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5758EF-60C5-4AAF-9EDC-810360AAB9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<sst xmlns="http://schemas.openxmlformats.org/spreadsheetml/2006/main" count="16753" uniqueCount="2472">
  <si>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</si>
  <si>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</si>
  <si>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</si>
  <si>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</si>
  <si>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</si>
  <si>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</si>
  <si>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</si>
  <si>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</si>
  <si>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</si>
  <si>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</si>
  <si>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</si>
  <si>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</si>
  <si>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</si>
  <si>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</si>
  <si>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</si>
  <si>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</si>
  <si>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</si>
  <si>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</si>
  <si>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</si>
  <si>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</si>
  <si>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</si>
  <si>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</si>
  <si>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</si>
  <si>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</si>
  <si>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</si>
  <si>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</si>
  <si>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</si>
  <si>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</si>
  <si>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</si>
  <si>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</si>
  <si>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</si>
  <si>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</si>
  <si>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</si>
  <si>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</si>
  <si>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</si>
  <si>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</si>
  <si>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</si>
  <si>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</si>
  <si>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</si>
  <si>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</si>
  <si>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</si>
  <si>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</si>
  <si>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</si>
  <si>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</si>
  <si>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</si>
  <si>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</si>
  <si>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</si>
  <si>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</si>
  <si>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</si>
  <si>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</si>
  <si>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</si>
  <si>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</si>
  <si>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</si>
  <si>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</si>
  <si>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</si>
  <si>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</si>
  <si>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</si>
  <si>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</si>
  <si>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</si>
  <si>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</si>
  <si>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</si>
  <si>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</si>
  <si>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</si>
  <si>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</si>
  <si>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</si>
  <si>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</si>
  <si>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</si>
  <si>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</si>
  <si>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</si>
  <si>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</si>
  <si>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</si>
  <si>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</si>
  <si>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</si>
  <si>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</si>
  <si>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</si>
  <si>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</si>
  <si>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</si>
  <si>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</si>
  <si>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</si>
  <si>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</si>
  <si>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</si>
  <si>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</si>
  <si>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</si>
  <si>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</si>
  <si>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</si>
  <si>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</si>
  <si>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</si>
  <si>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</si>
  <si>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</si>
  <si>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</si>
  <si>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</si>
  <si>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</si>
  <si>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</si>
  <si>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</si>
  <si>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</si>
  <si>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</si>
  <si>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</si>
  <si>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</si>
  <si>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</si>
  <si>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</si>
  <si>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</si>
  <si>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</si>
  <si>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</si>
  <si>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</si>
  <si>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</si>
  <si>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</si>
  <si>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</si>
  <si>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</si>
  <si>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</si>
  <si>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</si>
  <si>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</si>
  <si>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</si>
  <si>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</si>
  <si>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</si>
  <si>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</si>
  <si>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</si>
  <si>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</si>
  <si>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</si>
  <si>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</si>
  <si>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</si>
  <si>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</si>
  <si>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</si>
  <si>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</si>
  <si>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</si>
  <si>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</si>
  <si>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</si>
  <si>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</si>
  <si>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</si>
  <si>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</si>
  <si>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</si>
  <si>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</si>
  <si>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</si>
  <si>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</si>
  <si>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</si>
  <si>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</si>
  <si>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</si>
  <si>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</si>
  <si>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</si>
  <si>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</si>
  <si>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</si>
  <si>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</si>
  <si>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</si>
  <si>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</si>
  <si>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</si>
  <si>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</si>
  <si>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</si>
  <si>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</si>
  <si>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</si>
  <si>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</si>
  <si>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</si>
  <si>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</si>
  <si>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</si>
  <si>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</si>
  <si>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</si>
  <si>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</si>
  <si>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</si>
  <si>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</si>
  <si>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</si>
  <si>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</si>
  <si>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</si>
  <si>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</si>
  <si>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</si>
  <si>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</si>
  <si>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</si>
  <si>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</si>
  <si>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</si>
  <si>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</si>
  <si>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</si>
  <si>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</si>
  <si>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</si>
  <si>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</si>
  <si>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</si>
  <si>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</si>
  <si>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</si>
  <si>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</si>
  <si>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</si>
  <si>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</si>
  <si>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</si>
  <si>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</si>
  <si>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</si>
  <si>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</si>
  <si>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</si>
  <si>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</si>
  <si>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</si>
  <si>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</si>
  <si>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</si>
  <si>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</si>
  <si>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</si>
  <si>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</si>
  <si>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</si>
  <si>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</si>
  <si>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</si>
  <si>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</si>
  <si>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</si>
  <si>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</si>
  <si>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</si>
  <si>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</si>
  <si>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</si>
  <si>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</si>
  <si>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</si>
  <si>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</si>
  <si>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</si>
  <si>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</si>
  <si>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</si>
  <si>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</si>
  <si>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</si>
  <si>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</si>
  <si>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</si>
  <si>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</si>
  <si>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</si>
  <si>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</si>
  <si>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</si>
  <si>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</si>
  <si>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</si>
  <si>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</si>
  <si>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</si>
  <si>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</si>
  <si>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</si>
  <si>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</si>
  <si>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</si>
  <si>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</si>
  <si>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</si>
  <si>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</si>
  <si>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</si>
  <si>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</si>
  <si>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</si>
  <si>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</si>
  <si>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</si>
  <si>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</si>
  <si>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</si>
  <si>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</si>
  <si>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</si>
  <si>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</si>
  <si>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</si>
  <si>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</si>
  <si>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</si>
  <si>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</si>
  <si>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</si>
  <si>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</si>
  <si>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</si>
  <si>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</si>
  <si>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</si>
  <si>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</si>
  <si>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</si>
  <si>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</si>
  <si>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</si>
  <si>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</si>
  <si>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</si>
  <si>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</si>
  <si>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</si>
  <si>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</si>
  <si>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</si>
  <si>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</si>
  <si>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</si>
  <si>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</si>
  <si>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</si>
  <si>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</si>
  <si>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</si>
  <si>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</si>
  <si>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</si>
  <si>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</si>
  <si>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</si>
  <si>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</si>
  <si>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</si>
  <si>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</si>
  <si>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</si>
  <si>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</si>
  <si>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</si>
  <si>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</si>
  <si>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</si>
  <si>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</si>
  <si>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</si>
  <si>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</si>
  <si>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</si>
  <si>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</si>
  <si>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</si>
  <si>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</si>
  <si>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</si>
  <si>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</si>
  <si>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</si>
  <si>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</si>
  <si>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</si>
  <si>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</si>
  <si>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</si>
  <si>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</si>
  <si>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</si>
  <si>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</si>
  <si>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</si>
  <si>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</si>
  <si>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</si>
  <si>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</si>
  <si>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</si>
  <si>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</si>
  <si>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</si>
  <si>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</si>
  <si>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</si>
  <si>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</si>
  <si>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</si>
  <si>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</si>
  <si>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</si>
  <si>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</si>
  <si>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</si>
  <si>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</si>
  <si>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</si>
  <si>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</si>
  <si>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</si>
  <si>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</si>
  <si>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</si>
  <si>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</si>
  <si>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</si>
  <si>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</si>
  <si>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</si>
  <si>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</si>
  <si>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</si>
  <si>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</si>
  <si>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</si>
  <si>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</si>
  <si>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</si>
  <si>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</si>
  <si>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</si>
  <si>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</si>
  <si>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</si>
  <si>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</si>
  <si>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</si>
  <si>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</si>
  <si>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</si>
  <si>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</si>
  <si>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</si>
  <si>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</si>
  <si>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</si>
  <si>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</si>
  <si>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</si>
  <si>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</si>
  <si>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</si>
  <si>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</si>
  <si>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</si>
  <si>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</si>
  <si>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</si>
  <si>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</si>
  <si>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</si>
  <si>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</si>
  <si>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</si>
  <si>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</si>
  <si>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</si>
  <si>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</si>
  <si>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</si>
  <si>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</si>
  <si>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</si>
  <si>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</si>
  <si>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</si>
  <si>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</si>
  <si>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</si>
  <si>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</si>
  <si>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</si>
  <si>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</si>
  <si>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</si>
  <si>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</si>
  <si>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</si>
  <si>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</si>
  <si>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</si>
  <si>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</si>
  <si>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</si>
  <si>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</si>
  <si>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</si>
  <si>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</si>
  <si>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</si>
  <si>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</si>
  <si>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</si>
  <si>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</si>
  <si>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</si>
  <si>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</si>
  <si>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</si>
  <si>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</si>
  <si>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</si>
  <si>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</si>
  <si>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</si>
  <si>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</si>
  <si>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</si>
  <si>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</si>
  <si>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</si>
  <si>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</si>
  <si>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</si>
  <si>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</si>
  <si>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</si>
  <si>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</si>
  <si>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</si>
  <si>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</si>
  <si>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</si>
  <si>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</si>
  <si>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</si>
  <si>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</si>
  <si>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</si>
  <si>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</si>
  <si>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</si>
  <si>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</si>
  <si>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</si>
  <si>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</si>
  <si>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</si>
  <si>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</si>
  <si>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</si>
  <si>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</si>
  <si>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</si>
  <si>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</si>
  <si>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</si>
  <si>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</si>
  <si>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</si>
  <si>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</si>
  <si>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</si>
  <si>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</si>
  <si>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</si>
  <si>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</si>
  <si>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</si>
  <si>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</si>
  <si>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</si>
  <si>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</si>
  <si>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</si>
  <si>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</si>
  <si>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</si>
  <si>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</si>
  <si>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</si>
  <si>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</si>
  <si>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</si>
  <si>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</si>
  <si>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</si>
  <si>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</si>
  <si>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</si>
  <si>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</si>
  <si>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</si>
  <si>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</si>
  <si>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</si>
  <si>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</si>
  <si>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</si>
  <si>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</si>
  <si>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</si>
  <si>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</si>
  <si>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</si>
  <si>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</si>
  <si>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</si>
  <si>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</si>
  <si>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</si>
  <si>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</si>
  <si>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</si>
  <si>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</si>
  <si>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</si>
  <si>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</si>
  <si>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</si>
  <si>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</si>
  <si>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</si>
  <si>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</si>
  <si>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</si>
  <si>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</si>
  <si>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</si>
  <si>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</si>
  <si>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</si>
  <si>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</si>
  <si>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</si>
  <si>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</si>
  <si>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</si>
  <si>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</si>
  <si>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</si>
  <si>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</si>
  <si>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</si>
  <si>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</si>
  <si>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</si>
  <si>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</si>
  <si>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</si>
  <si>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</si>
  <si>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</si>
  <si>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</si>
  <si>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</si>
  <si>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</si>
  <si>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</si>
  <si>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</si>
  <si>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</si>
  <si>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</si>
  <si>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</si>
  <si>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</si>
  <si>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</si>
  <si>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</si>
  <si>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</si>
  <si>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</si>
  <si>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</si>
  <si>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</si>
  <si>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</si>
  <si>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</si>
  <si>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</si>
  <si>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</si>
  <si>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</si>
  <si>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</si>
  <si>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</si>
  <si>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</si>
  <si>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</si>
  <si>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</si>
  <si>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</si>
  <si>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</si>
  <si>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</si>
  <si>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</si>
  <si>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</si>
  <si>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</si>
  <si>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</si>
  <si>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</si>
  <si>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</si>
  <si>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</si>
  <si>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</si>
  <si>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</si>
  <si>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</si>
  <si>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</si>
  <si>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</si>
  <si>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</si>
  <si>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</si>
  <si>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</si>
  <si>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</si>
  <si>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</si>
  <si>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</si>
  <si>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</si>
  <si>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</si>
  <si>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</si>
  <si>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</si>
  <si>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</si>
  <si>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</si>
  <si>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</si>
  <si>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</si>
  <si>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</si>
  <si>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</si>
  <si>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</si>
  <si>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</si>
  <si>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</si>
  <si>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</si>
  <si>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</si>
  <si>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</si>
  <si>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</si>
  <si>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</si>
  <si>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</si>
  <si>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</si>
  <si>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</si>
  <si>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</si>
  <si>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</si>
  <si>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</si>
  <si>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</si>
  <si>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</si>
  <si>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</si>
  <si>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</si>
  <si>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</si>
  <si>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</si>
  <si>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</si>
  <si>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</si>
  <si>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</si>
  <si>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</si>
  <si>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</si>
  <si>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</si>
  <si>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</si>
  <si>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</si>
  <si>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</si>
  <si>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</si>
  <si>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</si>
  <si>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</si>
  <si>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</si>
  <si>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</si>
  <si>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</si>
  <si>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</si>
  <si>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</si>
  <si>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</si>
  <si>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</si>
  <si>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</si>
  <si>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</si>
  <si>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</si>
  <si>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</si>
  <si>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</si>
  <si>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</si>
  <si>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</si>
  <si>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</si>
  <si>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</si>
  <si>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</si>
  <si>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</si>
  <si>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</si>
  <si>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</si>
  <si>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</si>
  <si>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</si>
  <si>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</si>
  <si>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</si>
  <si>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</si>
  <si>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</si>
  <si>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</si>
  <si>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</si>
  <si>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</si>
  <si>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</si>
  <si>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</si>
  <si>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</si>
  <si>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</si>
  <si>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</si>
  <si>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</si>
  <si>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</si>
  <si>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</si>
  <si>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</si>
  <si>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</si>
  <si>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</si>
  <si>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</si>
  <si>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</si>
  <si>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</si>
  <si>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</si>
  <si>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</si>
  <si>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</si>
  <si>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</si>
  <si>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</si>
  <si>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</si>
  <si>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</si>
  <si>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</si>
  <si>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</si>
  <si>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</si>
  <si>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</si>
  <si>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</si>
  <si>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</si>
  <si>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</si>
  <si>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</si>
  <si>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</si>
  <si>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</si>
  <si>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</si>
  <si>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</si>
  <si>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</si>
  <si>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</si>
  <si>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</si>
  <si>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</si>
  <si>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</si>
  <si>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</si>
  <si>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</si>
  <si>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</si>
  <si>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</si>
  <si>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</si>
  <si>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</si>
  <si>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</si>
  <si>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</si>
  <si>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</si>
  <si>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</si>
  <si>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</si>
  <si>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</si>
  <si>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</si>
  <si>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</si>
  <si>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</si>
  <si>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</si>
  <si>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</si>
  <si>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</si>
  <si>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</si>
  <si>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</si>
  <si>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</si>
  <si>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</si>
  <si>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</si>
  <si>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</si>
  <si>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</si>
  <si>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</si>
  <si>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</si>
  <si>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</si>
  <si>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</si>
  <si>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</si>
  <si>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</si>
  <si>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</si>
  <si>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</si>
  <si>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</si>
  <si>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</si>
  <si>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</si>
  <si>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</si>
  <si>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</si>
  <si>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</si>
  <si>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</si>
  <si>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</si>
  <si>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</si>
  <si>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</si>
  <si>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</si>
  <si>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</si>
  <si>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</si>
  <si>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</si>
  <si>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</si>
  <si>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</si>
  <si>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</si>
  <si>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</si>
  <si>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</si>
  <si>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</si>
  <si>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</si>
  <si>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</si>
  <si>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</si>
  <si>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</si>
  <si>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</si>
  <si>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</si>
  <si>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</si>
  <si>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</si>
  <si>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</si>
  <si>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</si>
  <si>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</si>
  <si>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</si>
  <si>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</si>
  <si>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</si>
  <si>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</si>
  <si>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</si>
  <si>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</si>
  <si>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</si>
  <si>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</si>
  <si>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</si>
  <si>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</si>
  <si>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</si>
  <si>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</si>
  <si>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</si>
  <si>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</si>
  <si>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</si>
  <si>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</si>
  <si>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</si>
  <si>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</si>
  <si>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</si>
  <si>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</si>
  <si>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</si>
  <si>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</si>
  <si>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</si>
  <si>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</si>
  <si>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</si>
  <si>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</si>
  <si>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</si>
  <si>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</si>
  <si>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</si>
  <si>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</si>
  <si>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</si>
  <si>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</si>
  <si>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</si>
  <si>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</si>
  <si>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</si>
  <si>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</si>
  <si>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</si>
  <si>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</si>
  <si>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</si>
  <si>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</si>
  <si>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</si>
  <si>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</si>
  <si>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</si>
  <si>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</si>
  <si>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</si>
  <si>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</si>
  <si>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</si>
  <si>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</si>
  <si>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</si>
  <si>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</si>
  <si>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</si>
  <si>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</si>
  <si>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</si>
  <si>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</si>
  <si>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</si>
  <si>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</si>
  <si>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</si>
  <si>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</si>
  <si>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</si>
  <si>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</si>
  <si>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</si>
  <si>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</si>
  <si>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</si>
  <si>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</si>
  <si>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</si>
  <si>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</si>
  <si>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</si>
  <si>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</si>
  <si>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</si>
  <si>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</si>
  <si>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</si>
  <si>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</si>
  <si>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</si>
  <si>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</si>
  <si>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</si>
  <si>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</si>
  <si>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</si>
  <si>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</si>
  <si>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</si>
  <si>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</si>
  <si>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</si>
  <si>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</si>
  <si>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</si>
  <si>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</si>
  <si>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</si>
  <si>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</si>
  <si>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</si>
  <si>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</si>
  <si>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</si>
  <si>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</si>
  <si>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</si>
  <si>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</si>
  <si>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</si>
  <si>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</si>
  <si>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</si>
  <si>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</si>
  <si>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</si>
  <si>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</si>
  <si>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</si>
  <si>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</si>
  <si>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</si>
  <si>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</si>
  <si>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</si>
  <si>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</si>
  <si>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</si>
  <si>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</si>
  <si>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</si>
  <si>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</si>
  <si>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</si>
  <si>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</si>
  <si>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</si>
  <si>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</si>
  <si>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</si>
  <si>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</si>
  <si>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</si>
  <si>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</si>
  <si>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</si>
  <si>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</si>
  <si>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</si>
  <si>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</si>
  <si>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</si>
  <si>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</si>
  <si>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</si>
  <si>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</si>
  <si>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</si>
  <si>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</si>
  <si>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</si>
  <si>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</si>
  <si>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</si>
  <si>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</si>
  <si>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</si>
  <si>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</si>
  <si>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</si>
  <si>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</si>
  <si>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</si>
  <si>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</si>
  <si>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</si>
  <si>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</si>
  <si>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</si>
  <si>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</si>
  <si>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</si>
  <si>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</si>
  <si>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</si>
  <si>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</si>
  <si>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</si>
  <si>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</si>
  <si>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</si>
  <si>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</si>
  <si>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</si>
  <si>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</si>
  <si>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</si>
  <si>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</si>
  <si>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</si>
  <si>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</si>
  <si>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</si>
  <si>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</si>
  <si>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</si>
  <si>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</si>
  <si>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</si>
  <si>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</si>
  <si>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</si>
  <si>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</si>
  <si>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</si>
  <si>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</si>
  <si>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</si>
  <si>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</si>
  <si>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</si>
  <si>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</si>
  <si>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</si>
  <si>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</si>
  <si>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</si>
  <si>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</si>
  <si>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</si>
  <si>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</si>
  <si>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</si>
  <si>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</si>
  <si>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</si>
  <si>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</si>
  <si>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</si>
  <si>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</si>
  <si>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</si>
  <si>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</si>
  <si>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</si>
  <si>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</si>
  <si>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</si>
  <si>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</si>
  <si>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</si>
  <si>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</si>
  <si>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</si>
  <si>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</si>
  <si>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</si>
  <si>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</si>
  <si>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</si>
  <si>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</si>
  <si>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</si>
  <si>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</si>
  <si>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</si>
  <si>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</si>
  <si>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</si>
  <si>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</si>
  <si>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</si>
  <si>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</si>
  <si>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</si>
  <si>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</si>
  <si>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</si>
  <si>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</si>
  <si>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</si>
  <si>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</si>
  <si>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</si>
  <si>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</si>
  <si>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</si>
  <si>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</si>
  <si>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</si>
  <si>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</si>
  <si>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</si>
  <si>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</si>
  <si>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</si>
  <si>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</si>
  <si>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</si>
  <si>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</si>
  <si>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</si>
  <si>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</si>
  <si>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</si>
  <si>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</si>
  <si>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</si>
  <si>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</si>
  <si>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</si>
  <si>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</si>
  <si>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</si>
  <si>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</si>
  <si>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</si>
  <si>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</si>
  <si>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</si>
  <si>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</si>
  <si>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</si>
  <si>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</si>
  <si>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</si>
  <si>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</si>
  <si>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</si>
  <si>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</si>
  <si>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</si>
  <si>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</si>
  <si>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</si>
  <si>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</si>
  <si>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</si>
  <si>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</si>
  <si>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</si>
  <si>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</si>
  <si>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</si>
  <si>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</si>
  <si>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</si>
  <si>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</si>
  <si>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</si>
  <si>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</si>
  <si>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</si>
  <si>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</si>
  <si>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</si>
  <si>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</si>
  <si>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</si>
  <si>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</si>
  <si>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</si>
  <si>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</si>
  <si>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</si>
  <si>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</si>
  <si>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</si>
  <si>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</si>
  <si>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</si>
  <si>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</si>
  <si>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</si>
  <si>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</si>
  <si>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</si>
  <si>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</si>
  <si>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</si>
  <si>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</si>
  <si>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</si>
  <si>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</si>
  <si>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</si>
  <si>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</si>
  <si>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</si>
  <si>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</si>
  <si>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</si>
  <si>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</si>
  <si>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</si>
  <si>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</si>
  <si>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</si>
  <si>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</si>
  <si>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</si>
  <si>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</si>
  <si>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</si>
  <si>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</si>
  <si>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</si>
  <si>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</si>
  <si>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</si>
  <si>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</si>
  <si>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</si>
  <si>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</si>
  <si>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</si>
  <si>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</si>
  <si>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</si>
  <si>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</si>
  <si>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</si>
  <si>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</si>
  <si>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</si>
  <si>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</si>
  <si>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</si>
  <si>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</si>
  <si>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</si>
  <si>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</si>
  <si>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</si>
  <si>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</si>
  <si>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</si>
  <si>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</si>
  <si>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</si>
  <si>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</si>
  <si>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</si>
  <si>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</si>
  <si>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</si>
  <si>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</si>
  <si>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</si>
  <si>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</si>
  <si>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</si>
  <si>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</si>
  <si>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</si>
  <si>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</si>
  <si>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</si>
  <si>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</si>
  <si>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</si>
  <si>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</si>
  <si>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</si>
  <si>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</si>
  <si>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</si>
  <si>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</si>
  <si>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</si>
  <si>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</si>
  <si>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</si>
  <si>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</si>
  <si>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</si>
  <si>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</si>
  <si>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</si>
  <si>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</si>
  <si>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</si>
  <si>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</si>
  <si>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</si>
  <si>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</si>
  <si>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</si>
  <si>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</si>
  <si>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</si>
  <si>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</si>
  <si>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</si>
  <si>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</si>
  <si>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</si>
  <si>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</si>
  <si>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</si>
  <si>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</si>
  <si>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</si>
  <si>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</si>
  <si>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</si>
  <si>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</si>
  <si>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</si>
  <si>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</si>
  <si>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</si>
  <si>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</si>
  <si>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</si>
  <si>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</si>
  <si>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</si>
  <si>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</si>
  <si>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</si>
  <si>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</si>
  <si>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</si>
  <si>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</si>
  <si>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</si>
  <si>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</si>
  <si>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</si>
  <si>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</si>
  <si>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</si>
  <si>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</si>
  <si>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</si>
  <si>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</si>
  <si>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</si>
  <si>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</si>
  <si>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</si>
  <si>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</si>
  <si>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</si>
  <si>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</si>
  <si>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</si>
  <si>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</si>
  <si>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</si>
  <si>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</si>
  <si>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</si>
  <si>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</si>
  <si>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</si>
  <si>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</si>
  <si>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</si>
  <si>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</si>
  <si>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</si>
  <si>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</si>
  <si>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</si>
  <si>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</si>
  <si>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</si>
  <si>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</si>
  <si>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</si>
  <si>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</si>
  <si>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</si>
  <si>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</si>
  <si>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</si>
  <si>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</si>
  <si>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</si>
  <si>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</si>
  <si>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</si>
  <si>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</si>
  <si>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</si>
  <si>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</si>
  <si>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</si>
  <si>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</si>
  <si>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</si>
  <si>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</si>
  <si>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</si>
  <si>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</si>
  <si>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</si>
  <si>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</si>
  <si>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</si>
  <si>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</si>
  <si>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</si>
  <si>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</si>
  <si>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</si>
  <si>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</si>
  <si>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</si>
  <si>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</si>
  <si>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</si>
  <si>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</si>
  <si>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</si>
  <si>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</si>
  <si>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</si>
  <si>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</si>
  <si>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</si>
  <si>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</si>
  <si>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</si>
  <si>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</si>
  <si>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</si>
  <si>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</si>
  <si>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</si>
  <si>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</si>
  <si>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</si>
  <si>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</si>
  <si>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</si>
  <si>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</si>
  <si>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</si>
  <si>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</si>
  <si>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</si>
  <si>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</si>
  <si>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</si>
  <si>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</si>
  <si>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</si>
  <si>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</si>
  <si>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</si>
  <si>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</si>
  <si>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</si>
  <si>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</si>
  <si>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</si>
  <si>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</si>
  <si>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</si>
  <si>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</si>
  <si>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</si>
  <si>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</si>
  <si>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</si>
  <si>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</si>
  <si>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</si>
  <si>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</si>
  <si>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</si>
  <si>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</si>
  <si>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</si>
  <si>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</si>
  <si>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</si>
  <si>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</si>
  <si>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</si>
  <si>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</si>
  <si>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</si>
  <si>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</si>
  <si>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</si>
  <si>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</si>
  <si>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</si>
  <si>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</si>
  <si>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</si>
  <si>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</si>
  <si>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</si>
  <si>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</si>
  <si>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</si>
  <si>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</si>
  <si>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</si>
  <si>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</si>
  <si>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</si>
  <si>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</si>
  <si>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</si>
  <si>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</si>
  <si>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</si>
  <si>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</si>
  <si>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</si>
  <si>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</si>
  <si>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</si>
  <si>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</si>
  <si>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</si>
  <si>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</si>
  <si>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</si>
  <si>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</si>
  <si>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</si>
  <si>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</si>
  <si>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</si>
  <si>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</si>
  <si>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</si>
  <si>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</si>
  <si>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</si>
  <si>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</si>
  <si>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</si>
  <si>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</si>
  <si>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</si>
  <si>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</si>
  <si>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</si>
  <si>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</si>
  <si>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</si>
  <si>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</si>
  <si>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</si>
  <si>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</si>
  <si>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</si>
  <si>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</si>
  <si>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</si>
  <si>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</si>
  <si>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</si>
  <si>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</si>
  <si>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</si>
  <si>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</si>
  <si>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</si>
  <si>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</si>
  <si>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</si>
  <si>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</si>
  <si>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</si>
  <si>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</si>
  <si>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</si>
  <si>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</si>
  <si>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</si>
  <si>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</si>
  <si>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</si>
  <si>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</si>
  <si>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</si>
  <si>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</si>
  <si>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</si>
  <si>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</si>
  <si>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</si>
  <si>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</si>
  <si>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</si>
  <si>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</si>
  <si>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</si>
  <si>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</si>
  <si>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</si>
  <si>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</si>
  <si>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</si>
  <si>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</si>
  <si>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</si>
  <si>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</si>
  <si>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</si>
  <si>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</si>
  <si>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</si>
  <si>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</si>
  <si>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</si>
  <si>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</si>
  <si>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</si>
  <si>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</si>
  <si>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</si>
  <si>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</si>
  <si>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</si>
  <si>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</si>
  <si>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</si>
  <si>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</si>
  <si>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</si>
  <si>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</si>
  <si>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</si>
  <si>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</si>
  <si>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</si>
  <si>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</si>
  <si>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</si>
  <si>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</si>
  <si>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</si>
  <si>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</si>
  <si>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</si>
  <si>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</si>
  <si>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</si>
  <si>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</si>
  <si>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</si>
  <si>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</si>
  <si>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</si>
  <si>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</si>
  <si>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</si>
  <si>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</si>
  <si>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</si>
  <si>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</si>
  <si>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</si>
  <si>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</si>
  <si>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</si>
  <si>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</si>
  <si>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</si>
  <si>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</si>
  <si>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</si>
  <si>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</si>
  <si>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</si>
  <si>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</si>
  <si>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</si>
  <si>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</si>
  <si>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</si>
  <si>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</si>
  <si>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</si>
  <si>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</si>
  <si>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</si>
  <si>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</si>
  <si>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</si>
  <si>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</si>
  <si>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</si>
  <si>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</si>
  <si>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</si>
  <si>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</si>
  <si>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</si>
  <si>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</si>
  <si>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</si>
  <si>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</si>
  <si>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</si>
  <si>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</si>
  <si>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</si>
  <si>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</si>
  <si>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</si>
  <si>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</si>
  <si>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</si>
  <si>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</si>
  <si>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</si>
  <si>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</si>
  <si>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</si>
  <si>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</si>
  <si>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</si>
  <si>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</si>
  <si>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</si>
  <si>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</si>
  <si>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</si>
  <si>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</si>
  <si>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</si>
  <si>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</si>
  <si>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</si>
  <si>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</si>
  <si>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</si>
  <si>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</si>
  <si>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</si>
  <si>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</si>
  <si>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</si>
  <si>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</si>
  <si>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</si>
  <si>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</si>
  <si>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</si>
  <si>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</si>
  <si>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</si>
  <si>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</si>
  <si>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</si>
  <si>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</si>
  <si>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</si>
  <si>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</si>
  <si>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</si>
  <si>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</si>
  <si>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</si>
  <si>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</si>
  <si>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</si>
  <si>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</si>
  <si>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</si>
  <si>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</si>
  <si>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</si>
  <si>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</si>
  <si>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</si>
  <si>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</si>
  <si>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</si>
  <si>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</si>
  <si>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</si>
  <si>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</si>
  <si>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</si>
  <si>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</si>
  <si>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</si>
  <si>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</si>
  <si>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</si>
  <si>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</si>
  <si>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</si>
  <si>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</si>
  <si>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</si>
  <si>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</si>
  <si>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</si>
  <si>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</si>
  <si>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</si>
  <si>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</si>
  <si>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</si>
  <si>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</si>
  <si>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</si>
  <si>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</si>
  <si>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</si>
  <si>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</si>
  <si>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</si>
  <si>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</si>
  <si>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</si>
  <si>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</si>
  <si>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</si>
  <si>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</si>
  <si>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</si>
  <si>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</si>
  <si>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</si>
  <si>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</si>
  <si>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</si>
  <si>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</si>
  <si>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</si>
  <si>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</si>
  <si>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</si>
  <si>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</si>
  <si>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</si>
  <si>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</si>
  <si>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</si>
  <si>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</si>
  <si>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</si>
  <si>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</si>
  <si>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</si>
  <si>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</si>
  <si>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</si>
  <si>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</si>
  <si>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</si>
  <si>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</si>
  <si>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</si>
  <si>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</si>
  <si>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</si>
  <si>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</si>
  <si>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</si>
  <si>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</si>
  <si>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</si>
  <si>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</si>
  <si>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</si>
  <si>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</si>
  <si>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</si>
  <si>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</si>
  <si>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</si>
  <si>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</si>
  <si>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</si>
  <si>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</si>
  <si>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</si>
  <si>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</si>
  <si>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</si>
  <si>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</si>
  <si>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</si>
  <si>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</si>
  <si>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</si>
  <si>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</si>
  <si>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</si>
  <si>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</si>
  <si>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</si>
  <si>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</si>
  <si>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</si>
  <si>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</si>
  <si>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</si>
  <si>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</si>
  <si>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</si>
  <si>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</si>
  <si>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</si>
  <si>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</si>
  <si>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</si>
  <si>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</si>
  <si>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</si>
  <si>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</si>
  <si>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</si>
  <si>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</si>
  <si>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</si>
  <si>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</si>
  <si>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</si>
  <si>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</si>
  <si>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</si>
  <si>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</si>
  <si>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</si>
  <si>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</si>
  <si>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</si>
  <si>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</si>
  <si>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</si>
  <si>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</si>
  <si>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</si>
  <si>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</si>
  <si>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</si>
  <si>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</si>
  <si>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</si>
  <si>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</si>
  <si>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</si>
  <si>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</si>
  <si>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</si>
  <si>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</si>
  <si>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</si>
  <si>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</si>
  <si>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</si>
  <si>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</si>
  <si>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</si>
  <si>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</si>
  <si>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</si>
  <si>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</si>
  <si>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</si>
  <si>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</si>
  <si>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</si>
  <si>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</si>
  <si>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</si>
  <si>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</si>
  <si>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</si>
  <si>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</si>
  <si>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</si>
  <si>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</si>
  <si>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</si>
  <si>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</si>
  <si>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</si>
  <si>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</si>
  <si>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</si>
  <si>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</si>
  <si>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</si>
  <si>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</si>
  <si>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</si>
  <si>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</si>
  <si>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</si>
  <si>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</si>
  <si>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</si>
  <si>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</si>
  <si>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</si>
  <si>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</si>
  <si>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</si>
  <si>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</si>
  <si>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</si>
  <si>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</si>
  <si>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</si>
  <si>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</si>
  <si>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</si>
  <si>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</si>
  <si>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</si>
  <si>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</si>
  <si>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</si>
  <si>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</si>
  <si>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</si>
  <si>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</si>
  <si>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</si>
  <si>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</si>
  <si>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</si>
  <si>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</si>
  <si>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</si>
  <si>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</si>
  <si>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</si>
  <si>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</si>
  <si>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</si>
  <si>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</si>
  <si>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</si>
  <si>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</si>
  <si>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</si>
  <si>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</si>
  <si>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</si>
  <si>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</si>
  <si>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</si>
  <si>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</si>
  <si>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</si>
  <si>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</si>
  <si>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</si>
  <si>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</si>
  <si>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</si>
  <si>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</si>
  <si>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</si>
  <si>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</si>
  <si>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</si>
  <si>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</si>
  <si>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</si>
  <si>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</si>
  <si>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</si>
  <si>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</si>
  <si>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</si>
  <si>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</si>
  <si>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</si>
  <si>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</si>
  <si>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</si>
  <si>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</si>
  <si>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</si>
  <si>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</si>
  <si>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</si>
  <si>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</si>
  <si>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</si>
  <si>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</si>
  <si>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</si>
  <si>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</si>
  <si>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</si>
  <si>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</si>
  <si>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</si>
  <si>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</si>
  <si>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</si>
  <si>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</si>
  <si>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</si>
  <si>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</si>
  <si>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</si>
  <si>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</si>
  <si>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</si>
  <si>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</si>
  <si>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</si>
  <si>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</si>
  <si>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</si>
  <si>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</si>
  <si>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</si>
  <si>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</si>
  <si>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</si>
  <si>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</si>
  <si>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</si>
  <si>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</si>
  <si>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</si>
  <si>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</si>
  <si>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</si>
  <si>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</si>
  <si>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</si>
  <si>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</si>
  <si>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</si>
  <si>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</si>
  <si>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</si>
  <si>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</si>
  <si>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</si>
  <si>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</si>
  <si>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</si>
  <si>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</si>
  <si>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</si>
  <si>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</si>
  <si>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</si>
  <si>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</si>
  <si>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</si>
  <si>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</si>
  <si>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</si>
  <si>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</si>
  <si>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</si>
  <si>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</si>
  <si>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</si>
  <si>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</si>
  <si>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</si>
  <si>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</si>
  <si>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</si>
  <si>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</si>
  <si>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</si>
  <si>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</si>
  <si>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</si>
  <si>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</si>
  <si>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</si>
  <si>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</si>
  <si>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</si>
  <si>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</si>
  <si>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</si>
  <si>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</si>
  <si>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</si>
  <si>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</si>
  <si>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</si>
  <si>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</si>
  <si>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</si>
  <si>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</si>
  <si>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</si>
  <si>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</si>
  <si>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</si>
  <si>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</si>
  <si>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</si>
  <si>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</si>
  <si>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</si>
  <si>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</si>
  <si>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</si>
  <si>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</si>
  <si>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</si>
  <si>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</si>
  <si>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</si>
  <si>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</si>
  <si>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</si>
  <si>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</si>
  <si>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</si>
  <si>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</si>
  <si>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</si>
  <si>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</si>
  <si>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</si>
  <si>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</si>
  <si>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</si>
  <si>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</si>
  <si>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</si>
  <si>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</si>
  <si>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</si>
  <si>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</si>
  <si>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</si>
  <si>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</si>
  <si>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</si>
  <si>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</si>
  <si>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</si>
  <si>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</si>
  <si>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</si>
  <si>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</si>
  <si>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</si>
  <si>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</si>
  <si>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</si>
  <si>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</si>
  <si>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</si>
  <si>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</si>
  <si>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</si>
  <si>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</si>
  <si>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</si>
  <si>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</si>
  <si>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</si>
  <si>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</si>
  <si>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</si>
  <si>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</si>
  <si>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</si>
  <si>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</si>
  <si>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</si>
  <si>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</si>
  <si>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</si>
  <si>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</si>
  <si>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</si>
  <si>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</si>
  <si>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</si>
  <si>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</si>
  <si>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</si>
  <si>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</si>
  <si>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</si>
  <si>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</si>
  <si>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</si>
  <si>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</si>
  <si>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</si>
  <si>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</si>
  <si>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</si>
  <si>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</si>
  <si>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</si>
  <si>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川上村</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</si>
  <si>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</si>
  <si>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</si>
  <si>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</si>
  <si>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</si>
  <si>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</si>
  <si>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</si>
  <si>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</si>
  <si>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</si>
  <si>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</si>
  <si>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</si>
  <si>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</si>
  <si>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</si>
  <si>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</si>
  <si>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</si>
  <si>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</si>
  <si>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</si>
  <si>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</si>
  <si>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</si>
  <si>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</si>
  <si>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</si>
  <si>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</si>
  <si>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</si>
  <si>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</si>
  <si>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</si>
  <si>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</si>
  <si>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</si>
  <si>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</si>
  <si>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</si>
  <si>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</si>
  <si>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</si>
  <si>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</si>
  <si>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</si>
  <si>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</si>
  <si>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</si>
  <si>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</si>
  <si>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</si>
  <si>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</si>
  <si>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</si>
  <si>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</si>
  <si>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</si>
  <si>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</si>
  <si>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</si>
  <si>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</si>
  <si>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</si>
  <si>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</si>
  <si>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</si>
  <si>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</si>
  <si>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</si>
  <si>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</si>
  <si>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</si>
  <si>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</si>
  <si>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</si>
  <si>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</si>
  <si>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</si>
  <si>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</si>
  <si>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</si>
  <si>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</si>
  <si>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</si>
  <si>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</si>
  <si>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</si>
  <si>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</si>
  <si>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</si>
  <si>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</si>
  <si>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</si>
  <si>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</si>
  <si>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</si>
  <si>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</si>
  <si>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</si>
  <si>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</si>
  <si>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</si>
  <si>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</si>
  <si>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</si>
  <si>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</si>
  <si>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</si>
  <si>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</si>
  <si>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</si>
  <si>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</si>
  <si>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</si>
  <si>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</si>
  <si>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</si>
  <si>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</si>
  <si>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</si>
  <si>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</si>
  <si>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</si>
  <si>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</si>
  <si>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</si>
  <si>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</si>
  <si>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</si>
  <si>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</si>
  <si>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</si>
  <si>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</si>
  <si>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</si>
  <si>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</si>
  <si>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</si>
  <si>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</si>
  <si>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</si>
  <si>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</si>
  <si>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</si>
  <si>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</si>
  <si>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</si>
  <si>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</si>
  <si>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</si>
  <si>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</si>
  <si>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</si>
  <si>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</si>
  <si>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</si>
  <si>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</si>
  <si>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</si>
  <si>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</si>
  <si>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</si>
  <si>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</si>
  <si>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</si>
  <si>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</si>
  <si>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</si>
  <si>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</si>
  <si>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</si>
  <si>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</si>
  <si>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</si>
  <si>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</si>
  <si>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</si>
  <si>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</si>
  <si>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</si>
  <si>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</si>
  <si>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</si>
  <si>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</si>
  <si>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</si>
  <si>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</si>
  <si>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</si>
  <si>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</si>
  <si>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</si>
  <si>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</si>
  <si>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</si>
  <si>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</si>
  <si>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</si>
  <si>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</si>
  <si>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</si>
  <si>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</si>
  <si>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</si>
  <si>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</si>
  <si>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</si>
  <si>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</si>
  <si>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</si>
  <si>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</si>
  <si>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</si>
  <si>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</si>
  <si>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</si>
  <si>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</si>
  <si>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</si>
  <si>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</si>
  <si>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</si>
  <si>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</si>
  <si>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</si>
  <si>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</si>
  <si>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</si>
  <si>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</si>
  <si>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</si>
  <si>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</si>
  <si>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</si>
  <si>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</si>
  <si>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</si>
  <si>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</si>
  <si>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</si>
  <si>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</si>
  <si>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</si>
  <si>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</si>
  <si>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</si>
  <si>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</si>
  <si>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</si>
  <si>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</si>
  <si>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</si>
  <si>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</si>
  <si>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</si>
  <si>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</si>
  <si>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</si>
  <si>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</si>
  <si>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</si>
  <si>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</si>
  <si>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</si>
  <si>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</si>
  <si>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</si>
  <si>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</si>
  <si>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</si>
  <si>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</si>
  <si>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</si>
  <si>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</si>
  <si>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</si>
  <si>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</si>
  <si>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</si>
  <si>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</si>
  <si>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</si>
  <si>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</si>
  <si>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</si>
  <si>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</si>
  <si>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</si>
  <si>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</si>
  <si>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</si>
  <si>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</si>
  <si>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</si>
  <si>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</si>
  <si>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</si>
  <si>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</si>
  <si>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</si>
  <si>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</si>
  <si>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</si>
  <si>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</si>
  <si>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</si>
  <si>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</si>
  <si>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</si>
  <si>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</si>
  <si>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</si>
  <si>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</si>
  <si>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</si>
  <si>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</si>
  <si>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</si>
  <si>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</si>
  <si>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</si>
  <si>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</si>
  <si>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</si>
  <si>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</si>
  <si>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</si>
  <si>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</si>
  <si>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</si>
  <si>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</si>
  <si>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</si>
  <si>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</si>
  <si>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</si>
  <si>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</si>
  <si>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</si>
  <si>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</si>
  <si>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</si>
  <si>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</si>
  <si>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</si>
  <si>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</si>
  <si>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</si>
  <si>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</si>
  <si>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</si>
  <si>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</si>
  <si>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</si>
  <si>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</si>
  <si>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</si>
  <si>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</si>
  <si>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</si>
  <si>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</si>
  <si>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</si>
  <si>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</si>
  <si>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</si>
  <si>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</si>
  <si>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</si>
  <si>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</si>
  <si>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</si>
  <si>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</si>
  <si>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</si>
  <si>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</si>
  <si>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</si>
  <si>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</si>
  <si>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</si>
  <si>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</si>
  <si>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</si>
  <si>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</si>
  <si>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</si>
  <si>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</si>
  <si>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</si>
  <si>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</si>
  <si>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</si>
  <si>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</si>
  <si>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</si>
  <si>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</si>
  <si>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</si>
  <si>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</si>
  <si>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</si>
  <si>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</si>
  <si>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</si>
  <si>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</si>
  <si>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</si>
  <si>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</si>
  <si>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</si>
  <si>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</si>
  <si>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</si>
  <si>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</si>
  <si>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</si>
  <si>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</si>
  <si>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</si>
  <si>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</si>
  <si>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</si>
  <si>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</si>
  <si>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</si>
  <si>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</si>
  <si>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</si>
  <si>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</si>
  <si>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</si>
  <si>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</si>
  <si>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</si>
  <si>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</si>
  <si>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</si>
  <si>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</si>
  <si>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</si>
  <si>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</si>
  <si>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</si>
  <si>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</si>
  <si>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</si>
  <si>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</si>
  <si>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</si>
  <si>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</si>
  <si>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</si>
  <si>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</si>
  <si>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</si>
  <si>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</si>
  <si>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</si>
  <si>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</si>
  <si>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</si>
  <si>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</si>
  <si>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</si>
  <si>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</si>
  <si>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</si>
  <si>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</si>
  <si>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</si>
  <si>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</si>
  <si>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</si>
  <si>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</si>
  <si>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</si>
  <si>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</si>
  <si>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</si>
  <si>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</si>
  <si>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</si>
  <si>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</si>
  <si>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</si>
  <si>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</si>
  <si>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</si>
  <si>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</si>
  <si>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</si>
  <si>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</si>
  <si>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</si>
  <si>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</si>
  <si>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</si>
  <si>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</si>
  <si>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</si>
  <si>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</si>
  <si>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</si>
  <si>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</si>
  <si>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</si>
  <si>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</si>
  <si>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</si>
  <si>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</si>
  <si>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</si>
  <si>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</si>
  <si>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</si>
  <si>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</si>
  <si>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</si>
  <si>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</si>
  <si>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</si>
  <si>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</si>
  <si>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</si>
  <si>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</si>
  <si>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</si>
  <si>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</si>
  <si>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</si>
  <si>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</si>
  <si>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</si>
  <si>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</si>
  <si>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</si>
  <si>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</si>
  <si>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</si>
  <si>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</si>
  <si>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</si>
  <si>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</si>
  <si>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</si>
  <si>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</si>
  <si>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</si>
  <si>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</si>
  <si>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</si>
  <si>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</si>
  <si>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</si>
  <si>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</si>
  <si>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</si>
  <si>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</si>
  <si>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</si>
  <si>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</si>
  <si>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</si>
  <si>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</si>
  <si>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</si>
  <si>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</si>
  <si>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</si>
  <si>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</si>
  <si>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</si>
  <si>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</si>
  <si>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</si>
  <si>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</si>
  <si>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</si>
  <si>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</si>
  <si>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</si>
  <si>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</si>
  <si>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</si>
  <si>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</si>
  <si>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</si>
  <si>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</si>
  <si>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</si>
  <si>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</si>
  <si>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</si>
  <si>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</si>
  <si>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</si>
  <si>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</si>
  <si>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</si>
  <si>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</si>
  <si>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</si>
  <si>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</si>
  <si>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</si>
  <si>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</si>
  <si>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</si>
  <si>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</si>
  <si>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</si>
  <si>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</si>
  <si>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</si>
  <si>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</si>
  <si>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</si>
  <si>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</si>
  <si>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</si>
  <si>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</si>
  <si>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</si>
  <si>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</si>
  <si>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</si>
  <si>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</si>
  <si>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</si>
  <si>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</si>
  <si>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</si>
  <si>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</si>
  <si>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</si>
  <si>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</si>
  <si>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</si>
  <si>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</si>
  <si>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</si>
  <si>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</si>
  <si>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</si>
  <si>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</si>
  <si>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</si>
  <si>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</si>
  <si>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</si>
  <si>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</si>
  <si>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</si>
  <si>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</si>
  <si>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</si>
  <si>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</si>
  <si>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</si>
  <si>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</si>
  <si>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</si>
  <si>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</si>
  <si>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</si>
  <si>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</si>
  <si>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</si>
  <si>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</si>
  <si>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</si>
  <si>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</si>
  <si>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</si>
  <si>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</si>
  <si>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</si>
  <si>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</si>
  <si>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</si>
  <si>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</si>
  <si>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</si>
  <si>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</si>
  <si>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</si>
  <si>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</si>
  <si>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</si>
  <si>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</si>
  <si>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</si>
  <si>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</si>
  <si>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</si>
  <si>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</si>
  <si>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</si>
  <si>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</si>
  <si>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</si>
  <si>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</si>
  <si>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</si>
  <si>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</si>
  <si>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</si>
  <si>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</si>
  <si>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</si>
  <si>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</si>
  <si>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</si>
  <si>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</si>
  <si>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</si>
  <si>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</si>
  <si>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</si>
  <si>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</si>
  <si>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</si>
  <si>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</si>
  <si>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</si>
  <si>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</si>
  <si>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</si>
  <si>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</si>
  <si>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</si>
  <si>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</si>
  <si>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</si>
  <si>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</si>
  <si>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</si>
  <si>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</si>
  <si>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</si>
  <si>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</si>
  <si>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</si>
  <si>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</si>
  <si>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</si>
  <si>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</si>
  <si>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</si>
  <si>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</si>
  <si>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</si>
  <si>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</si>
  <si>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</si>
  <si>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</si>
  <si>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</si>
  <si>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</si>
  <si>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</si>
  <si>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</si>
  <si>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</si>
  <si>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</si>
  <si>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</si>
  <si>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</si>
  <si>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</si>
  <si>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</si>
  <si>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</si>
  <si>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</si>
  <si>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</si>
  <si>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</si>
  <si>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</si>
  <si>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</si>
  <si>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</si>
  <si>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</si>
  <si>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</si>
  <si>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</si>
  <si>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</si>
  <si>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</si>
  <si>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</si>
  <si>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</si>
  <si>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</si>
  <si>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</si>
  <si>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</si>
  <si>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</si>
  <si>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</si>
  <si>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</si>
  <si>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</si>
  <si>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</si>
  <si>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</si>
  <si>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</si>
  <si>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</si>
  <si>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</si>
  <si>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</si>
  <si>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</si>
  <si>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</si>
  <si>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</si>
  <si>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</si>
  <si>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</si>
  <si>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</si>
  <si>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</si>
  <si>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</si>
  <si>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</si>
  <si>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</si>
  <si>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</si>
  <si>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</si>
  <si>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</si>
  <si>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</si>
  <si>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</si>
  <si>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</si>
  <si>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</si>
  <si>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</si>
  <si>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</si>
  <si>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</si>
  <si>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</si>
  <si>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</si>
  <si>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</si>
  <si>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</si>
  <si>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</si>
  <si>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</si>
  <si>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</si>
  <si>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</si>
  <si>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</si>
  <si>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</si>
  <si>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</si>
  <si>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</si>
  <si>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</si>
  <si>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</si>
  <si>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</si>
  <si>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</si>
  <si>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</si>
  <si>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</si>
  <si>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</si>
  <si>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</si>
  <si>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</si>
  <si>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</si>
  <si>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</si>
  <si>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</si>
  <si>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</si>
  <si>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</si>
  <si>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</si>
  <si>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</si>
  <si>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</si>
  <si>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</si>
  <si>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</si>
  <si>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</si>
  <si>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</si>
  <si>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</si>
  <si>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</si>
  <si>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</si>
  <si>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</si>
  <si>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</si>
  <si>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</si>
  <si>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</si>
  <si>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</si>
  <si>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</si>
  <si>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</si>
  <si>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</si>
  <si>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</si>
  <si>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</si>
  <si>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</si>
  <si>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</si>
  <si>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</si>
  <si>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</si>
  <si>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</si>
  <si>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</si>
  <si>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</si>
  <si>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</si>
  <si>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</si>
  <si>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</si>
  <si>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</si>
  <si>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</si>
  <si>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</si>
  <si>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</si>
  <si>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</si>
  <si>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</si>
  <si>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</si>
  <si>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</si>
  <si>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</si>
  <si>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</si>
  <si>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</si>
  <si>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</si>
  <si>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</si>
  <si>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</si>
  <si>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</si>
  <si>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</si>
  <si>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</si>
  <si>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</si>
  <si>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</si>
  <si>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</si>
  <si>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</si>
  <si>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</si>
  <si>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</si>
  <si>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</si>
  <si>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</si>
  <si>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</si>
  <si>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</si>
  <si>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</si>
  <si>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</si>
  <si>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</si>
  <si>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</si>
  <si>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</si>
  <si>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</si>
  <si>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</si>
  <si>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</si>
  <si>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</si>
  <si>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</si>
  <si>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</si>
  <si>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</si>
  <si>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</si>
  <si>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</si>
  <si>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</si>
  <si>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</si>
  <si>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</si>
  <si>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</si>
  <si>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</si>
  <si>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</si>
  <si>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</si>
  <si>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</si>
  <si>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</si>
  <si>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</si>
  <si>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</si>
  <si>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</si>
  <si>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</si>
  <si>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</si>
  <si>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</si>
  <si>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</si>
  <si>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</si>
  <si>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</si>
  <si>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</si>
  <si>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</si>
  <si>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</si>
  <si>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</si>
  <si>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</si>
  <si>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</si>
  <si>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</si>
  <si>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</si>
  <si>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</si>
  <si>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</si>
  <si>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</si>
  <si>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</si>
  <si>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</si>
  <si>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</si>
  <si>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</si>
  <si>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</si>
  <si>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</si>
  <si>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</si>
  <si>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</si>
  <si>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</si>
  <si>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</si>
  <si>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</si>
  <si>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</si>
  <si>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</si>
  <si>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</si>
  <si>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</si>
  <si>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</si>
  <si>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</si>
  <si>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</si>
  <si>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</si>
  <si>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</si>
  <si>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</si>
  <si>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</si>
  <si>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</si>
  <si>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</si>
  <si>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</si>
  <si>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</si>
  <si>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</si>
  <si>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</si>
  <si>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</si>
  <si>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</si>
  <si>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</si>
  <si>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</si>
  <si>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</si>
  <si>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</si>
  <si>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</si>
  <si>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</si>
  <si>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</si>
  <si>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</si>
  <si>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</si>
  <si>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</si>
  <si>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</si>
  <si>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</si>
  <si>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</si>
  <si>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</si>
  <si>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</si>
  <si>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</si>
  <si>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</si>
  <si>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</si>
  <si>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</si>
  <si>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</si>
  <si>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</si>
  <si>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</si>
  <si>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</si>
  <si>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</si>
  <si>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</si>
  <si>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</si>
  <si>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</si>
  <si>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</si>
  <si>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</si>
  <si>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</si>
  <si>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</si>
  <si>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</si>
  <si>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</si>
  <si>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</si>
  <si>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</si>
  <si>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</si>
  <si>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</si>
  <si>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47359_令和7年度</t>
  </si>
  <si>
    <t>47359_令和8年度</t>
  </si>
  <si>
    <t>47359_令和9年度</t>
  </si>
  <si>
    <t>47359_令和10年度</t>
  </si>
  <si>
    <t>47359_令和11年度</t>
  </si>
  <si>
    <t>47359_令和12年度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</si>
</sst>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0.21704882</c:v>
                </c:pt>
                <c:pt idx="3">
                  <c:v>0.20260995000000001</c:v>
                </c:pt>
                <c:pt idx="4">
                  <c:v>0.12230899200000001</c:v>
                </c:pt>
                <c:pt idx="5">
                  <c:v>0.22310383</c:v>
                </c:pt>
                <c:pt idx="6">
                  <c:v>0.23847424</c:v>
                </c:pt>
                <c:pt idx="7">
                  <c:v>0.14951216999999997</c:v>
                </c:pt>
                <c:pt idx="8">
                  <c:v>0.17093758999999997</c:v>
                </c:pt>
                <c:pt idx="9">
                  <c:v>0.15370409999999998</c:v>
                </c:pt>
                <c:pt idx="10">
                  <c:v>0.30307238050000007</c:v>
                </c:pt>
                <c:pt idx="11">
                  <c:v>0.22096587240000001</c:v>
                </c:pt>
                <c:pt idx="12">
                  <c:v>0.22096587240000001</c:v>
                </c:pt>
                <c:pt idx="13">
                  <c:v>0.1225598832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5.7551230065733847</c:v>
                </c:pt>
                <c:pt idx="1">
                  <c:v>6.3973175752924538</c:v>
                </c:pt>
                <c:pt idx="2">
                  <c:v>6.0230722542959949</c:v>
                </c:pt>
                <c:pt idx="3">
                  <c:v>6.3569622163009196</c:v>
                </c:pt>
                <c:pt idx="4">
                  <c:v>6.3228486902359577</c:v>
                </c:pt>
                <c:pt idx="5">
                  <c:v>7.2286417880725571</c:v>
                </c:pt>
                <c:pt idx="6">
                  <c:v>7.3443895194436415</c:v>
                </c:pt>
                <c:pt idx="7">
                  <c:v>7.3036348225323042</c:v>
                </c:pt>
                <c:pt idx="8">
                  <c:v>7.3324176927907603</c:v>
                </c:pt>
                <c:pt idx="9">
                  <c:v>7.3373098545793161</c:v>
                </c:pt>
                <c:pt idx="10">
                  <c:v>7.4376304211423383</c:v>
                </c:pt>
                <c:pt idx="11">
                  <c:v>6.973700737724605</c:v>
                </c:pt>
                <c:pt idx="12">
                  <c:v>7.004130696880714</c:v>
                </c:pt>
                <c:pt idx="13">
                  <c:v>7.1309941510124748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2.3022647131672058</c:v>
                </c:pt>
                <c:pt idx="1">
                  <c:v>2.416842175463064</c:v>
                </c:pt>
                <c:pt idx="2">
                  <c:v>2.4966993395531238</c:v>
                </c:pt>
                <c:pt idx="3">
                  <c:v>2.263542027775451</c:v>
                </c:pt>
                <c:pt idx="4">
                  <c:v>2.29597691734448</c:v>
                </c:pt>
                <c:pt idx="5">
                  <c:v>2.2981148607145641</c:v>
                </c:pt>
                <c:pt idx="6">
                  <c:v>2.1874782881963011</c:v>
                </c:pt>
                <c:pt idx="7">
                  <c:v>2.1700707371624146</c:v>
                </c:pt>
                <c:pt idx="8">
                  <c:v>2.2662185374874899</c:v>
                </c:pt>
                <c:pt idx="9">
                  <c:v>2.0208540062505107</c:v>
                </c:pt>
                <c:pt idx="10">
                  <c:v>1.990920603501185</c:v>
                </c:pt>
                <c:pt idx="11">
                  <c:v>1.8468486705870244</c:v>
                </c:pt>
                <c:pt idx="12">
                  <c:v>1.9680187915522702</c:v>
                </c:pt>
                <c:pt idx="13">
                  <c:v>2.0341318025209238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2.5923059415382061</c:v>
                </c:pt>
                <c:pt idx="1">
                  <c:v>2.6874944580744859</c:v>
                </c:pt>
                <c:pt idx="2">
                  <c:v>2.616059204079471</c:v>
                </c:pt>
                <c:pt idx="3">
                  <c:v>2.711622014498996</c:v>
                </c:pt>
                <c:pt idx="4">
                  <c:v>2.798960780052222</c:v>
                </c:pt>
                <c:pt idx="5">
                  <c:v>2.879019727372472</c:v>
                </c:pt>
                <c:pt idx="6">
                  <c:v>2.6064668156618289</c:v>
                </c:pt>
                <c:pt idx="7">
                  <c:v>2.7014258203229038</c:v>
                </c:pt>
                <c:pt idx="8">
                  <c:v>2.712571135876336</c:v>
                </c:pt>
                <c:pt idx="9">
                  <c:v>3.1384931520171762</c:v>
                </c:pt>
                <c:pt idx="10">
                  <c:v>2.5830195836580891</c:v>
                </c:pt>
                <c:pt idx="11">
                  <c:v>2.1496692700753535</c:v>
                </c:pt>
                <c:pt idx="12">
                  <c:v>2.3269148730540552</c:v>
                </c:pt>
                <c:pt idx="13">
                  <c:v>2.6622496733530525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1.0597449571035946</c:v>
                </c:pt>
                <c:pt idx="1">
                  <c:v>1.2633263392327643</c:v>
                </c:pt>
                <c:pt idx="2">
                  <c:v>0.55848813597703517</c:v>
                </c:pt>
                <c:pt idx="3">
                  <c:v>0.8171380186103181</c:v>
                </c:pt>
                <c:pt idx="4">
                  <c:v>0.82727009679542951</c:v>
                </c:pt>
                <c:pt idx="5">
                  <c:v>0.88621785162260913</c:v>
                </c:pt>
                <c:pt idx="6">
                  <c:v>0.79028668381463385</c:v>
                </c:pt>
                <c:pt idx="7">
                  <c:v>1.1495421693359331</c:v>
                </c:pt>
                <c:pt idx="8">
                  <c:v>1.0427425657872182</c:v>
                </c:pt>
                <c:pt idx="9">
                  <c:v>1.5652148170633537</c:v>
                </c:pt>
                <c:pt idx="10">
                  <c:v>0.91634230158379582</c:v>
                </c:pt>
                <c:pt idx="11">
                  <c:v>0.46109997264364033</c:v>
                </c:pt>
                <c:pt idx="12">
                  <c:v>0.49432505223400769</c:v>
                </c:pt>
                <c:pt idx="13">
                  <c:v>0.44452184442013742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589</c:v>
                </c:pt>
                <c:pt idx="1">
                  <c:v>616</c:v>
                </c:pt>
                <c:pt idx="2">
                  <c:v>614</c:v>
                </c:pt>
                <c:pt idx="3">
                  <c:v>636</c:v>
                </c:pt>
                <c:pt idx="4">
                  <c:v>655</c:v>
                </c:pt>
                <c:pt idx="5">
                  <c:v>652</c:v>
                </c:pt>
                <c:pt idx="6">
                  <c:v>668</c:v>
                </c:pt>
                <c:pt idx="7">
                  <c:v>686</c:v>
                </c:pt>
                <c:pt idx="8">
                  <c:v>712</c:v>
                </c:pt>
                <c:pt idx="9">
                  <c:v>735</c:v>
                </c:pt>
                <c:pt idx="10">
                  <c:v>727</c:v>
                </c:pt>
                <c:pt idx="11">
                  <c:v>730</c:v>
                </c:pt>
                <c:pt idx="12">
                  <c:v>733</c:v>
                </c:pt>
                <c:pt idx="13">
                  <c:v>729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573</c:v>
                </c:pt>
                <c:pt idx="1">
                  <c:v>588</c:v>
                </c:pt>
                <c:pt idx="2">
                  <c:v>576</c:v>
                </c:pt>
                <c:pt idx="3">
                  <c:v>570</c:v>
                </c:pt>
                <c:pt idx="4">
                  <c:v>584</c:v>
                </c:pt>
                <c:pt idx="5">
                  <c:v>581</c:v>
                </c:pt>
                <c:pt idx="6">
                  <c:v>570</c:v>
                </c:pt>
                <c:pt idx="7">
                  <c:v>583</c:v>
                </c:pt>
                <c:pt idx="8">
                  <c:v>609</c:v>
                </c:pt>
                <c:pt idx="9">
                  <c:v>623</c:v>
                </c:pt>
                <c:pt idx="10">
                  <c:v>632</c:v>
                </c:pt>
                <c:pt idx="11">
                  <c:v>646</c:v>
                </c:pt>
                <c:pt idx="12">
                  <c:v>644</c:v>
                </c:pt>
                <c:pt idx="13">
                  <c:v>656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555</c:v>
                </c:pt>
                <c:pt idx="1">
                  <c:v>552</c:v>
                </c:pt>
                <c:pt idx="2">
                  <c:v>553</c:v>
                </c:pt>
                <c:pt idx="3">
                  <c:v>576</c:v>
                </c:pt>
                <c:pt idx="4">
                  <c:v>584</c:v>
                </c:pt>
                <c:pt idx="5">
                  <c:v>583</c:v>
                </c:pt>
                <c:pt idx="6">
                  <c:v>586</c:v>
                </c:pt>
                <c:pt idx="7">
                  <c:v>584</c:v>
                </c:pt>
                <c:pt idx="8">
                  <c:v>593</c:v>
                </c:pt>
                <c:pt idx="9">
                  <c:v>589</c:v>
                </c:pt>
                <c:pt idx="10">
                  <c:v>591</c:v>
                </c:pt>
                <c:pt idx="11">
                  <c:v>588</c:v>
                </c:pt>
                <c:pt idx="12">
                  <c:v>594</c:v>
                </c:pt>
                <c:pt idx="13">
                  <c:v>618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c:v>
                </c:pt>
                <c:pt idx="1">
                  <c:v>2</c:v>
                </c:pt>
                <c:pt idx="2">
                  <c:v>2</c:v>
                </c:pt>
                <c:pt idx="3">
                  <c:v>2</c:v>
                </c:pt>
                <c:pt idx="4">
                  <c:v>2</c:v>
                </c:pt>
                <c:pt idx="5">
                  <c:v>3</c:v>
                </c:pt>
                <c:pt idx="6">
                  <c:v>3</c:v>
                </c:pt>
                <c:pt idx="7">
                  <c:v>3</c:v>
                </c:pt>
                <c:pt idx="8">
                  <c:v>3</c:v>
                </c:pt>
                <c:pt idx="9">
                  <c:v>3</c:v>
                </c:pt>
                <c:pt idx="10">
                  <c:v>3</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c:v>
                </c:pt>
                <c:pt idx="1">
                  <c:v>75</c:v>
                </c:pt>
                <c:pt idx="2">
                  <c:v>75</c:v>
                </c:pt>
                <c:pt idx="3">
                  <c:v>75</c:v>
                </c:pt>
                <c:pt idx="4">
                  <c:v>75</c:v>
                </c:pt>
                <c:pt idx="5">
                  <c:v>57</c:v>
                </c:pt>
                <c:pt idx="6">
                  <c:v>57</c:v>
                </c:pt>
                <c:pt idx="7">
                  <c:v>57</c:v>
                </c:pt>
                <c:pt idx="8">
                  <c:v>57</c:v>
                </c:pt>
                <c:pt idx="9">
                  <c:v>57</c:v>
                </c:pt>
                <c:pt idx="10">
                  <c:v>57</c:v>
                </c:pt>
                <c:pt idx="11">
                  <c:v>60</c:v>
                </c:pt>
                <c:pt idx="12">
                  <c:v>60</c:v>
                </c:pt>
                <c:pt idx="13">
                  <c:v>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3.5005999999999999</c:v>
                </c:pt>
                <c:pt idx="1">
                  <c:v>4.9855</c:v>
                </c:pt>
                <c:pt idx="2">
                  <c:v>1.1216999999999999</c:v>
                </c:pt>
                <c:pt idx="3">
                  <c:v>3.1013000000000002</c:v>
                </c:pt>
                <c:pt idx="4">
                  <c:v>3.2145999999999999</c:v>
                </c:pt>
                <c:pt idx="5">
                  <c:v>3.3915999999999999</c:v>
                </c:pt>
                <c:pt idx="6">
                  <c:v>2.6143999999999998</c:v>
                </c:pt>
                <c:pt idx="7">
                  <c:v>3.9628000000000001</c:v>
                </c:pt>
                <c:pt idx="8">
                  <c:v>3.9154</c:v>
                </c:pt>
                <c:pt idx="9">
                  <c:v>6.9699</c:v>
                </c:pt>
                <c:pt idx="10">
                  <c:v>3.4980000000000002</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2.616059204079471</c:v>
                </c:pt>
                <c:pt idx="1">
                  <c:v>2.711622014498996</c:v>
                </c:pt>
                <c:pt idx="2">
                  <c:v>2.798960780052222</c:v>
                </c:pt>
                <c:pt idx="3">
                  <c:v>2.879019727372472</c:v>
                </c:pt>
                <c:pt idx="4">
                  <c:v>2.6064668156618289</c:v>
                </c:pt>
                <c:pt idx="5">
                  <c:v>2.7014258203229038</c:v>
                </c:pt>
                <c:pt idx="6">
                  <c:v>2.712571135876336</c:v>
                </c:pt>
                <c:pt idx="7">
                  <c:v>3.1384931520171762</c:v>
                </c:pt>
                <c:pt idx="8">
                  <c:v>2.5830195836580891</c:v>
                </c:pt>
                <c:pt idx="9">
                  <c:v>2.1496692700753535</c:v>
                </c:pt>
                <c:pt idx="10">
                  <c:v>2.3269148730540552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0.55848813597703517</c:v>
                </c:pt>
                <c:pt idx="1">
                  <c:v>0.8171380186103181</c:v>
                </c:pt>
                <c:pt idx="2">
                  <c:v>0.82727009679542951</c:v>
                </c:pt>
                <c:pt idx="3">
                  <c:v>0.88621785162260913</c:v>
                </c:pt>
                <c:pt idx="4">
                  <c:v>0.79028668381463385</c:v>
                </c:pt>
                <c:pt idx="5">
                  <c:v>1.1495421693359331</c:v>
                </c:pt>
                <c:pt idx="6">
                  <c:v>1.0427425657872182</c:v>
                </c:pt>
                <c:pt idx="7">
                  <c:v>1.5652148170633537</c:v>
                </c:pt>
                <c:pt idx="8">
                  <c:v>0.91634230158379582</c:v>
                </c:pt>
                <c:pt idx="9">
                  <c:v>0.46109997264364033</c:v>
                </c:pt>
                <c:pt idx="10">
                  <c:v>0.49432505223400769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0.54870020565410682</c:v>
                </c:pt>
                <c:pt idx="2">
                  <c:v>0.58069385725452716</c:v>
                </c:pt>
                <c:pt idx="3">
                  <c:v>0</c:v>
                </c:pt>
                <c:pt idx="4">
                  <c:v>2.3280268723597199</c:v>
                </c:pt>
                <c:pt idx="5">
                  <c:v>2.826074433905263</c:v>
                </c:pt>
                <c:pt idx="7">
                  <c:v>4.6316538000258287</c:v>
                </c:pt>
                <c:pt idx="8">
                  <c:v>9.0374562186691598E-2</c:v>
                </c:pt>
                <c:pt idx="9">
                  <c:v>1.7323939539205619</c:v>
                </c:pt>
                <c:pt idx="10">
                  <c:v>0.20260995000000001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1.1293940629086339</c:v>
                </c:pt>
                <c:pt idx="4" formatCode="#,##0">
                  <c:v>2.3280268723597199</c:v>
                </c:pt>
                <c:pt idx="5" formatCode="#,##0">
                  <c:v>2.826074433905263</c:v>
                </c:pt>
                <c:pt idx="6" formatCode="#,##0">
                  <c:v>6.4544223161330825</c:v>
                </c:pt>
                <c:pt idx="10" formatCode="#,##0">
                  <c:v>0.20260995000000001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伊平屋村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伊平屋村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伊平屋村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伊平屋村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c:v>
                </c:pt>
                <c:pt idx="1">
                  <c:v>209.6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6.6006599999999995</c:v>
                </c:pt>
                <c:pt idx="1">
                  <c:v>277.250496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伊平屋村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4.7259682559999998</c:v>
                </c:pt>
                <c:pt idx="1">
                  <c:v>4.7737929239999994</c:v>
                </c:pt>
                <c:pt idx="2">
                  <c:v>0</c:v>
                </c:pt>
                <c:pt idx="3">
                  <c:v>0</c:v>
                </c:pt>
                <c:pt idx="4">
                  <c:v>4.3850779999999999E-2</c:v>
                </c:pt>
                <c:pt idx="5">
                  <c:v>0.35748182000000001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150,863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伊平屋村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105863</c:v>
                </c:pt>
                <c:pt idx="1">
                  <c:v>45000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209.6</c:v>
                </c:pt>
                <c:pt idx="1">
                  <c:v>209.6</c:v>
                </c:pt>
                <c:pt idx="2">
                  <c:v>209.6</c:v>
                </c:pt>
                <c:pt idx="3">
                  <c:v>210</c:v>
                </c:pt>
                <c:pt idx="4">
                  <c:v>209.6</c:v>
                </c:pt>
                <c:pt idx="5">
                  <c:v>209.6</c:v>
                </c:pt>
                <c:pt idx="6">
                  <c:v>209.6</c:v>
                </c:pt>
                <c:pt idx="7">
                  <c:v>209.6</c:v>
                </c:pt>
                <c:pt idx="8">
                  <c:v>209.6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c:v>
                </c:pt>
                <c:pt idx="1">
                  <c:v>5.5</c:v>
                </c:pt>
                <c:pt idx="2">
                  <c:v>5.5</c:v>
                </c:pt>
                <c:pt idx="3">
                  <c:v>6</c:v>
                </c:pt>
                <c:pt idx="4">
                  <c:v>5.5</c:v>
                </c:pt>
                <c:pt idx="5">
                  <c:v>5.5</c:v>
                </c:pt>
                <c:pt idx="6">
                  <c:v>5.5</c:v>
                </c:pt>
                <c:pt idx="7">
                  <c:v>5.5</c:v>
                </c:pt>
                <c:pt idx="8">
                  <c:v>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4.9982499982554211E-2</c:v>
                </c:pt>
                <c:pt idx="1">
                  <c:v>4.5694367494598952E-2</c:v>
                </c:pt>
                <c:pt idx="2">
                  <c:v>4.4611259220396451E-2</c:v>
                </c:pt>
                <c:pt idx="3">
                  <c:v>4.2687908571529411E-2</c:v>
                </c:pt>
                <c:pt idx="4">
                  <c:v>5.0132265364117828E-2</c:v>
                </c:pt>
                <c:pt idx="5">
                  <c:v>5.6739727153402149E-2</c:v>
                </c:pt>
                <c:pt idx="6">
                  <c:v>5.2949683651643882E-2</c:v>
                </c:pt>
                <c:pt idx="7">
                  <c:v>4.8745817398997207E-2</c:v>
                </c:pt>
                <c:pt idx="8">
                  <c:v>4.8745817398997207E-2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0.52878882081996126</c:v>
                </c:pt>
                <c:pt idx="2">
                  <c:v>0.21314415275778931</c:v>
                </c:pt>
                <c:pt idx="3">
                  <c:v>8.5337123217678904E-2</c:v>
                </c:pt>
                <c:pt idx="4">
                  <c:v>2.798960780052222</c:v>
                </c:pt>
                <c:pt idx="5">
                  <c:v>2.29597691734448</c:v>
                </c:pt>
                <c:pt idx="7">
                  <c:v>4.116103318057311</c:v>
                </c:pt>
                <c:pt idx="8">
                  <c:v>0.102340524494756</c:v>
                </c:pt>
                <c:pt idx="9">
                  <c:v>2.1044048476838908</c:v>
                </c:pt>
                <c:pt idx="10">
                  <c:v>0.12230899200000001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0.82727009679542951</c:v>
                </c:pt>
                <c:pt idx="4" formatCode="#,##0">
                  <c:v>2.798960780052222</c:v>
                </c:pt>
                <c:pt idx="5" formatCode="#,##0">
                  <c:v>2.29597691734448</c:v>
                </c:pt>
                <c:pt idx="6" formatCode="#,##0">
                  <c:v>6.3228486902359577</c:v>
                </c:pt>
                <c:pt idx="10" formatCode="#,##0">
                  <c:v>0.12230899200000001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5823.0874184877111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283.851156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263882.255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131276.89600000001</c:v>
                </c:pt>
                <c:pt idx="1">
                  <c:v>132605.359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283.851156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0.16554402096592014</c:v>
                </c:pt>
                <c:pt idx="3">
                  <c:v>0.27897782345421729</c:v>
                </c:pt>
                <c:pt idx="4">
                  <c:v>2.6622496733530525</c:v>
                </c:pt>
                <c:pt idx="5">
                  <c:v>2.0341318025209238</c:v>
                </c:pt>
                <c:pt idx="7">
                  <c:v>4.0452455398538678</c:v>
                </c:pt>
                <c:pt idx="8">
                  <c:v>7.1409118961093213E-2</c:v>
                </c:pt>
                <c:pt idx="9">
                  <c:v>3.0143394921975131</c:v>
                </c:pt>
                <c:pt idx="10">
                  <c:v>0.1225598832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0.44452184442013742</c:v>
                </c:pt>
                <c:pt idx="4">
                  <c:v>2.6622496733530525</c:v>
                </c:pt>
                <c:pt idx="5">
                  <c:v>2.0341318025209238</c:v>
                </c:pt>
                <c:pt idx="6">
                  <c:v>7.1309941510124748</c:v>
                </c:pt>
                <c:pt idx="10">
                  <c:v>0.1225598832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伊平屋村</c:v>
                </c:pt>
              </c:strCache>
            </c:strRef>
          </c:cat>
          <c:val>
            <c:numRef>
              <c:f>①CO2排出量の現状把握!$AX$43:$AX$45</c:f>
              <c:numCache>
                <c:formatCode>0%</c:formatCode>
                <c:ptCount val="3"/>
                <c:pt idx="0">
                  <c:v>0.42072759503743129</c:v>
                </c:pt>
                <c:pt idx="1">
                  <c:v>9.7622168045433597E-2</c:v>
                </c:pt>
                <c:pt idx="2">
                  <c:v>3.5864566854837791E-2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伊平屋村</c:v>
                </c:pt>
              </c:strCache>
            </c:strRef>
          </c:cat>
          <c:val>
            <c:numRef>
              <c:f>①CO2排出量の現状把握!$AY$43:$AY$45</c:f>
              <c:numCache>
                <c:formatCode>0%</c:formatCode>
                <c:ptCount val="3"/>
                <c:pt idx="0">
                  <c:v>0.19118662390594171</c:v>
                </c:pt>
                <c:pt idx="1">
                  <c:v>0.37304214208585529</c:v>
                </c:pt>
                <c:pt idx="2">
                  <c:v>0.21479356434955715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伊平屋村</c:v>
                </c:pt>
              </c:strCache>
            </c:strRef>
          </c:cat>
          <c:val>
            <c:numRef>
              <c:f>①CO2排出量の現状把握!$AZ$43:$AZ$45</c:f>
              <c:numCache>
                <c:formatCode>0%</c:formatCode>
                <c:ptCount val="3"/>
                <c:pt idx="0">
                  <c:v>0.18034974026133399</c:v>
                </c:pt>
                <c:pt idx="1">
                  <c:v>0.23366296858212929</c:v>
                </c:pt>
                <c:pt idx="2">
                  <c:v>0.16411624521676374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伊平屋村</c:v>
                </c:pt>
              </c:strCache>
            </c:strRef>
          </c:cat>
          <c:val>
            <c:numRef>
              <c:f>①CO2排出量の現状把握!$BA$43:$BA$45</c:f>
              <c:numCache>
                <c:formatCode>0%</c:formatCode>
                <c:ptCount val="3"/>
                <c:pt idx="0">
                  <c:v>0.19226168778726088</c:v>
                </c:pt>
                <c:pt idx="1">
                  <c:v>0.27361362090494218</c:v>
                </c:pt>
                <c:pt idx="2">
                  <c:v>0.57533734209183973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伊平屋村</c:v>
                </c:pt>
              </c:strCache>
            </c:strRef>
          </c:cat>
          <c:val>
            <c:numRef>
              <c:f>①CO2排出量の現状把握!$BB$43:$BB$45</c:f>
              <c:numCache>
                <c:formatCode>0%</c:formatCode>
                <c:ptCount val="3"/>
                <c:pt idx="0">
                  <c:v>1.5474353008032191E-2</c:v>
                </c:pt>
                <c:pt idx="1">
                  <c:v>2.2059100381639555E-2</c:v>
                </c:pt>
                <c:pt idx="2">
                  <c:v>9.8882814870017363E-3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335</c:v>
                </c:pt>
                <c:pt idx="1">
                  <c:v>335</c:v>
                </c:pt>
                <c:pt idx="2">
                  <c:v>335</c:v>
                </c:pt>
                <c:pt idx="3">
                  <c:v>335</c:v>
                </c:pt>
                <c:pt idx="4">
                  <c:v>335</c:v>
                </c:pt>
                <c:pt idx="5">
                  <c:v>390</c:v>
                </c:pt>
                <c:pt idx="6">
                  <c:v>390</c:v>
                </c:pt>
                <c:pt idx="7">
                  <c:v>390</c:v>
                </c:pt>
                <c:pt idx="8">
                  <c:v>390</c:v>
                </c:pt>
                <c:pt idx="9">
                  <c:v>390</c:v>
                </c:pt>
                <c:pt idx="10">
                  <c:v>390</c:v>
                </c:pt>
                <c:pt idx="11">
                  <c:v>420</c:v>
                </c:pt>
                <c:pt idx="12">
                  <c:v>420</c:v>
                </c:pt>
                <c:pt idx="13">
                  <c:v>420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0.21704882</c:v>
                </c:pt>
                <c:pt idx="3">
                  <c:v>0.20260995000000001</c:v>
                </c:pt>
                <c:pt idx="4">
                  <c:v>0.12230899200000001</c:v>
                </c:pt>
                <c:pt idx="5">
                  <c:v>0.22310383</c:v>
                </c:pt>
                <c:pt idx="6">
                  <c:v>0.23847424</c:v>
                </c:pt>
                <c:pt idx="7">
                  <c:v>0.14951217</c:v>
                </c:pt>
                <c:pt idx="8">
                  <c:v>0.17093759</c:v>
                </c:pt>
                <c:pt idx="9">
                  <c:v>0.15370410000000001</c:v>
                </c:pt>
                <c:pt idx="10">
                  <c:v>0.30307238050000013</c:v>
                </c:pt>
                <c:pt idx="11">
                  <c:v>0.22096587240000001</c:v>
                </c:pt>
                <c:pt idx="12">
                  <c:v>0.22096587240000001</c:v>
                </c:pt>
                <c:pt idx="13">
                  <c:v>0.1225598832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306549</c:v>
                </c:pt>
                <c:pt idx="1">
                  <c:v>368119</c:v>
                </c:pt>
                <c:pt idx="2">
                  <c:v>331067</c:v>
                </c:pt>
                <c:pt idx="3">
                  <c:v>374361</c:v>
                </c:pt>
                <c:pt idx="4">
                  <c:v>348851</c:v>
                </c:pt>
                <c:pt idx="5">
                  <c:v>512276</c:v>
                </c:pt>
                <c:pt idx="6">
                  <c:v>553250</c:v>
                </c:pt>
                <c:pt idx="7">
                  <c:v>549096.91440456267</c:v>
                </c:pt>
                <c:pt idx="8">
                  <c:v>542640.99999999988</c:v>
                </c:pt>
                <c:pt idx="9">
                  <c:v>533315</c:v>
                </c:pt>
                <c:pt idx="10">
                  <c:v>556660</c:v>
                </c:pt>
                <c:pt idx="11">
                  <c:v>523614</c:v>
                </c:pt>
                <c:pt idx="12">
                  <c:v>506477.99999999994</c:v>
                </c:pt>
                <c:pt idx="13">
                  <c:v>524893.99999999988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1364</c:v>
                </c:pt>
                <c:pt idx="1">
                  <c:v>1317</c:v>
                </c:pt>
                <c:pt idx="2">
                  <c:v>1290</c:v>
                </c:pt>
                <c:pt idx="3">
                  <c:v>1310</c:v>
                </c:pt>
                <c:pt idx="4">
                  <c:v>1323</c:v>
                </c:pt>
                <c:pt idx="5">
                  <c:v>1316</c:v>
                </c:pt>
                <c:pt idx="6">
                  <c:v>1288</c:v>
                </c:pt>
                <c:pt idx="7">
                  <c:v>1268</c:v>
                </c:pt>
                <c:pt idx="8">
                  <c:v>1258</c:v>
                </c:pt>
                <c:pt idx="9">
                  <c:v>1251</c:v>
                </c:pt>
                <c:pt idx="10">
                  <c:v>1231</c:v>
                </c:pt>
                <c:pt idx="11">
                  <c:v>1210</c:v>
                </c:pt>
                <c:pt idx="12">
                  <c:v>1205</c:v>
                </c:pt>
                <c:pt idx="13">
                  <c:v>1213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伊平屋村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1648</v>
      </c>
      <c r="H72" s="70" t="s">
        <v>1649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1648</v>
      </c>
      <c r="H73" s="70" t="s">
        <v>1649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1648</v>
      </c>
      <c r="H75" s="70" t="s">
        <v>1649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1648</v>
      </c>
      <c r="H76" s="70" t="s">
        <v>1649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1648</v>
      </c>
      <c r="H77" s="70" t="s">
        <v>1649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1648</v>
      </c>
      <c r="H78" s="70" t="s">
        <v>1649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1648</v>
      </c>
      <c r="H79" s="70" t="s">
        <v>1649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1648</v>
      </c>
      <c r="H80" s="70" t="s">
        <v>1649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1648</v>
      </c>
      <c r="H81" s="70" t="s">
        <v>1649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1648</v>
      </c>
      <c r="H82" s="70" t="s">
        <v>1649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1648</v>
      </c>
      <c r="H83" s="70" t="s">
        <v>1649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1648</v>
      </c>
      <c r="H84" s="70" t="s">
        <v>1649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1648</v>
      </c>
      <c r="H85" s="70" t="s">
        <v>1649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1648</v>
      </c>
      <c r="H86" s="70" t="s">
        <v>1649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1648</v>
      </c>
      <c r="H87" s="70" t="s">
        <v>1649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1648</v>
      </c>
      <c r="H88" s="70" t="s">
        <v>1649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1648</v>
      </c>
      <c r="H89" s="70" t="s">
        <v>1649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1654</v>
      </c>
      <c r="B90" s="70">
        <v>476</v>
      </c>
      <c r="C90" s="70">
        <v>19</v>
      </c>
      <c r="D90" s="70">
        <v>28</v>
      </c>
      <c r="E90" s="70">
        <v>2022</v>
      </c>
      <c r="F90" s="70" t="s">
        <v>161</v>
      </c>
      <c r="G90" s="70" t="s">
        <v>1648</v>
      </c>
      <c r="H90" s="70" t="s">
        <v>1649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476</v>
      </c>
      <c r="C92" s="70">
        <v>21</v>
      </c>
      <c r="D92" s="70">
        <v>28</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1651</v>
      </c>
      <c r="H177" s="70" t="s">
        <v>1652</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1651</v>
      </c>
      <c r="H178" s="70" t="s">
        <v>1652</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1651</v>
      </c>
      <c r="H179" s="70" t="s">
        <v>1652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1651</v>
      </c>
      <c r="H180" s="70" t="s">
        <v>1652</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1651</v>
      </c>
      <c r="H181" s="70" t="s">
        <v>1652</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1651</v>
      </c>
      <c r="H182" s="70" t="s">
        <v>1652</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1651</v>
      </c>
      <c r="H183" s="70" t="s">
        <v>1652</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1651</v>
      </c>
      <c r="H184" s="70" t="s">
        <v>1652</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1651</v>
      </c>
      <c r="H185" s="70" t="s">
        <v>1652</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1651</v>
      </c>
      <c r="H186" s="70" t="s">
        <v>1652</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1651</v>
      </c>
      <c r="H187" s="70" t="s">
        <v>1652</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1651</v>
      </c>
      <c r="H188" s="70" t="s">
        <v>1652</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1651</v>
      </c>
      <c r="H189" s="70" t="s">
        <v>1652</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1651</v>
      </c>
      <c r="H190" s="70" t="s">
        <v>1652</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1651</v>
      </c>
      <c r="H191" s="70" t="s">
        <v>1652</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1651</v>
      </c>
      <c r="H192" s="70" t="s">
        <v>1652</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1651</v>
      </c>
      <c r="H193" s="70" t="s">
        <v>1652</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1651</v>
      </c>
      <c r="H194" s="70" t="s">
        <v>1652</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34</v>
      </c>
      <c r="C195" s="70">
        <v>19</v>
      </c>
      <c r="D195" s="70">
        <v>2</v>
      </c>
      <c r="E195" s="70">
        <v>2022</v>
      </c>
      <c r="F195" s="70" t="s">
        <v>161</v>
      </c>
      <c r="G195" s="70" t="s">
        <v>1651</v>
      </c>
      <c r="H195" s="70" t="s">
        <v>1652</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1651</v>
      </c>
      <c r="H196" s="70" t="s">
        <v>1652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1650</v>
      </c>
      <c r="B197" s="70">
        <v>34</v>
      </c>
      <c r="C197" s="70">
        <v>21</v>
      </c>
      <c r="D197" s="70">
        <v>2</v>
      </c>
      <c r="E197" s="70">
        <v>2024</v>
      </c>
      <c r="F197" s="70" t="s">
        <v>1554</v>
      </c>
      <c r="G197" s="1064" t="s">
        <v>1651</v>
      </c>
      <c r="H197" s="70" t="s">
        <v>1652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1708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1708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1708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1708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1708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1708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1708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1708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1708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1708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1708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1708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1708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1708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1708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1708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1708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1708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1645</v>
      </c>
      <c r="H429" s="70" t="s">
        <v>1646</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1645</v>
      </c>
      <c r="H430" s="70" t="s">
        <v>1646</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1645</v>
      </c>
      <c r="H431" s="70" t="s">
        <v>1646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1645</v>
      </c>
      <c r="H432" s="70" t="s">
        <v>1646</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1645</v>
      </c>
      <c r="H433" s="70" t="s">
        <v>1646</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1645</v>
      </c>
      <c r="H434" s="70" t="s">
        <v>1646</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1645</v>
      </c>
      <c r="H435" s="70" t="s">
        <v>1646</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1645</v>
      </c>
      <c r="H436" s="70" t="s">
        <v>1646</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1645</v>
      </c>
      <c r="H437" s="70" t="s">
        <v>1646</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1645</v>
      </c>
      <c r="H438" s="70" t="s">
        <v>1646</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1645</v>
      </c>
      <c r="H439" s="70" t="s">
        <v>1646</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1645</v>
      </c>
      <c r="H440" s="70" t="s">
        <v>1646</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1645</v>
      </c>
      <c r="H441" s="70" t="s">
        <v>1646</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1645</v>
      </c>
      <c r="H442" s="70" t="s">
        <v>1646</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1645</v>
      </c>
      <c r="H443" s="70" t="s">
        <v>1646</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1645</v>
      </c>
      <c r="H444" s="70" t="s">
        <v>1646</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1645</v>
      </c>
      <c r="H445" s="70" t="s">
        <v>1646</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1645</v>
      </c>
      <c r="H446" s="70" t="s">
        <v>1646</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1653</v>
      </c>
      <c r="B447" s="70">
        <v>357</v>
      </c>
      <c r="C447" s="70">
        <v>19</v>
      </c>
      <c r="D447" s="70">
        <v>21</v>
      </c>
      <c r="E447" s="70">
        <v>2022</v>
      </c>
      <c r="F447" s="70" t="s">
        <v>161</v>
      </c>
      <c r="G447" s="70" t="s">
        <v>1645</v>
      </c>
      <c r="H447" s="70" t="s">
        <v>1646</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1645</v>
      </c>
      <c r="H448" s="70" t="s">
        <v>1646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1644</v>
      </c>
      <c r="B449" s="70">
        <v>357</v>
      </c>
      <c r="C449" s="70">
        <v>21</v>
      </c>
      <c r="D449" s="70">
        <v>21</v>
      </c>
      <c r="E449" s="70">
        <v>2024</v>
      </c>
      <c r="F449" s="70" t="s">
        <v>1554</v>
      </c>
      <c r="G449" s="70" t="s">
        <v>1645</v>
      </c>
      <c r="H449" s="70" t="s">
        <v>1646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1657</v>
      </c>
      <c r="H492" s="70" t="s">
        <v>1658</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1657</v>
      </c>
      <c r="H493" s="70" t="s">
        <v>1658</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1657</v>
      </c>
      <c r="H494" s="70" t="s">
        <v>1658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1657</v>
      </c>
      <c r="H495" s="70" t="s">
        <v>1658</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1657</v>
      </c>
      <c r="H496" s="70" t="s">
        <v>1658</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1657</v>
      </c>
      <c r="H497" s="70" t="s">
        <v>1658</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1657</v>
      </c>
      <c r="H498" s="70" t="s">
        <v>1658</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1657</v>
      </c>
      <c r="H499" s="70" t="s">
        <v>1658</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1657</v>
      </c>
      <c r="H500" s="70" t="s">
        <v>1658</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1657</v>
      </c>
      <c r="H501" s="70" t="s">
        <v>1658</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1657</v>
      </c>
      <c r="H502" s="70" t="s">
        <v>1658</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1657</v>
      </c>
      <c r="H503" s="70" t="s">
        <v>1658</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1657</v>
      </c>
      <c r="H504" s="70" t="s">
        <v>1658</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1657</v>
      </c>
      <c r="H505" s="70" t="s">
        <v>1658</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1657</v>
      </c>
      <c r="H506" s="70" t="s">
        <v>1658</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1657</v>
      </c>
      <c r="H507" s="70" t="s">
        <v>1658</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1657</v>
      </c>
      <c r="H508" s="70" t="s">
        <v>1658</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1657</v>
      </c>
      <c r="H509" s="70" t="s">
        <v>1658</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1659</v>
      </c>
      <c r="B510" s="70">
        <v>425</v>
      </c>
      <c r="C510" s="70">
        <v>19</v>
      </c>
      <c r="D510" s="70">
        <v>25</v>
      </c>
      <c r="E510" s="70">
        <v>2022</v>
      </c>
      <c r="F510" s="70" t="s">
        <v>161</v>
      </c>
      <c r="G510" s="70" t="s">
        <v>1657</v>
      </c>
      <c r="H510" s="70" t="s">
        <v>1658</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1657</v>
      </c>
      <c r="H511" s="70" t="s">
        <v>1658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1656</v>
      </c>
      <c r="B512" s="70">
        <v>425</v>
      </c>
      <c r="C512" s="70">
        <v>21</v>
      </c>
      <c r="D512" s="70">
        <v>25</v>
      </c>
      <c r="E512" s="70">
        <v>2024</v>
      </c>
      <c r="F512" s="70" t="s">
        <v>1554</v>
      </c>
      <c r="G512" s="70" t="s">
        <v>1657</v>
      </c>
      <c r="H512" s="70" t="s">
        <v>1658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2058</v>
      </c>
      <c r="B9" s="70">
        <v>1</v>
      </c>
      <c r="C9" s="70">
        <v>1</v>
      </c>
      <c r="D9" s="70">
        <v>1</v>
      </c>
      <c r="E9" s="70">
        <v>1990</v>
      </c>
      <c r="F9" s="70" t="s">
        <v>787</v>
      </c>
      <c r="G9" s="1073" t="s">
        <v>2059</v>
      </c>
      <c r="H9" s="70" t="s">
        <v>2060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2061</v>
      </c>
      <c r="B10" s="70">
        <v>2</v>
      </c>
      <c r="C10" s="70">
        <v>2</v>
      </c>
      <c r="D10" s="70">
        <v>1</v>
      </c>
      <c r="E10" s="70">
        <v>2005</v>
      </c>
      <c r="F10" s="70" t="s">
        <v>789</v>
      </c>
      <c r="G10" s="1073" t="s">
        <v>2059</v>
      </c>
      <c r="H10" s="70" t="s">
        <v>2060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2062</v>
      </c>
      <c r="B11" s="70">
        <v>3</v>
      </c>
      <c r="C11" s="70">
        <v>3</v>
      </c>
      <c r="D11" s="70">
        <v>1</v>
      </c>
      <c r="E11" s="70">
        <v>2006</v>
      </c>
      <c r="F11" s="70" t="s">
        <v>790</v>
      </c>
      <c r="G11" s="1073" t="s">
        <v>2059</v>
      </c>
      <c r="H11" s="70" t="s">
        <v>2060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2063</v>
      </c>
      <c r="B12" s="70">
        <v>4</v>
      </c>
      <c r="C12" s="70">
        <v>4</v>
      </c>
      <c r="D12" s="70">
        <v>1</v>
      </c>
      <c r="E12" s="70">
        <v>2007</v>
      </c>
      <c r="F12" s="70" t="s">
        <v>791</v>
      </c>
      <c r="G12" s="1073" t="s">
        <v>2059</v>
      </c>
      <c r="H12" s="70" t="s">
        <v>2060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2064</v>
      </c>
      <c r="B13" s="70">
        <v>5</v>
      </c>
      <c r="C13" s="70">
        <v>5</v>
      </c>
      <c r="D13" s="70">
        <v>1</v>
      </c>
      <c r="E13" s="70">
        <v>2008</v>
      </c>
      <c r="F13" s="70" t="s">
        <v>792</v>
      </c>
      <c r="G13" s="1073" t="s">
        <v>2059</v>
      </c>
      <c r="H13" s="70" t="s">
        <v>2060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2065</v>
      </c>
      <c r="B14" s="70">
        <v>6</v>
      </c>
      <c r="C14" s="70">
        <v>6</v>
      </c>
      <c r="D14" s="70">
        <v>1</v>
      </c>
      <c r="E14" s="70">
        <v>2009</v>
      </c>
      <c r="F14" s="70" t="s">
        <v>176</v>
      </c>
      <c r="G14" s="1073" t="s">
        <v>2059</v>
      </c>
      <c r="H14" s="70" t="s">
        <v>2060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2066</v>
      </c>
      <c r="B15" s="70">
        <v>7</v>
      </c>
      <c r="C15" s="70">
        <v>7</v>
      </c>
      <c r="D15" s="70">
        <v>1</v>
      </c>
      <c r="E15" s="70">
        <v>2010</v>
      </c>
      <c r="F15" s="70" t="s">
        <v>177</v>
      </c>
      <c r="G15" s="1073" t="s">
        <v>2059</v>
      </c>
      <c r="H15" s="70" t="s">
        <v>2060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2067</v>
      </c>
      <c r="B16" s="70">
        <v>8</v>
      </c>
      <c r="C16" s="70">
        <v>8</v>
      </c>
      <c r="D16" s="70">
        <v>1</v>
      </c>
      <c r="E16" s="70">
        <v>2011</v>
      </c>
      <c r="F16" s="70" t="s">
        <v>178</v>
      </c>
      <c r="G16" s="1073" t="s">
        <v>2059</v>
      </c>
      <c r="H16" s="70" t="s">
        <v>2060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2068</v>
      </c>
      <c r="B17" s="70">
        <v>9</v>
      </c>
      <c r="C17" s="70">
        <v>9</v>
      </c>
      <c r="D17" s="70">
        <v>1</v>
      </c>
      <c r="E17" s="70">
        <v>2012</v>
      </c>
      <c r="F17" s="70" t="s">
        <v>179</v>
      </c>
      <c r="G17" s="1073" t="s">
        <v>2059</v>
      </c>
      <c r="H17" s="70" t="s">
        <v>2060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2069</v>
      </c>
      <c r="B18" s="70">
        <v>10</v>
      </c>
      <c r="C18" s="70">
        <v>10</v>
      </c>
      <c r="D18" s="70">
        <v>1</v>
      </c>
      <c r="E18" s="70">
        <v>2013</v>
      </c>
      <c r="F18" s="70" t="s">
        <v>180</v>
      </c>
      <c r="G18" s="1073" t="s">
        <v>2059</v>
      </c>
      <c r="H18" s="70" t="s">
        <v>2060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2070</v>
      </c>
      <c r="B19" s="70">
        <v>11</v>
      </c>
      <c r="C19" s="70">
        <v>11</v>
      </c>
      <c r="D19" s="70">
        <v>1</v>
      </c>
      <c r="E19" s="70">
        <v>2014</v>
      </c>
      <c r="F19" s="70" t="s">
        <v>181</v>
      </c>
      <c r="G19" s="1073" t="s">
        <v>2059</v>
      </c>
      <c r="H19" s="70" t="s">
        <v>2060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2071</v>
      </c>
      <c r="B20" s="70">
        <v>12</v>
      </c>
      <c r="C20" s="70">
        <v>12</v>
      </c>
      <c r="D20" s="70">
        <v>1</v>
      </c>
      <c r="E20" s="70">
        <v>2015</v>
      </c>
      <c r="F20" s="70" t="s">
        <v>182</v>
      </c>
      <c r="G20" s="1073" t="s">
        <v>2059</v>
      </c>
      <c r="H20" s="70" t="s">
        <v>2060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2072</v>
      </c>
      <c r="B21" s="70">
        <v>13</v>
      </c>
      <c r="C21" s="70">
        <v>13</v>
      </c>
      <c r="D21" s="70">
        <v>1</v>
      </c>
      <c r="E21" s="70">
        <v>2016</v>
      </c>
      <c r="F21" s="70" t="s">
        <v>155</v>
      </c>
      <c r="G21" s="1073" t="s">
        <v>2059</v>
      </c>
      <c r="H21" s="70" t="s">
        <v>2060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2073</v>
      </c>
      <c r="B22" s="70">
        <v>14</v>
      </c>
      <c r="C22" s="70">
        <v>14</v>
      </c>
      <c r="D22" s="70">
        <v>1</v>
      </c>
      <c r="E22" s="70">
        <v>2017</v>
      </c>
      <c r="F22" s="70" t="s">
        <v>156</v>
      </c>
      <c r="G22" s="1073" t="s">
        <v>2059</v>
      </c>
      <c r="H22" s="70" t="s">
        <v>2060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2074</v>
      </c>
      <c r="B23" s="70">
        <v>15</v>
      </c>
      <c r="C23" s="70">
        <v>15</v>
      </c>
      <c r="D23" s="70">
        <v>1</v>
      </c>
      <c r="E23" s="70">
        <v>2018</v>
      </c>
      <c r="F23" s="70" t="s">
        <v>183</v>
      </c>
      <c r="G23" s="1073" t="s">
        <v>2059</v>
      </c>
      <c r="H23" s="70" t="s">
        <v>2060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2075</v>
      </c>
      <c r="B24" s="70">
        <v>16</v>
      </c>
      <c r="C24" s="70">
        <v>16</v>
      </c>
      <c r="D24" s="70">
        <v>1</v>
      </c>
      <c r="E24" s="70">
        <v>2019</v>
      </c>
      <c r="F24" s="70" t="s">
        <v>158</v>
      </c>
      <c r="G24" s="1073" t="s">
        <v>2059</v>
      </c>
      <c r="H24" s="70" t="s">
        <v>2060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2076</v>
      </c>
      <c r="B25" s="70">
        <v>17</v>
      </c>
      <c r="C25" s="70">
        <v>17</v>
      </c>
      <c r="D25" s="70">
        <v>1</v>
      </c>
      <c r="E25" s="70">
        <v>2020</v>
      </c>
      <c r="F25" s="70" t="s">
        <v>159</v>
      </c>
      <c r="G25" s="1073" t="s">
        <v>2059</v>
      </c>
      <c r="H25" s="70" t="s">
        <v>2060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2077</v>
      </c>
      <c r="B26" s="70">
        <v>18</v>
      </c>
      <c r="C26" s="70">
        <v>18</v>
      </c>
      <c r="D26" s="70">
        <v>1</v>
      </c>
      <c r="E26" s="70">
        <v>2021</v>
      </c>
      <c r="F26" s="70" t="s">
        <v>160</v>
      </c>
      <c r="G26" s="1073" t="s">
        <v>2059</v>
      </c>
      <c r="H26" s="70" t="s">
        <v>2060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2078</v>
      </c>
      <c r="B27" s="70">
        <v>19</v>
      </c>
      <c r="C27" s="70">
        <v>19</v>
      </c>
      <c r="D27" s="70">
        <v>1</v>
      </c>
      <c r="E27" s="70">
        <v>2022</v>
      </c>
      <c r="F27" s="70" t="s">
        <v>161</v>
      </c>
      <c r="G27" s="1073" t="s">
        <v>2059</v>
      </c>
      <c r="H27" s="70" t="s">
        <v>2060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2079</v>
      </c>
      <c r="B28" s="70">
        <v>20</v>
      </c>
      <c r="C28" s="70">
        <v>20</v>
      </c>
      <c r="D28" s="70">
        <v>1</v>
      </c>
      <c r="E28" s="70">
        <v>2023</v>
      </c>
      <c r="F28" s="70" t="s">
        <v>1539</v>
      </c>
      <c r="G28" s="1073" t="s">
        <v>2059</v>
      </c>
      <c r="H28" s="70" t="s">
        <v>2060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2080</v>
      </c>
      <c r="B29" s="70">
        <v>21</v>
      </c>
      <c r="C29" s="70">
        <v>21</v>
      </c>
      <c r="D29" s="70">
        <v>1</v>
      </c>
      <c r="E29" s="70">
        <v>2024</v>
      </c>
      <c r="F29" s="70" t="s">
        <v>1554</v>
      </c>
      <c r="G29" s="1073" t="s">
        <v>2059</v>
      </c>
      <c r="H29" s="70" t="s">
        <v>2060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2059</v>
      </c>
      <c r="H30" s="70" t="s">
        <v>2060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2059</v>
      </c>
      <c r="H31" s="70" t="s">
        <v>2060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2059</v>
      </c>
      <c r="H32" s="70" t="s">
        <v>2060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2059</v>
      </c>
      <c r="H33" s="70" t="s">
        <v>2060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2059</v>
      </c>
      <c r="H34" s="70" t="s">
        <v>2060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2059</v>
      </c>
      <c r="H35" s="70" t="s">
        <v>2060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1878</v>
      </c>
      <c r="B13" s="70">
        <v>5</v>
      </c>
      <c r="C13" s="70">
        <v>18</v>
      </c>
      <c r="D13" s="70">
        <v>5</v>
      </c>
      <c r="E13" s="70">
        <v>2024</v>
      </c>
      <c r="F13" s="70" t="s">
        <v>1554</v>
      </c>
      <c r="G13" s="1073" t="s">
        <v>1857</v>
      </c>
      <c r="H13" s="70" t="s">
        <v>1858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1554</v>
      </c>
      <c r="G14" s="1073" t="s">
        <v>2427</v>
      </c>
      <c r="H14" s="70" t="s">
        <v>2428</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2080</v>
      </c>
      <c r="B15" s="70">
        <v>7</v>
      </c>
      <c r="C15" s="70">
        <v>18</v>
      </c>
      <c r="D15" s="70">
        <v>7</v>
      </c>
      <c r="E15" s="70">
        <v>2024</v>
      </c>
      <c r="F15" s="70" t="s">
        <v>1554</v>
      </c>
      <c r="G15" s="1073" t="s">
        <v>2059</v>
      </c>
      <c r="H15" s="70" t="s">
        <v>2060</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1639</v>
      </c>
      <c r="B25" s="70">
        <v>17</v>
      </c>
      <c r="C25" s="70">
        <v>18</v>
      </c>
      <c r="D25" s="70">
        <v>17</v>
      </c>
      <c r="E25" s="70">
        <v>2024</v>
      </c>
      <c r="F25" s="70" t="s">
        <v>1554</v>
      </c>
      <c r="G25" s="1073" t="s">
        <v>1636</v>
      </c>
      <c r="H25" s="70" t="s">
        <v>1637</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2171</v>
      </c>
      <c r="B31" s="70">
        <v>23</v>
      </c>
      <c r="C31" s="70">
        <v>18</v>
      </c>
      <c r="D31" s="70">
        <v>23</v>
      </c>
      <c r="E31" s="70">
        <v>2024</v>
      </c>
      <c r="F31" s="70" t="s">
        <v>1554</v>
      </c>
      <c r="G31" s="1073" t="s">
        <v>2150</v>
      </c>
      <c r="H31" s="70" t="s">
        <v>2151</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1554</v>
      </c>
      <c r="G36" s="1073" t="s">
        <v>2403</v>
      </c>
      <c r="H36" s="70" t="s">
        <v>2404</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1554</v>
      </c>
      <c r="G37" s="1073" t="s">
        <v>2399</v>
      </c>
      <c r="H37" s="70" t="s">
        <v>2400</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2426</v>
      </c>
      <c r="B38" s="70">
        <v>30</v>
      </c>
      <c r="C38" s="70">
        <v>18</v>
      </c>
      <c r="D38" s="70">
        <v>30</v>
      </c>
      <c r="E38" s="70">
        <v>2024</v>
      </c>
      <c r="F38" s="70" t="s">
        <v>1554</v>
      </c>
      <c r="G38" s="1073" t="s">
        <v>2423</v>
      </c>
      <c r="H38" s="70" t="s">
        <v>2424</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2434</v>
      </c>
      <c r="B42" s="70">
        <v>34</v>
      </c>
      <c r="C42" s="70">
        <v>18</v>
      </c>
      <c r="D42" s="70">
        <v>34</v>
      </c>
      <c r="E42" s="70">
        <v>2024</v>
      </c>
      <c r="F42" s="70" t="s">
        <v>1554</v>
      </c>
      <c r="G42" s="1073" t="s">
        <v>2431</v>
      </c>
      <c r="H42" s="70" t="s">
        <v>2432</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1554</v>
      </c>
      <c r="G43" s="1073" t="s">
        <v>2371</v>
      </c>
      <c r="H43" s="70" t="s">
        <v>2372</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2034</v>
      </c>
      <c r="B44" s="70">
        <v>36</v>
      </c>
      <c r="C44" s="70">
        <v>18</v>
      </c>
      <c r="D44" s="70">
        <v>36</v>
      </c>
      <c r="E44" s="70">
        <v>2024</v>
      </c>
      <c r="F44" s="70" t="s">
        <v>1554</v>
      </c>
      <c r="G44" s="1073" t="s">
        <v>2013</v>
      </c>
      <c r="H44" s="70" t="s">
        <v>2014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2418</v>
      </c>
      <c r="B46" s="70">
        <v>38</v>
      </c>
      <c r="C46" s="70">
        <v>18</v>
      </c>
      <c r="D46" s="70">
        <v>38</v>
      </c>
      <c r="E46" s="70">
        <v>2024</v>
      </c>
      <c r="F46" s="70" t="s">
        <v>1554</v>
      </c>
      <c r="G46" s="1073" t="s">
        <v>2415</v>
      </c>
      <c r="H46" s="70" t="s">
        <v>2416</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2378</v>
      </c>
      <c r="B48" s="70">
        <v>40</v>
      </c>
      <c r="C48" s="70">
        <v>18</v>
      </c>
      <c r="D48" s="70">
        <v>40</v>
      </c>
      <c r="E48" s="70">
        <v>2024</v>
      </c>
      <c r="F48" s="70" t="s">
        <v>1554</v>
      </c>
      <c r="G48" s="1073" t="s">
        <v>2375</v>
      </c>
      <c r="H48" s="70" t="s">
        <v>2376</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1876</v>
      </c>
      <c r="B193" s="70">
        <v>185</v>
      </c>
      <c r="C193" s="70">
        <v>16</v>
      </c>
      <c r="D193" s="70">
        <v>5</v>
      </c>
      <c r="E193" s="70">
        <v>2022</v>
      </c>
      <c r="F193" s="70" t="s">
        <v>161</v>
      </c>
      <c r="G193" s="1073" t="s">
        <v>1857</v>
      </c>
      <c r="H193" s="70" t="s">
        <v>1858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2078</v>
      </c>
      <c r="B195" s="70">
        <v>187</v>
      </c>
      <c r="C195" s="70">
        <v>16</v>
      </c>
      <c r="D195" s="70">
        <v>7</v>
      </c>
      <c r="E195" s="70">
        <v>2022</v>
      </c>
      <c r="F195" s="70" t="s">
        <v>161</v>
      </c>
      <c r="G195" s="1073" t="s">
        <v>2059</v>
      </c>
      <c r="H195" s="70" t="s">
        <v>2060</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1638</v>
      </c>
      <c r="B205" s="70">
        <v>197</v>
      </c>
      <c r="C205" s="70">
        <v>16</v>
      </c>
      <c r="D205" s="70">
        <v>17</v>
      </c>
      <c r="E205" s="70">
        <v>2022</v>
      </c>
      <c r="F205" s="70" t="s">
        <v>161</v>
      </c>
      <c r="G205" s="1073" t="s">
        <v>1636</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2169</v>
      </c>
      <c r="B211" s="70">
        <v>203</v>
      </c>
      <c r="C211" s="70">
        <v>16</v>
      </c>
      <c r="D211" s="70">
        <v>23</v>
      </c>
      <c r="E211" s="70">
        <v>2022</v>
      </c>
      <c r="F211" s="70" t="s">
        <v>161</v>
      </c>
      <c r="G211" s="1073" t="s">
        <v>2150</v>
      </c>
      <c r="H211" s="70" t="s">
        <v>2151</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2425</v>
      </c>
      <c r="B218" s="70">
        <v>210</v>
      </c>
      <c r="C218" s="70">
        <v>16</v>
      </c>
      <c r="D218" s="70">
        <v>30</v>
      </c>
      <c r="E218" s="70">
        <v>2022</v>
      </c>
      <c r="F218" s="70" t="s">
        <v>161</v>
      </c>
      <c r="G218" s="1073" t="s">
        <v>2423</v>
      </c>
      <c r="H218" s="70" t="s">
        <v>2424</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2433</v>
      </c>
      <c r="B222" s="70">
        <v>214</v>
      </c>
      <c r="C222" s="70">
        <v>16</v>
      </c>
      <c r="D222" s="70">
        <v>34</v>
      </c>
      <c r="E222" s="70">
        <v>2022</v>
      </c>
      <c r="F222" s="70" t="s">
        <v>161</v>
      </c>
      <c r="G222" s="1073" t="s">
        <v>2431</v>
      </c>
      <c r="H222" s="70" t="s">
        <v>2432</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2032</v>
      </c>
      <c r="B224" s="70">
        <v>216</v>
      </c>
      <c r="C224" s="70">
        <v>16</v>
      </c>
      <c r="D224" s="70">
        <v>36</v>
      </c>
      <c r="E224" s="70">
        <v>2022</v>
      </c>
      <c r="F224" s="70" t="s">
        <v>161</v>
      </c>
      <c r="G224" s="1073" t="s">
        <v>2013</v>
      </c>
      <c r="H224" s="70" t="s">
        <v>2014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2417</v>
      </c>
      <c r="B226" s="70">
        <v>218</v>
      </c>
      <c r="C226" s="70">
        <v>16</v>
      </c>
      <c r="D226" s="70">
        <v>38</v>
      </c>
      <c r="E226" s="70">
        <v>2022</v>
      </c>
      <c r="F226" s="70" t="s">
        <v>161</v>
      </c>
      <c r="G226" s="1073" t="s">
        <v>2415</v>
      </c>
      <c r="H226" s="70" t="s">
        <v>2416</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2377</v>
      </c>
      <c r="B228" s="70">
        <v>220</v>
      </c>
      <c r="C228" s="70">
        <v>16</v>
      </c>
      <c r="D228" s="70">
        <v>40</v>
      </c>
      <c r="E228" s="70">
        <v>2022</v>
      </c>
      <c r="F228" s="70" t="s">
        <v>161</v>
      </c>
      <c r="G228" s="1073" t="s">
        <v>2375</v>
      </c>
      <c r="H228" s="70" t="s">
        <v>2376</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2059</v>
      </c>
      <c r="H6" s="77" t="s">
        <v>2060</v>
      </c>
      <c r="I6" s="77" t="s">
        <v>2444</v>
      </c>
      <c r="J6" s="77" t="s">
        <v>2445</v>
      </c>
      <c r="K6" s="1080">
        <v>59</v>
      </c>
      <c r="L6" s="1081">
        <v>50</v>
      </c>
      <c r="M6" s="1044"/>
      <c r="N6" s="988">
        <v>1</v>
      </c>
      <c r="O6" s="77" t="s">
        <v>1731</v>
      </c>
      <c r="P6" s="77" t="s">
        <v>1732</v>
      </c>
      <c r="Q6" s="77" t="s">
        <v>1501</v>
      </c>
      <c r="R6" s="16"/>
      <c r="S6" s="77">
        <v>1</v>
      </c>
      <c r="T6" s="77" t="s">
        <v>2059</v>
      </c>
      <c r="U6" s="77" t="s">
        <v>2060</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2407</v>
      </c>
      <c r="AE9" s="77" t="s">
        <v>2408</v>
      </c>
      <c r="AF9" s="77" t="s">
        <v>1501</v>
      </c>
    </row>
    <row r="10" spans="1:32" ht="12">
      <c r="A10" s="16"/>
      <c r="B10" s="16"/>
      <c r="C10" s="16"/>
      <c r="D10" s="16"/>
      <c r="F10" s="75" t="s">
        <v>1501</v>
      </c>
      <c r="G10" s="76" t="s">
        <v>2059</v>
      </c>
      <c r="H10" s="77" t="s">
        <v>2060</v>
      </c>
      <c r="I10" s="77" t="s">
        <v>2444</v>
      </c>
      <c r="J10" s="77" t="s">
        <v>2445</v>
      </c>
      <c r="K10" s="1079">
        <v>59</v>
      </c>
      <c r="L10" s="1045">
        <v>50</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1857</v>
      </c>
      <c r="AE10" s="77" t="s">
        <v>1858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2427</v>
      </c>
      <c r="AE11" s="77" t="s">
        <v>2428</v>
      </c>
      <c r="AF11" s="77" t="s">
        <v>1501</v>
      </c>
    </row>
    <row r="12" spans="1:32" ht="12">
      <c r="A12" s="16"/>
      <c r="B12" s="16"/>
      <c r="C12" s="16"/>
      <c r="D12" s="16"/>
      <c r="F12" s="75" t="s">
        <v>1505</v>
      </c>
      <c r="G12" s="76" t="s">
        <v>2059</v>
      </c>
      <c r="H12" s="77"/>
      <c r="I12" s="77" t="s">
        <v>2059</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2059</v>
      </c>
      <c r="AE12" s="77" t="s">
        <v>2060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1651</v>
      </c>
      <c r="P14" s="77" t="s">
        <v>1652</v>
      </c>
      <c r="Q14" s="77" t="s">
        <v>1501</v>
      </c>
      <c r="R14" s="16"/>
      <c r="S14" s="16"/>
      <c r="T14" s="16"/>
      <c r="U14" s="16"/>
      <c r="V14" s="16"/>
      <c r="W14" s="16"/>
      <c r="X14" s="77">
        <v>9</v>
      </c>
      <c r="Y14" s="692" t="s">
        <v>1651</v>
      </c>
      <c r="Z14" s="77" t="s">
        <v>1652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1945</v>
      </c>
      <c r="P16" s="77" t="s">
        <v>1708</v>
      </c>
      <c r="Q16" s="77" t="s">
        <v>1501</v>
      </c>
      <c r="R16" s="16"/>
      <c r="S16" s="16"/>
      <c r="T16" s="16"/>
      <c r="U16" s="16"/>
      <c r="V16" s="16"/>
      <c r="W16" s="16"/>
      <c r="X16" s="77">
        <v>11</v>
      </c>
      <c r="Y16" s="692" t="s">
        <v>1945</v>
      </c>
      <c r="Z16" s="77" t="s">
        <v>1708</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1636</v>
      </c>
      <c r="AE22" s="77" t="s">
        <v>1637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1645</v>
      </c>
      <c r="P26" s="77" t="s">
        <v>1646</v>
      </c>
      <c r="Q26" s="77" t="s">
        <v>1501</v>
      </c>
      <c r="R26" s="16"/>
      <c r="S26" s="16"/>
      <c r="T26" s="16"/>
      <c r="U26" s="16"/>
      <c r="V26" s="16"/>
      <c r="W26" s="16"/>
      <c r="X26" s="77">
        <v>21</v>
      </c>
      <c r="Y26" s="692" t="s">
        <v>1645</v>
      </c>
      <c r="Z26" s="77" t="s">
        <v>1646</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2150</v>
      </c>
      <c r="AE28" s="77" t="s">
        <v>2151</v>
      </c>
      <c r="AF28" s="77" t="s">
        <v>1501</v>
      </c>
    </row>
    <row r="29" spans="1:32" ht="12">
      <c r="A29" s="16"/>
      <c r="B29" s="16"/>
      <c r="C29" s="16"/>
      <c r="D29" s="16"/>
      <c r="E29" s="16"/>
      <c r="F29" s="16"/>
      <c r="G29" s="16"/>
      <c r="H29" s="16"/>
      <c r="I29" s="16"/>
      <c r="J29" s="16"/>
      <c r="K29" s="1044"/>
      <c r="L29" s="1044"/>
      <c r="M29" s="1044"/>
      <c r="N29" s="988">
        <v>24</v>
      </c>
      <c r="O29" s="77" t="s">
        <v>1657</v>
      </c>
      <c r="P29" s="77" t="s">
        <v>1658</v>
      </c>
      <c r="Q29" s="77" t="s">
        <v>1501</v>
      </c>
      <c r="R29" s="16"/>
      <c r="S29" s="16"/>
      <c r="T29" s="16"/>
      <c r="U29" s="16"/>
      <c r="V29" s="16"/>
      <c r="W29" s="16"/>
      <c r="X29" s="77">
        <v>24</v>
      </c>
      <c r="Y29" s="692" t="s">
        <v>1657</v>
      </c>
      <c r="Z29" s="77" t="s">
        <v>1658</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2423</v>
      </c>
      <c r="AE35" s="77" t="s">
        <v>2424</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2431</v>
      </c>
      <c r="AE39" s="77" t="s">
        <v>2432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2013</v>
      </c>
      <c r="AE41" s="77" t="s">
        <v>2014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2415</v>
      </c>
      <c r="AE43" s="77" t="s">
        <v>2416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2375</v>
      </c>
      <c r="AE45" s="77" t="s">
        <v>2376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伊平屋村</v>
      </c>
      <c r="K4" s="70" t="str">
        <f>HLOOKUP(K3,比較地域マスタ!$E$5:$L$6,2,0)</f>
        <v>47359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伊平屋村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1.1293940629086339</v>
      </c>
      <c r="BB5" s="29"/>
      <c r="BC5" s="17"/>
      <c r="BD5" s="1005">
        <f>SUM(BC6:BC8)</f>
        <v>0.82727009679542951</v>
      </c>
      <c r="BE5" s="29"/>
      <c r="BF5" s="17"/>
      <c r="BG5" s="1005">
        <f>AK35</f>
        <v>0.44452184442013742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0.54870020565410682</v>
      </c>
      <c r="BA6" s="17"/>
      <c r="BB6" s="29"/>
      <c r="BC6" s="1005">
        <f>O32</f>
        <v>0.52878882081996126</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0.58069385725452716</v>
      </c>
      <c r="BA7" s="17"/>
      <c r="BB7" s="29"/>
      <c r="BC7" s="1005">
        <f>O33</f>
        <v>0.21314415275778931</v>
      </c>
      <c r="BD7" s="17"/>
      <c r="BE7" s="29"/>
      <c r="BF7" s="1005">
        <f t="shared" ref="BF7:BF8" si="0">AK37</f>
        <v>0.16554402096592014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8.5337123217678904E-2</v>
      </c>
      <c r="BD8" s="17"/>
      <c r="BE8" s="29"/>
      <c r="BF8" s="1005">
        <f t="shared" si="0"/>
        <v>0.27897782345421729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12.940527635306697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2.3280268723597199</v>
      </c>
      <c r="BA9" s="1005">
        <f>AZ9</f>
        <v>2.3280268723597199</v>
      </c>
      <c r="BB9" s="29"/>
      <c r="BC9" s="1005">
        <f>O35</f>
        <v>2.798960780052222</v>
      </c>
      <c r="BD9" s="1005">
        <f>BC9</f>
        <v>2.798960780052222</v>
      </c>
      <c r="BE9" s="29"/>
      <c r="BF9" s="1005">
        <f>AK39</f>
        <v>2.6622496733530525</v>
      </c>
      <c r="BG9" s="1005">
        <f>AK39</f>
        <v>2.6622496733530525</v>
      </c>
      <c r="BH9" s="29"/>
    </row>
    <row r="10" spans="1:62" ht="17.100000000000001" customHeight="1" thickBot="1">
      <c r="B10" s="323"/>
      <c r="C10" s="324"/>
      <c r="D10" s="326"/>
      <c r="E10" s="326"/>
      <c r="F10" s="326"/>
      <c r="G10" s="325"/>
      <c r="H10" s="325"/>
      <c r="I10" s="326"/>
      <c r="J10" s="327"/>
      <c r="K10" s="334"/>
      <c r="L10" s="246" t="s">
        <v>114</v>
      </c>
      <c r="M10" s="246"/>
      <c r="N10" s="563"/>
      <c r="O10" s="906">
        <f>SUM(O11:O13)</f>
        <v>1.1293940629086339</v>
      </c>
      <c r="P10" s="453">
        <f t="shared" ref="P10:P22" si="1">O10/$O$9</f>
        <v>8.7275735173828292E-2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2.826074433905263</v>
      </c>
      <c r="BA10" s="1005">
        <f>AZ10</f>
        <v>2.826074433905263</v>
      </c>
      <c r="BB10" s="29"/>
      <c r="BC10" s="1005">
        <f>O36</f>
        <v>2.29597691734448</v>
      </c>
      <c r="BD10" s="1005">
        <f>BC10</f>
        <v>2.29597691734448</v>
      </c>
      <c r="BE10" s="29"/>
      <c r="BF10" s="1005">
        <f>AK40</f>
        <v>2.0341318025209238</v>
      </c>
      <c r="BG10" s="1005">
        <f>AK40</f>
        <v>2.0341318025209238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0.54870020565410682</v>
      </c>
      <c r="P11" s="454">
        <f t="shared" si="1"/>
        <v>4.240168725091574E-2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6.4544223161330825</v>
      </c>
      <c r="BB11" s="29"/>
      <c r="BC11" s="1005"/>
      <c r="BD11" s="1005">
        <f>SUM(BC12:BC14)</f>
        <v>6.3228486902359577</v>
      </c>
      <c r="BE11" s="29"/>
      <c r="BF11" s="17"/>
      <c r="BG11" s="1005">
        <f>AK41</f>
        <v>7.1309941510124748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0.58069385725452716</v>
      </c>
      <c r="P12" s="454">
        <f t="shared" si="1"/>
        <v>4.4874047922912566E-2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4.6316538000258287</v>
      </c>
      <c r="BA12" s="17"/>
      <c r="BB12" s="29"/>
      <c r="BC12" s="1005">
        <f>O38</f>
        <v>4.116103318057311</v>
      </c>
      <c r="BD12" s="17"/>
      <c r="BE12" s="29"/>
      <c r="BF12" s="1005">
        <f>AK42</f>
        <v>4.0452455398538678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9.0374562186691598E-2</v>
      </c>
      <c r="BA13" s="17"/>
      <c r="BB13" s="29"/>
      <c r="BC13" s="1005">
        <f>O41</f>
        <v>0.102340524494756</v>
      </c>
      <c r="BD13" s="17"/>
      <c r="BE13" s="29"/>
      <c r="BF13" s="1005">
        <f>AK45</f>
        <v>7.1409118961093213E-2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2.3280268723597199</v>
      </c>
      <c r="P14" s="453">
        <f t="shared" si="1"/>
        <v>0.1799020053871663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1.7323939539205619</v>
      </c>
      <c r="BA14" s="17"/>
      <c r="BB14" s="29"/>
      <c r="BC14" s="1005">
        <f>O42</f>
        <v>2.1044048476838908</v>
      </c>
      <c r="BD14" s="17"/>
      <c r="BE14" s="29"/>
      <c r="BF14" s="1005">
        <f t="shared" ref="BF14" si="2">AK46</f>
        <v>3.0143394921975131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2.826074433905263</v>
      </c>
      <c r="P15" s="453">
        <f t="shared" si="1"/>
        <v>0.21838942843371034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0.20260995000000001</v>
      </c>
      <c r="BA15" s="1005">
        <f>AZ15</f>
        <v>0.20260995000000001</v>
      </c>
      <c r="BB15" s="29"/>
      <c r="BC15" s="1005">
        <f>O43</f>
        <v>0.12230899200000001</v>
      </c>
      <c r="BD15" s="1005">
        <f>BC15</f>
        <v>0.12230899200000001</v>
      </c>
      <c r="BE15" s="29"/>
      <c r="BF15" s="1005">
        <f>AK47</f>
        <v>0.1225598832</v>
      </c>
      <c r="BG15" s="1005">
        <f>AK47</f>
        <v>0.1225598832</v>
      </c>
      <c r="BH15" s="29"/>
    </row>
    <row r="16" spans="1:62" ht="17.100000000000001" customHeight="1" thickBot="1">
      <c r="B16" s="323"/>
      <c r="C16" s="324"/>
      <c r="D16" s="326"/>
      <c r="E16" s="326"/>
      <c r="F16" s="326"/>
      <c r="G16" s="325"/>
      <c r="H16" s="325"/>
      <c r="I16" s="326"/>
      <c r="J16" s="327"/>
      <c r="K16" s="335"/>
      <c r="L16" s="246" t="s">
        <v>128</v>
      </c>
      <c r="M16" s="344"/>
      <c r="N16" s="345"/>
      <c r="O16" s="906">
        <f>SUM(O18:O21)</f>
        <v>6.4544223161330825</v>
      </c>
      <c r="P16" s="453">
        <f t="shared" si="1"/>
        <v>0.49877582259651881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4.6316538000258287</v>
      </c>
      <c r="P17" s="454">
        <f t="shared" si="1"/>
        <v>0.35791846596648114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1.6345703492374331</v>
      </c>
      <c r="P18" s="454">
        <f t="shared" si="1"/>
        <v>0.12631404184615327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2.9970834507883959</v>
      </c>
      <c r="P19" s="454">
        <f t="shared" si="1"/>
        <v>0.23160442412032786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9.0374562186691598E-2</v>
      </c>
      <c r="P20" s="454">
        <f t="shared" si="1"/>
        <v>6.9838390468805389E-3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1.7323939539205619</v>
      </c>
      <c r="P21" s="454">
        <f t="shared" si="1"/>
        <v>0.13387351758315713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0.20260995000000001</v>
      </c>
      <c r="P22" s="612">
        <f t="shared" si="1"/>
        <v>1.5657008408776374E-2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1.0597449571035946</v>
      </c>
      <c r="AZ22" s="1005">
        <f t="shared" si="3"/>
        <v>1.2633263392327643</v>
      </c>
      <c r="BA22" s="1005">
        <f t="shared" si="3"/>
        <v>0.55848813597703517</v>
      </c>
      <c r="BB22" s="1005">
        <f t="shared" si="3"/>
        <v>0.8171380186103181</v>
      </c>
      <c r="BC22" s="1005">
        <f t="shared" si="3"/>
        <v>0.82727009679542951</v>
      </c>
      <c r="BD22" s="1005">
        <f t="shared" si="3"/>
        <v>0.88621785162260913</v>
      </c>
      <c r="BE22" s="1005">
        <f t="shared" si="3"/>
        <v>0.79028668381463385</v>
      </c>
      <c r="BF22" s="1005">
        <f t="shared" si="3"/>
        <v>1.1495421693359331</v>
      </c>
      <c r="BG22" s="1005">
        <f t="shared" si="3"/>
        <v>1.0427425657872182</v>
      </c>
      <c r="BH22" s="1005">
        <f t="shared" si="3"/>
        <v>1.5652148170633537</v>
      </c>
      <c r="BI22" s="1005">
        <f t="shared" si="3"/>
        <v>0.91634230158379582</v>
      </c>
      <c r="BJ22" s="1005">
        <f t="shared" si="3"/>
        <v>0.46109997264364033</v>
      </c>
      <c r="BK22" s="1005">
        <f t="shared" si="3"/>
        <v>0.49432505223400769</v>
      </c>
      <c r="BL22" s="1005">
        <f t="shared" si="3"/>
        <v>0.44452184442013742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2.5923059415382061</v>
      </c>
      <c r="AZ23" s="1005">
        <f t="shared" ref="AZ23:BL23" si="4">Y39</f>
        <v>2.6874944580744859</v>
      </c>
      <c r="BA23" s="1005">
        <f t="shared" si="4"/>
        <v>2.616059204079471</v>
      </c>
      <c r="BB23" s="1005">
        <f t="shared" si="4"/>
        <v>2.711622014498996</v>
      </c>
      <c r="BC23" s="1005">
        <f t="shared" si="4"/>
        <v>2.798960780052222</v>
      </c>
      <c r="BD23" s="1005">
        <f t="shared" si="4"/>
        <v>2.879019727372472</v>
      </c>
      <c r="BE23" s="1005">
        <f t="shared" si="4"/>
        <v>2.6064668156618289</v>
      </c>
      <c r="BF23" s="1005">
        <f t="shared" si="4"/>
        <v>2.7014258203229038</v>
      </c>
      <c r="BG23" s="1005">
        <f t="shared" si="4"/>
        <v>2.712571135876336</v>
      </c>
      <c r="BH23" s="1005">
        <f t="shared" si="4"/>
        <v>3.1384931520171762</v>
      </c>
      <c r="BI23" s="1005">
        <f t="shared" si="4"/>
        <v>2.5830195836580891</v>
      </c>
      <c r="BJ23" s="1005">
        <f t="shared" si="4"/>
        <v>2.1496692700753535</v>
      </c>
      <c r="BK23" s="1005">
        <f t="shared" si="4"/>
        <v>2.3269148730540552</v>
      </c>
      <c r="BL23" s="1005">
        <f t="shared" si="4"/>
        <v>2.6622496733530525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2.3022647131672058</v>
      </c>
      <c r="AZ24" s="1005">
        <f t="shared" ref="AZ24:BL24" si="5">Y40</f>
        <v>2.416842175463064</v>
      </c>
      <c r="BA24" s="1005">
        <f t="shared" si="5"/>
        <v>2.4966993395531238</v>
      </c>
      <c r="BB24" s="1005">
        <f t="shared" si="5"/>
        <v>2.263542027775451</v>
      </c>
      <c r="BC24" s="1005">
        <f t="shared" si="5"/>
        <v>2.29597691734448</v>
      </c>
      <c r="BD24" s="1005">
        <f t="shared" si="5"/>
        <v>2.2981148607145641</v>
      </c>
      <c r="BE24" s="1005">
        <f t="shared" si="5"/>
        <v>2.1874782881963011</v>
      </c>
      <c r="BF24" s="1005">
        <f t="shared" si="5"/>
        <v>2.1700707371624146</v>
      </c>
      <c r="BG24" s="1005">
        <f t="shared" si="5"/>
        <v>2.2662185374874899</v>
      </c>
      <c r="BH24" s="1005">
        <f t="shared" si="5"/>
        <v>2.0208540062505107</v>
      </c>
      <c r="BI24" s="1005">
        <f t="shared" si="5"/>
        <v>1.990920603501185</v>
      </c>
      <c r="BJ24" s="1005">
        <f t="shared" si="5"/>
        <v>1.8468486705870244</v>
      </c>
      <c r="BK24" s="1005">
        <f t="shared" si="5"/>
        <v>1.9680187915522702</v>
      </c>
      <c r="BL24" s="1005">
        <f t="shared" si="5"/>
        <v>2.0341318025209238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5.7551230065733847</v>
      </c>
      <c r="AZ25" s="1005">
        <f t="shared" ref="AZ25:BL25" si="6">Y41</f>
        <v>6.3973175752924538</v>
      </c>
      <c r="BA25" s="1005">
        <f t="shared" si="6"/>
        <v>6.0230722542959949</v>
      </c>
      <c r="BB25" s="1005">
        <f t="shared" si="6"/>
        <v>6.3569622163009196</v>
      </c>
      <c r="BC25" s="1005">
        <f t="shared" si="6"/>
        <v>6.3228486902359577</v>
      </c>
      <c r="BD25" s="1005">
        <f t="shared" si="6"/>
        <v>7.2286417880725571</v>
      </c>
      <c r="BE25" s="1005">
        <f t="shared" si="6"/>
        <v>7.3443895194436415</v>
      </c>
      <c r="BF25" s="1005">
        <f t="shared" si="6"/>
        <v>7.3036348225323042</v>
      </c>
      <c r="BG25" s="1005">
        <f t="shared" si="6"/>
        <v>7.3324176927907603</v>
      </c>
      <c r="BH25" s="1005">
        <f t="shared" si="6"/>
        <v>7.3373098545793161</v>
      </c>
      <c r="BI25" s="1005">
        <f t="shared" si="6"/>
        <v>7.4376304211423383</v>
      </c>
      <c r="BJ25" s="1005">
        <f t="shared" si="6"/>
        <v>6.973700737724605</v>
      </c>
      <c r="BK25" s="1005">
        <f t="shared" si="6"/>
        <v>7.004130696880714</v>
      </c>
      <c r="BL25" s="1005">
        <f t="shared" si="6"/>
        <v>7.1309941510124748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0.21704882</v>
      </c>
      <c r="BB26" s="1005">
        <f t="shared" si="7"/>
        <v>0.20260995000000001</v>
      </c>
      <c r="BC26" s="1005">
        <f t="shared" si="7"/>
        <v>0.12230899200000001</v>
      </c>
      <c r="BD26" s="1005">
        <f t="shared" si="7"/>
        <v>0.22310383</v>
      </c>
      <c r="BE26" s="1005">
        <f t="shared" si="7"/>
        <v>0.23847424</v>
      </c>
      <c r="BF26" s="1005">
        <f t="shared" si="7"/>
        <v>0.14951216999999997</v>
      </c>
      <c r="BG26" s="1005">
        <f t="shared" si="7"/>
        <v>0.17093758999999997</v>
      </c>
      <c r="BH26" s="1005">
        <f t="shared" si="7"/>
        <v>0.15370409999999998</v>
      </c>
      <c r="BI26" s="1005">
        <f t="shared" si="7"/>
        <v>0.30307238050000007</v>
      </c>
      <c r="BJ26" s="1005">
        <f t="shared" si="7"/>
        <v>0.22096587240000001</v>
      </c>
      <c r="BK26" s="1005">
        <f t="shared" si="7"/>
        <v>0.22096587240000001</v>
      </c>
      <c r="BL26" s="1005">
        <f t="shared" si="7"/>
        <v>0.1225598832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11.709438618382391</v>
      </c>
      <c r="AZ27" s="1005">
        <f t="shared" si="8"/>
        <v>12.764980548062768</v>
      </c>
      <c r="BA27" s="1005">
        <f t="shared" si="8"/>
        <v>11.911367753905624</v>
      </c>
      <c r="BB27" s="1005">
        <f t="shared" si="8"/>
        <v>12.351874227185684</v>
      </c>
      <c r="BC27" s="1005">
        <f t="shared" si="8"/>
        <v>12.367365476428089</v>
      </c>
      <c r="BD27" s="1005">
        <f t="shared" si="8"/>
        <v>13.5150980577822</v>
      </c>
      <c r="BE27" s="1005">
        <f t="shared" si="8"/>
        <v>13.167095547116405</v>
      </c>
      <c r="BF27" s="1005">
        <f t="shared" si="8"/>
        <v>13.474185719353555</v>
      </c>
      <c r="BG27" s="1005">
        <f t="shared" si="8"/>
        <v>13.524887521941805</v>
      </c>
      <c r="BH27" s="1005">
        <f t="shared" si="8"/>
        <v>14.215575929910356</v>
      </c>
      <c r="BI27" s="1005">
        <f t="shared" si="8"/>
        <v>13.230985290385407</v>
      </c>
      <c r="BJ27" s="1005">
        <f t="shared" si="8"/>
        <v>11.652284523430623</v>
      </c>
      <c r="BK27" s="1005">
        <f t="shared" si="8"/>
        <v>12.014355286121049</v>
      </c>
      <c r="BL27" s="1005">
        <f t="shared" si="8"/>
        <v>12.394457354506587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12.367365476428089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0.82727009679542951</v>
      </c>
      <c r="P31" s="453">
        <f t="shared" ref="P31:P43" si="9">O31/$O$30</f>
        <v>6.6891376208796205E-2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0.52878882081996126</v>
      </c>
      <c r="P32" s="454">
        <f t="shared" si="9"/>
        <v>4.2756787759512763E-2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0.21314415275778931</v>
      </c>
      <c r="P33" s="454">
        <f t="shared" si="9"/>
        <v>1.7234402360311669E-2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8.5337123217678904E-2</v>
      </c>
      <c r="P34" s="454">
        <f t="shared" si="9"/>
        <v>6.9001860889717761E-3</v>
      </c>
      <c r="Q34" s="328"/>
      <c r="R34" s="13"/>
      <c r="S34" s="323"/>
      <c r="T34" s="563" t="s">
        <v>112</v>
      </c>
      <c r="U34" s="332"/>
      <c r="V34" s="332"/>
      <c r="W34" s="332"/>
      <c r="X34" s="893">
        <f>X35+X39+X40+X41+X47</f>
        <v>11.709438618382391</v>
      </c>
      <c r="Y34" s="894">
        <f t="shared" ref="Y34:AK34" si="10">Y35+Y39+Y40+Y41+Y47</f>
        <v>12.764980548062768</v>
      </c>
      <c r="Z34" s="894">
        <f t="shared" si="10"/>
        <v>11.911367753905624</v>
      </c>
      <c r="AA34" s="894">
        <f t="shared" si="10"/>
        <v>12.351874227185684</v>
      </c>
      <c r="AB34" s="894">
        <f t="shared" si="10"/>
        <v>12.367365476428089</v>
      </c>
      <c r="AC34" s="894">
        <f t="shared" si="10"/>
        <v>13.5150980577822</v>
      </c>
      <c r="AD34" s="894">
        <f t="shared" si="10"/>
        <v>13.167095547116405</v>
      </c>
      <c r="AE34" s="894">
        <f t="shared" si="10"/>
        <v>13.474185719353555</v>
      </c>
      <c r="AF34" s="894">
        <f t="shared" si="10"/>
        <v>13.524887521941805</v>
      </c>
      <c r="AG34" s="894">
        <f t="shared" si="10"/>
        <v>14.215575929910356</v>
      </c>
      <c r="AH34" s="894">
        <f t="shared" si="10"/>
        <v>13.230985290385407</v>
      </c>
      <c r="AI34" s="894">
        <f t="shared" si="10"/>
        <v>11.652284523430623</v>
      </c>
      <c r="AJ34" s="894">
        <f t="shared" si="10"/>
        <v>12.014355286121049</v>
      </c>
      <c r="AK34" s="895">
        <f t="shared" si="10"/>
        <v>12.394457354506587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2.798960780052222</v>
      </c>
      <c r="P35" s="453">
        <f t="shared" si="9"/>
        <v>0.2263182716955342</v>
      </c>
      <c r="Q35" s="328"/>
      <c r="R35" s="13"/>
      <c r="S35" s="323"/>
      <c r="T35" s="334"/>
      <c r="U35" s="246" t="s">
        <v>114</v>
      </c>
      <c r="V35" s="344"/>
      <c r="W35" s="344"/>
      <c r="X35" s="896">
        <f>SUM(X36:X38)</f>
        <v>1.0597449571035946</v>
      </c>
      <c r="Y35" s="897">
        <f t="shared" ref="Y35:AK35" si="11">SUM(Y36:Y38)</f>
        <v>1.2633263392327643</v>
      </c>
      <c r="Z35" s="897">
        <f t="shared" si="11"/>
        <v>0.55848813597703517</v>
      </c>
      <c r="AA35" s="897">
        <f t="shared" si="11"/>
        <v>0.8171380186103181</v>
      </c>
      <c r="AB35" s="897">
        <f t="shared" si="11"/>
        <v>0.82727009679542951</v>
      </c>
      <c r="AC35" s="897">
        <f t="shared" si="11"/>
        <v>0.88621785162260913</v>
      </c>
      <c r="AD35" s="897">
        <f t="shared" si="11"/>
        <v>0.79028668381463385</v>
      </c>
      <c r="AE35" s="897">
        <f t="shared" si="11"/>
        <v>1.1495421693359331</v>
      </c>
      <c r="AF35" s="897">
        <f t="shared" si="11"/>
        <v>1.0427425657872182</v>
      </c>
      <c r="AG35" s="897">
        <f t="shared" si="11"/>
        <v>1.5652148170633537</v>
      </c>
      <c r="AH35" s="897">
        <f t="shared" si="11"/>
        <v>0.91634230158379582</v>
      </c>
      <c r="AI35" s="897">
        <f t="shared" si="11"/>
        <v>0.46109997264364033</v>
      </c>
      <c r="AJ35" s="897">
        <f t="shared" si="11"/>
        <v>0.49432505223400769</v>
      </c>
      <c r="AK35" s="898">
        <f t="shared" si="11"/>
        <v>0.44452184442013742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2.29597691734448</v>
      </c>
      <c r="P36" s="453">
        <f t="shared" si="9"/>
        <v>0.18564802032579683</v>
      </c>
      <c r="Q36" s="328"/>
      <c r="R36" s="13"/>
      <c r="S36" s="356" t="s">
        <v>184</v>
      </c>
      <c r="T36" s="335"/>
      <c r="U36" s="346"/>
      <c r="V36" s="336" t="s">
        <v>184</v>
      </c>
      <c r="W36" s="357"/>
      <c r="X36" s="899">
        <f>VLOOKUP(年度マスタ!$K$4&amp;"_"&amp;X$33,データシート1!$A:$BT,MATCH("aa_"&amp;$S36,データシート1!$A$1:$BT$1,0),0)</f>
        <v>0.75317503190344337</v>
      </c>
      <c r="Y36" s="900">
        <f>VLOOKUP(年度マスタ!$K$4&amp;"_"&amp;Y$33,データシート1!$A:$BT,MATCH("aa_"&amp;$S36,データシート1!$A$1:$BT$1,0),0)</f>
        <v>0.94598892025302661</v>
      </c>
      <c r="Z36" s="900">
        <f>VLOOKUP(年度マスタ!$K$4&amp;"_"&amp;Z$33,データシート1!$A:$BT,MATCH("aa_"&amp;$S36,データシート1!$A$1:$BT$1,0),0)</f>
        <v>0.20058473694350809</v>
      </c>
      <c r="AA36" s="900">
        <f>VLOOKUP(年度マスタ!$K$4&amp;"_"&amp;AA$33,データシート1!$A:$BT,MATCH("aa_"&amp;$S36,データシート1!$A$1:$BT$1,0),0)</f>
        <v>0.49250865524830129</v>
      </c>
      <c r="AB36" s="900">
        <f>VLOOKUP(年度マスタ!$K$4&amp;"_"&amp;AB$33,データシート1!$A:$BT,MATCH("aa_"&amp;$S36,データシート1!$A$1:$BT$1,0),0)</f>
        <v>0.52878882081996126</v>
      </c>
      <c r="AC36" s="900">
        <f>VLOOKUP(年度マスタ!$K$4&amp;"_"&amp;AC$33,データシート1!$A:$BT,MATCH("aa_"&amp;$S36,データシート1!$A$1:$BT$1,0),0)</f>
        <v>0.56565527945225413</v>
      </c>
      <c r="AD36" s="900">
        <f>VLOOKUP(年度マスタ!$K$4&amp;"_"&amp;AD$33,データシート1!$A:$BT,MATCH("aa_"&amp;$S36,データシート1!$A$1:$BT$1,0),0)</f>
        <v>0.4493094398041686</v>
      </c>
      <c r="AE36" s="900">
        <f>VLOOKUP(年度マスタ!$K$4&amp;"_"&amp;AE$33,データシート1!$A:$BT,MATCH("aa_"&amp;$S36,データシート1!$A$1:$BT$1,0),0)</f>
        <v>0.82426352664048264</v>
      </c>
      <c r="AF36" s="900">
        <f>VLOOKUP(年度マスタ!$K$4&amp;"_"&amp;AF$33,データシート1!$A:$BT,MATCH("aa_"&amp;$S36,データシート1!$A$1:$BT$1,0),0)</f>
        <v>0.73992094916235895</v>
      </c>
      <c r="AG36" s="900">
        <f>VLOOKUP(年度マスタ!$K$4&amp;"_"&amp;AG$33,データシート1!$A:$BT,MATCH("aa_"&amp;$S36,データシート1!$A$1:$BT$1,0),0)</f>
        <v>1.2778557287584027</v>
      </c>
      <c r="AH36" s="900">
        <f>VLOOKUP(年度マスタ!$K$4&amp;"_"&amp;AH$33,データシート1!$A:$BT,MATCH("aa_"&amp;$S36,データシート1!$A$1:$BT$1,0),0)</f>
        <v>0.63809653319091941</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6.3228486902359577</v>
      </c>
      <c r="P37" s="453">
        <f t="shared" si="9"/>
        <v>0.51125267562337029</v>
      </c>
      <c r="Q37" s="328"/>
      <c r="R37" s="13"/>
      <c r="S37" s="356" t="s">
        <v>187</v>
      </c>
      <c r="T37" s="335"/>
      <c r="U37" s="346"/>
      <c r="V37" s="336" t="s">
        <v>194</v>
      </c>
      <c r="W37" s="357"/>
      <c r="X37" s="899">
        <f>VLOOKUP(年度マスタ!$K$4&amp;"_"&amp;X$33,データシート1!$A:$BT,MATCH("aa_"&amp;$S37,データシート1!$A$1:$BT$1,0),0)</f>
        <v>0.21641358875098879</v>
      </c>
      <c r="Y37" s="900">
        <f>VLOOKUP(年度マスタ!$K$4&amp;"_"&amp;Y$33,データシート1!$A:$BT,MATCH("aa_"&amp;$S37,データシート1!$A$1:$BT$1,0),0)</f>
        <v>0.22943811157361399</v>
      </c>
      <c r="Z37" s="900">
        <f>VLOOKUP(年度マスタ!$K$4&amp;"_"&amp;Z$33,データシート1!$A:$BT,MATCH("aa_"&amp;$S37,データシート1!$A$1:$BT$1,0),0)</f>
        <v>0.25922264259202821</v>
      </c>
      <c r="AA37" s="900">
        <f>VLOOKUP(年度マスタ!$K$4&amp;"_"&amp;AA$33,データシート1!$A:$BT,MATCH("aa_"&amp;$S37,データシート1!$A$1:$BT$1,0),0)</f>
        <v>0.22941959679734841</v>
      </c>
      <c r="AB37" s="900">
        <f>VLOOKUP(年度マスタ!$K$4&amp;"_"&amp;AB$33,データシート1!$A:$BT,MATCH("aa_"&amp;$S37,データシート1!$A$1:$BT$1,0),0)</f>
        <v>0.21314415275778931</v>
      </c>
      <c r="AC37" s="900">
        <f>VLOOKUP(年度マスタ!$K$4&amp;"_"&amp;AC$33,データシート1!$A:$BT,MATCH("aa_"&amp;$S37,データシート1!$A$1:$BT$1,0),0)</f>
        <v>0.1766370460552007</v>
      </c>
      <c r="AD37" s="900">
        <f>VLOOKUP(年度マスタ!$K$4&amp;"_"&amp;AD$33,データシート1!$A:$BT,MATCH("aa_"&amp;$S37,データシート1!$A$1:$BT$1,0),0)</f>
        <v>0.17567226325963281</v>
      </c>
      <c r="AE37" s="900">
        <f>VLOOKUP(年度マスタ!$K$4&amp;"_"&amp;AE$33,データシート1!$A:$BT,MATCH("aa_"&amp;$S37,データシート1!$A$1:$BT$1,0),0)</f>
        <v>0.16751691921274758</v>
      </c>
      <c r="AF37" s="900">
        <f>VLOOKUP(年度マスタ!$K$4&amp;"_"&amp;AF$33,データシート1!$A:$BT,MATCH("aa_"&amp;$S37,データシート1!$A$1:$BT$1,0),0)</f>
        <v>0.18033683542922863</v>
      </c>
      <c r="AG37" s="900">
        <f>VLOOKUP(年度マスタ!$K$4&amp;"_"&amp;AG$33,データシート1!$A:$BT,MATCH("aa_"&amp;$S37,データシート1!$A$1:$BT$1,0),0)</f>
        <v>0.17205487719159238</v>
      </c>
      <c r="AH37" s="900">
        <f>VLOOKUP(年度マスタ!$K$4&amp;"_"&amp;AH$33,データシート1!$A:$BT,MATCH("aa_"&amp;$S37,データシート1!$A$1:$BT$1,0),0)</f>
        <v>0.16098790264760632</v>
      </c>
      <c r="AI37" s="900">
        <f>VLOOKUP(年度マスタ!$K$4&amp;"_"&amp;AI$33,データシート1!$A:$BT,MATCH("aa_"&amp;$S37,データシート1!$A$1:$BT$1,0),0)</f>
        <v>0.14356960369911428</v>
      </c>
      <c r="AJ37" s="900">
        <f>VLOOKUP(年度マスタ!$K$4&amp;"_"&amp;AJ$33,データシート1!$A:$BT,MATCH("aa_"&amp;$S37,データシート1!$A$1:$BT$1,0),0)</f>
        <v>0.15203608265891333</v>
      </c>
      <c r="AK37" s="901">
        <f>VLOOKUP(年度マスタ!$K$4&amp;"_"&amp;AK$33,データシート1!$A:$BT,MATCH("aa_"&amp;$S37,データシート1!$A$1:$BT$1,0),0)</f>
        <v>0.16554402096592014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4.116103318057311</v>
      </c>
      <c r="P38" s="454">
        <f t="shared" si="9"/>
        <v>0.33281973641860169</v>
      </c>
      <c r="Q38" s="328"/>
      <c r="R38" s="13"/>
      <c r="S38" s="356" t="s">
        <v>188</v>
      </c>
      <c r="T38" s="335"/>
      <c r="U38" s="348"/>
      <c r="V38" s="358" t="s">
        <v>197</v>
      </c>
      <c r="W38" s="358"/>
      <c r="X38" s="899">
        <f>VLOOKUP(年度マスタ!$K$4&amp;"_"&amp;X$33,データシート1!$A:$BT,MATCH("aa_"&amp;$S38,データシート1!$A$1:$BT$1,0),0)</f>
        <v>9.0156336449162516E-2</v>
      </c>
      <c r="Y38" s="900">
        <f>VLOOKUP(年度マスタ!$K$4&amp;"_"&amp;Y$33,データシート1!$A:$BT,MATCH("aa_"&amp;$S38,データシート1!$A$1:$BT$1,0),0)</f>
        <v>8.7899307406123534E-2</v>
      </c>
      <c r="Z38" s="900">
        <f>VLOOKUP(年度マスタ!$K$4&amp;"_"&amp;Z$33,データシート1!$A:$BT,MATCH("aa_"&amp;$S38,データシート1!$A$1:$BT$1,0),0)</f>
        <v>9.8680756441498832E-2</v>
      </c>
      <c r="AA38" s="900">
        <f>VLOOKUP(年度マスタ!$K$4&amp;"_"&amp;AA$33,データシート1!$A:$BT,MATCH("aa_"&amp;$S38,データシート1!$A$1:$BT$1,0),0)</f>
        <v>9.5209766564668452E-2</v>
      </c>
      <c r="AB38" s="900">
        <f>VLOOKUP(年度マスタ!$K$4&amp;"_"&amp;AB$33,データシート1!$A:$BT,MATCH("aa_"&amp;$S38,データシート1!$A$1:$BT$1,0),0)</f>
        <v>8.5337123217678904E-2</v>
      </c>
      <c r="AC38" s="900">
        <f>VLOOKUP(年度マスタ!$K$4&amp;"_"&amp;AC$33,データシート1!$A:$BT,MATCH("aa_"&amp;$S38,データシート1!$A$1:$BT$1,0),0)</f>
        <v>0.1439255261151543</v>
      </c>
      <c r="AD38" s="900">
        <f>VLOOKUP(年度マスタ!$K$4&amp;"_"&amp;AD$33,データシート1!$A:$BT,MATCH("aa_"&amp;$S38,データシート1!$A$1:$BT$1,0),0)</f>
        <v>0.16530498075083239</v>
      </c>
      <c r="AE38" s="900">
        <f>VLOOKUP(年度マスタ!$K$4&amp;"_"&amp;AE$33,データシート1!$A:$BT,MATCH("aa_"&amp;$S38,データシート1!$A$1:$BT$1,0),0)</f>
        <v>0.15776172348270284</v>
      </c>
      <c r="AF38" s="900">
        <f>VLOOKUP(年度マスタ!$K$4&amp;"_"&amp;AF$33,データシート1!$A:$BT,MATCH("aa_"&amp;$S38,データシート1!$A$1:$BT$1,0),0)</f>
        <v>0.12248478119563075</v>
      </c>
      <c r="AG38" s="900">
        <f>VLOOKUP(年度マスタ!$K$4&amp;"_"&amp;AG$33,データシート1!$A:$BT,MATCH("aa_"&amp;$S38,データシート1!$A$1:$BT$1,0),0)</f>
        <v>0.11530421111335856</v>
      </c>
      <c r="AH38" s="900">
        <f>VLOOKUP(年度マスタ!$K$4&amp;"_"&amp;AH$33,データシート1!$A:$BT,MATCH("aa_"&amp;$S38,データシート1!$A$1:$BT$1,0),0)</f>
        <v>0.11725786574527011</v>
      </c>
      <c r="AI38" s="900">
        <f>VLOOKUP(年度マスタ!$K$4&amp;"_"&amp;AI$33,データシート1!$A:$BT,MATCH("aa_"&amp;$S38,データシート1!$A$1:$BT$1,0),0)</f>
        <v>0.31753036894452602</v>
      </c>
      <c r="AJ38" s="900">
        <f>VLOOKUP(年度マスタ!$K$4&amp;"_"&amp;AJ$33,データシート1!$A:$BT,MATCH("aa_"&amp;$S38,データシート1!$A$1:$BT$1,0),0)</f>
        <v>0.34228896957509436</v>
      </c>
      <c r="AK38" s="901">
        <f>VLOOKUP(年度マスタ!$K$4&amp;"_"&amp;AK$33,データシート1!$A:$BT,MATCH("aa_"&amp;$S38,データシート1!$A$1:$BT$1,0),0)</f>
        <v>0.27897782345421729</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1.1988107888431103</v>
      </c>
      <c r="P39" s="454">
        <f t="shared" si="9"/>
        <v>9.693340033720324E-2</v>
      </c>
      <c r="Q39" s="328"/>
      <c r="R39" s="13"/>
      <c r="S39" s="356" t="s">
        <v>189</v>
      </c>
      <c r="T39" s="335"/>
      <c r="U39" s="343" t="s">
        <v>199</v>
      </c>
      <c r="V39" s="344"/>
      <c r="W39" s="344"/>
      <c r="X39" s="896">
        <f>VLOOKUP(年度マスタ!$K$4&amp;"_"&amp;X$33,データシート1!$A:$BT,MATCH("aa_"&amp;$S39,データシート1!$A$1:$BT$1,0),0)</f>
        <v>2.5923059415382061</v>
      </c>
      <c r="Y39" s="897">
        <f>VLOOKUP(年度マスタ!$K$4&amp;"_"&amp;Y$33,データシート1!$A:$BT,MATCH("aa_"&amp;$S39,データシート1!$A$1:$BT$1,0),0)</f>
        <v>2.6874944580744859</v>
      </c>
      <c r="Z39" s="897">
        <f>VLOOKUP(年度マスタ!$K$4&amp;"_"&amp;Z$33,データシート1!$A:$BT,MATCH("aa_"&amp;$S39,データシート1!$A$1:$BT$1,0),0)</f>
        <v>2.616059204079471</v>
      </c>
      <c r="AA39" s="897">
        <f>VLOOKUP(年度マスタ!$K$4&amp;"_"&amp;AA$33,データシート1!$A:$BT,MATCH("aa_"&amp;$S39,データシート1!$A$1:$BT$1,0),0)</f>
        <v>2.711622014498996</v>
      </c>
      <c r="AB39" s="897">
        <f>VLOOKUP(年度マスタ!$K$4&amp;"_"&amp;AB$33,データシート1!$A:$BT,MATCH("aa_"&amp;$S39,データシート1!$A$1:$BT$1,0),0)</f>
        <v>2.798960780052222</v>
      </c>
      <c r="AC39" s="897">
        <f>VLOOKUP(年度マスタ!$K$4&amp;"_"&amp;AC$33,データシート1!$A:$BT,MATCH("aa_"&amp;$S39,データシート1!$A$1:$BT$1,0),0)</f>
        <v>2.879019727372472</v>
      </c>
      <c r="AD39" s="897">
        <f>VLOOKUP(年度マスタ!$K$4&amp;"_"&amp;AD$33,データシート1!$A:$BT,MATCH("aa_"&amp;$S39,データシート1!$A$1:$BT$1,0),0)</f>
        <v>2.6064668156618289</v>
      </c>
      <c r="AE39" s="897">
        <f>VLOOKUP(年度マスタ!$K$4&amp;"_"&amp;AE$33,データシート1!$A:$BT,MATCH("aa_"&amp;$S39,データシート1!$A$1:$BT$1,0),0)</f>
        <v>2.7014258203229038</v>
      </c>
      <c r="AF39" s="897">
        <f>VLOOKUP(年度マスタ!$K$4&amp;"_"&amp;AF$33,データシート1!$A:$BT,MATCH("aa_"&amp;$S39,データシート1!$A$1:$BT$1,0),0)</f>
        <v>2.712571135876336</v>
      </c>
      <c r="AG39" s="897">
        <f>VLOOKUP(年度マスタ!$K$4&amp;"_"&amp;AG$33,データシート1!$A:$BT,MATCH("aa_"&amp;$S39,データシート1!$A$1:$BT$1,0),0)</f>
        <v>3.1384931520171762</v>
      </c>
      <c r="AH39" s="897">
        <f>VLOOKUP(年度マスタ!$K$4&amp;"_"&amp;AH$33,データシート1!$A:$BT,MATCH("aa_"&amp;$S39,データシート1!$A$1:$BT$1,0),0)</f>
        <v>2.5830195836580891</v>
      </c>
      <c r="AI39" s="897">
        <f>VLOOKUP(年度マスタ!$K$4&amp;"_"&amp;AI$33,データシート1!$A:$BT,MATCH("aa_"&amp;$S39,データシート1!$A$1:$BT$1,0),0)</f>
        <v>2.1496692700753535</v>
      </c>
      <c r="AJ39" s="897">
        <f>VLOOKUP(年度マスタ!$K$4&amp;"_"&amp;AJ$33,データシート1!$A:$BT,MATCH("aa_"&amp;$S39,データシート1!$A$1:$BT$1,0),0)</f>
        <v>2.3269148730540552</v>
      </c>
      <c r="AK39" s="898">
        <f>VLOOKUP(年度マスタ!$K$4&amp;"_"&amp;AK$33,データシート1!$A:$BT,MATCH("aa_"&amp;$S39,データシート1!$A$1:$BT$1,0),0)</f>
        <v>2.6622496733530525</v>
      </c>
      <c r="AL39" s="330"/>
      <c r="AW39" s="17" t="str">
        <f>年度マスタ!K4</f>
        <v>47359</v>
      </c>
      <c r="AX39" s="17" t="s">
        <v>200</v>
      </c>
      <c r="AY39" s="17">
        <f>VLOOKUP($AW39&amp;"_"&amp;$AY$34,データシート1!$A:$BT,MATCH($AY$31&amp;"_"&amp;AY$36,データシート1!$A$1:$BT$1,0),0)</f>
        <v>0</v>
      </c>
      <c r="AZ39" s="17">
        <f>VLOOKUP($AW39&amp;"_"&amp;$AY$34,データシート1!$A:$BT,MATCH($AY$31&amp;"_"&amp;AZ$36,データシート1!$A$1:$BT$1,0),0)</f>
        <v>0.16554402096592014</v>
      </c>
      <c r="BA39" s="17">
        <f>VLOOKUP($AW39&amp;"_"&amp;$AY$34,データシート1!$A:$BT,MATCH($AY$31&amp;"_"&amp;BA$36,データシート1!$A$1:$BT$1,0),0)</f>
        <v>0.27897782345421729</v>
      </c>
      <c r="BB39" s="17">
        <f>VLOOKUP($AW39&amp;"_"&amp;$AY$34,データシート1!$A:$BT,MATCH($AY$31&amp;"_"&amp;BB$36,データシート1!$A$1:$BT$1,0),0)</f>
        <v>2.6622496733530525</v>
      </c>
      <c r="BC39" s="17">
        <f>VLOOKUP($AW39&amp;"_"&amp;$AY$34,データシート1!$A:$BT,MATCH($AY$31&amp;"_"&amp;BC$36,データシート1!$A$1:$BT$1,0),0)</f>
        <v>2.0341318025209238</v>
      </c>
      <c r="BD39" s="17">
        <f>VLOOKUP($AW39&amp;"_"&amp;$AY$34,データシート1!$A:$BT,MATCH($AY$31&amp;"_"&amp;BD$36,データシート1!$A$1:$BT$1,0),0)</f>
        <v>1.0428393884800207</v>
      </c>
      <c r="BE39" s="17">
        <f>VLOOKUP($AW39&amp;"_"&amp;$AY$34,データシート1!$A:$BT,MATCH($AY$31&amp;"_"&amp;BE$36,データシート1!$A$1:$BT$1,0),0)</f>
        <v>3.0024061513738469</v>
      </c>
      <c r="BF39" s="17">
        <f>VLOOKUP($AW39&amp;"_"&amp;$AY$34,データシート1!$A:$BT,MATCH($AY$31&amp;"_"&amp;BF$36,データシート1!$A$1:$BT$1,0),0)</f>
        <v>7.1409118961093213E-2</v>
      </c>
      <c r="BG39" s="17">
        <f>VLOOKUP($AW39&amp;"_"&amp;$AY$34,データシート1!$A:$BT,MATCH($AY$31&amp;"_"&amp;BG$36,データシート1!$A$1:$BT$1,0),0)</f>
        <v>3.0143394921975131</v>
      </c>
      <c r="BH39" s="17">
        <f>VLOOKUP($AW39&amp;"_"&amp;$AY$34,データシート1!$A:$BT,MATCH($AY$31&amp;"_"&amp;BH$36,データシート1!$A$1:$BT$1,0),0)</f>
        <v>0.1225598832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2.9172925292142011</v>
      </c>
      <c r="P40" s="454">
        <f t="shared" si="9"/>
        <v>0.23588633608139847</v>
      </c>
      <c r="Q40" s="328"/>
      <c r="R40" s="13"/>
      <c r="S40" s="356" t="s">
        <v>165</v>
      </c>
      <c r="T40" s="335"/>
      <c r="U40" s="343" t="s">
        <v>165</v>
      </c>
      <c r="V40" s="344"/>
      <c r="W40" s="344"/>
      <c r="X40" s="896">
        <f>VLOOKUP(年度マスタ!$K$4&amp;"_"&amp;X$33,データシート1!$A:$BT,MATCH("aa_"&amp;$S40,データシート1!$A$1:$BT$1,0),0)</f>
        <v>2.3022647131672058</v>
      </c>
      <c r="Y40" s="897">
        <f>VLOOKUP(年度マスタ!$K$4&amp;"_"&amp;Y$33,データシート1!$A:$BT,MATCH("aa_"&amp;$S40,データシート1!$A$1:$BT$1,0),0)</f>
        <v>2.416842175463064</v>
      </c>
      <c r="Z40" s="897">
        <f>VLOOKUP(年度マスタ!$K$4&amp;"_"&amp;Z$33,データシート1!$A:$BT,MATCH("aa_"&amp;$S40,データシート1!$A$1:$BT$1,0),0)</f>
        <v>2.4966993395531238</v>
      </c>
      <c r="AA40" s="897">
        <f>VLOOKUP(年度マスタ!$K$4&amp;"_"&amp;AA$33,データシート1!$A:$BT,MATCH("aa_"&amp;$S40,データシート1!$A$1:$BT$1,0),0)</f>
        <v>2.263542027775451</v>
      </c>
      <c r="AB40" s="897">
        <f>VLOOKUP(年度マスタ!$K$4&amp;"_"&amp;AB$33,データシート1!$A:$BT,MATCH("aa_"&amp;$S40,データシート1!$A$1:$BT$1,0),0)</f>
        <v>2.29597691734448</v>
      </c>
      <c r="AC40" s="897">
        <f>VLOOKUP(年度マスタ!$K$4&amp;"_"&amp;AC$33,データシート1!$A:$BT,MATCH("aa_"&amp;$S40,データシート1!$A$1:$BT$1,0),0)</f>
        <v>2.2981148607145641</v>
      </c>
      <c r="AD40" s="897">
        <f>VLOOKUP(年度マスタ!$K$4&amp;"_"&amp;AD$33,データシート1!$A:$BT,MATCH("aa_"&amp;$S40,データシート1!$A$1:$BT$1,0),0)</f>
        <v>2.1874782881963011</v>
      </c>
      <c r="AE40" s="897">
        <f>VLOOKUP(年度マスタ!$K$4&amp;"_"&amp;AE$33,データシート1!$A:$BT,MATCH("aa_"&amp;$S40,データシート1!$A$1:$BT$1,0),0)</f>
        <v>2.1700707371624146</v>
      </c>
      <c r="AF40" s="897">
        <f>VLOOKUP(年度マスタ!$K$4&amp;"_"&amp;AF$33,データシート1!$A:$BT,MATCH("aa_"&amp;$S40,データシート1!$A$1:$BT$1,0),0)</f>
        <v>2.2662185374874899</v>
      </c>
      <c r="AG40" s="897">
        <f>VLOOKUP(年度マスタ!$K$4&amp;"_"&amp;AG$33,データシート1!$A:$BT,MATCH("aa_"&amp;$S40,データシート1!$A$1:$BT$1,0),0)</f>
        <v>2.0208540062505107</v>
      </c>
      <c r="AH40" s="897">
        <f>VLOOKUP(年度マスタ!$K$4&amp;"_"&amp;AH$33,データシート1!$A:$BT,MATCH("aa_"&amp;$S40,データシート1!$A$1:$BT$1,0),0)</f>
        <v>1.990920603501185</v>
      </c>
      <c r="AI40" s="897">
        <f>VLOOKUP(年度マスタ!$K$4&amp;"_"&amp;AI$33,データシート1!$A:$BT,MATCH("aa_"&amp;$S40,データシート1!$A$1:$BT$1,0),0)</f>
        <v>1.8468486705870244</v>
      </c>
      <c r="AJ40" s="897">
        <f>VLOOKUP(年度マスタ!$K$4&amp;"_"&amp;AJ$33,データシート1!$A:$BT,MATCH("aa_"&amp;$S40,データシート1!$A$1:$BT$1,0),0)</f>
        <v>1.9680187915522702</v>
      </c>
      <c r="AK40" s="898">
        <f>VLOOKUP(年度マスタ!$K$4&amp;"_"&amp;AK$33,データシート1!$A:$BT,MATCH("aa_"&amp;$S40,データシート1!$A$1:$BT$1,0),0)</f>
        <v>2.0341318025209238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0.102340524494756</v>
      </c>
      <c r="P41" s="454">
        <f t="shared" si="9"/>
        <v>8.2750465076668646E-3</v>
      </c>
      <c r="Q41" s="328"/>
      <c r="R41" s="13"/>
      <c r="S41" s="356" t="s">
        <v>201</v>
      </c>
      <c r="T41" s="335"/>
      <c r="U41" s="246" t="s">
        <v>128</v>
      </c>
      <c r="V41" s="344"/>
      <c r="W41" s="344"/>
      <c r="X41" s="896">
        <f>X42+X45+X46</f>
        <v>5.7551230065733847</v>
      </c>
      <c r="Y41" s="897">
        <f t="shared" ref="Y41:AH41" si="12">Y42+Y45+Y46</f>
        <v>6.3973175752924538</v>
      </c>
      <c r="Z41" s="897">
        <f t="shared" si="12"/>
        <v>6.0230722542959949</v>
      </c>
      <c r="AA41" s="897">
        <f t="shared" si="12"/>
        <v>6.3569622163009196</v>
      </c>
      <c r="AB41" s="897">
        <f t="shared" si="12"/>
        <v>6.3228486902359577</v>
      </c>
      <c r="AC41" s="897">
        <f t="shared" si="12"/>
        <v>7.2286417880725571</v>
      </c>
      <c r="AD41" s="897">
        <f t="shared" si="12"/>
        <v>7.3443895194436415</v>
      </c>
      <c r="AE41" s="897">
        <f t="shared" si="12"/>
        <v>7.3036348225323042</v>
      </c>
      <c r="AF41" s="897">
        <f t="shared" si="12"/>
        <v>7.3324176927907603</v>
      </c>
      <c r="AG41" s="897">
        <f t="shared" si="12"/>
        <v>7.3373098545793161</v>
      </c>
      <c r="AH41" s="897">
        <f t="shared" si="12"/>
        <v>7.4376304211423383</v>
      </c>
      <c r="AI41" s="897">
        <f>AI42+AI45+AI46</f>
        <v>6.973700737724605</v>
      </c>
      <c r="AJ41" s="897">
        <f>AJ42+AJ45+AJ46</f>
        <v>7.004130696880714</v>
      </c>
      <c r="AK41" s="898">
        <f>AK42+AK45+AK46</f>
        <v>7.1309941510124748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2.1044048476838908</v>
      </c>
      <c r="P42" s="454">
        <f t="shared" si="9"/>
        <v>0.17015789269710169</v>
      </c>
      <c r="Q42" s="328"/>
      <c r="R42" s="13"/>
      <c r="S42" s="356"/>
      <c r="T42" s="335"/>
      <c r="U42" s="346"/>
      <c r="V42" s="564" t="s">
        <v>129</v>
      </c>
      <c r="W42" s="336"/>
      <c r="X42" s="899">
        <f>SUM(X43:X44)</f>
        <v>4.0120524833848155</v>
      </c>
      <c r="Y42" s="900">
        <f t="shared" ref="Y42:AK42" si="13">SUM(Y43:Y44)</f>
        <v>4.2091813007082877</v>
      </c>
      <c r="Z42" s="900">
        <f t="shared" si="13"/>
        <v>4.033567897716881</v>
      </c>
      <c r="AA42" s="900">
        <f t="shared" si="13"/>
        <v>4.052677037913023</v>
      </c>
      <c r="AB42" s="900">
        <f t="shared" si="13"/>
        <v>4.116103318057311</v>
      </c>
      <c r="AC42" s="900">
        <f t="shared" si="13"/>
        <v>4.0504101336580742</v>
      </c>
      <c r="AD42" s="900">
        <f t="shared" si="13"/>
        <v>4.0141757428109699</v>
      </c>
      <c r="AE42" s="900">
        <f t="shared" si="13"/>
        <v>3.9990349945244068</v>
      </c>
      <c r="AF42" s="900">
        <f t="shared" si="13"/>
        <v>4.1310711505913211</v>
      </c>
      <c r="AG42" s="900">
        <f t="shared" si="13"/>
        <v>4.1840942207843854</v>
      </c>
      <c r="AH42" s="900">
        <f t="shared" si="13"/>
        <v>4.2048870486076924</v>
      </c>
      <c r="AI42" s="900">
        <f t="shared" si="13"/>
        <v>3.9485889309582913</v>
      </c>
      <c r="AJ42" s="900">
        <f t="shared" si="13"/>
        <v>3.9886632207409232</v>
      </c>
      <c r="AK42" s="901">
        <f t="shared" si="13"/>
        <v>4.0452455398538678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0.12230899200000001</v>
      </c>
      <c r="P43" s="612">
        <f t="shared" si="9"/>
        <v>9.8896561465025099E-3</v>
      </c>
      <c r="Q43" s="328"/>
      <c r="R43" s="13"/>
      <c r="S43" s="356" t="s">
        <v>190</v>
      </c>
      <c r="T43" s="359"/>
      <c r="U43" s="346"/>
      <c r="V43" s="360"/>
      <c r="W43" s="347" t="s">
        <v>190</v>
      </c>
      <c r="X43" s="899">
        <f>VLOOKUP(年度マスタ!$K$4&amp;"_"&amp;X$33,データシート1!$A:$BT,MATCH("aa_"&amp;$S43,データシート1!$A$1:$BT$1,0),0)</f>
        <v>1.165126692073664</v>
      </c>
      <c r="Y43" s="900">
        <f>VLOOKUP(年度マスタ!$K$4&amp;"_"&amp;Y$33,データシート1!$A:$BT,MATCH("aa_"&amp;$S43,データシート1!$A$1:$BT$1,0),0)</f>
        <v>1.2129004690596841</v>
      </c>
      <c r="Z43" s="900">
        <f>VLOOKUP(年度マスタ!$K$4&amp;"_"&amp;Z$33,データシート1!$A:$BT,MATCH("aa_"&amp;$S43,データシート1!$A$1:$BT$1,0),0)</f>
        <v>1.1832562405176044</v>
      </c>
      <c r="AA43" s="900">
        <f>VLOOKUP(年度マスタ!$K$4&amp;"_"&amp;AA$33,データシート1!$A:$BT,MATCH("aa_"&amp;$S43,データシート1!$A$1:$BT$1,0),0)</f>
        <v>1.2160081923587864</v>
      </c>
      <c r="AB43" s="900">
        <f>VLOOKUP(年度マスタ!$K$4&amp;"_"&amp;AB$33,データシート1!$A:$BT,MATCH("aa_"&amp;$S43,データシート1!$A$1:$BT$1,0),0)</f>
        <v>1.1988107888431103</v>
      </c>
      <c r="AC43" s="900">
        <f>VLOOKUP(年度マスタ!$K$4&amp;"_"&amp;AC$33,データシート1!$A:$BT,MATCH("aa_"&amp;$S43,データシート1!$A$1:$BT$1,0),0)</f>
        <v>1.1330179506081555</v>
      </c>
      <c r="AD43" s="900">
        <f>VLOOKUP(年度マスタ!$K$4&amp;"_"&amp;AD$33,データシート1!$A:$BT,MATCH("aa_"&amp;$S43,データシート1!$A$1:$BT$1,0),0)</f>
        <v>1.1497569076770731</v>
      </c>
      <c r="AE43" s="900">
        <f>VLOOKUP(年度マスタ!$K$4&amp;"_"&amp;AE$33,データシート1!$A:$BT,MATCH("aa_"&amp;$S43,データシート1!$A$1:$BT$1,0),0)</f>
        <v>1.1664001069670078</v>
      </c>
      <c r="AF43" s="900">
        <f>VLOOKUP(年度マスタ!$K$4&amp;"_"&amp;AF$33,データシート1!$A:$BT,MATCH("aa_"&amp;$S43,データシート1!$A$1:$BT$1,0),0)</f>
        <v>1.190853458243756</v>
      </c>
      <c r="AG43" s="900">
        <f>VLOOKUP(年度マスタ!$K$4&amp;"_"&amp;AG$33,データシート1!$A:$BT,MATCH("aa_"&amp;$S43,データシート1!$A$1:$BT$1,0),0)</f>
        <v>1.2062257608697642</v>
      </c>
      <c r="AH43" s="900">
        <f>VLOOKUP(年度マスタ!$K$4&amp;"_"&amp;AH$33,データシート1!$A:$BT,MATCH("aa_"&amp;$S43,データシート1!$A$1:$BT$1,0),0)</f>
        <v>1.161217542614265</v>
      </c>
      <c r="AI43" s="900">
        <f>VLOOKUP(年度マスタ!$K$4&amp;"_"&amp;AI$33,データシート1!$A:$BT,MATCH("aa_"&amp;$S43,データシート1!$A$1:$BT$1,0),0)</f>
        <v>1.0215890549185533</v>
      </c>
      <c r="AJ43" s="900">
        <f>VLOOKUP(年度マスタ!$K$4&amp;"_"&amp;AJ$33,データシート1!$A:$BT,MATCH("aa_"&amp;$S43,データシート1!$A$1:$BT$1,0),0)</f>
        <v>0.99624644409252583</v>
      </c>
      <c r="AK43" s="901">
        <f>VLOOKUP(年度マスタ!$K$4&amp;"_"&amp;AK$33,データシート1!$A:$BT,MATCH("aa_"&amp;$S43,データシート1!$A$1:$BT$1,0),0)</f>
        <v>1.0428393884800207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2.846925791311151</v>
      </c>
      <c r="Y44" s="900">
        <f>VLOOKUP(年度マスタ!$K$4&amp;"_"&amp;Y$33,データシート1!$A:$BT,MATCH("aa_"&amp;$S44,データシート1!$A$1:$BT$1,0),0)</f>
        <v>2.9962808316486038</v>
      </c>
      <c r="Z44" s="900">
        <f>VLOOKUP(年度マスタ!$K$4&amp;"_"&amp;Z$33,データシート1!$A:$BT,MATCH("aa_"&amp;$S44,データシート1!$A$1:$BT$1,0),0)</f>
        <v>2.8503116571992768</v>
      </c>
      <c r="AA44" s="900">
        <f>VLOOKUP(年度マスタ!$K$4&amp;"_"&amp;AA$33,データシート1!$A:$BT,MATCH("aa_"&amp;$S44,データシート1!$A$1:$BT$1,0),0)</f>
        <v>2.8366688455542368</v>
      </c>
      <c r="AB44" s="900">
        <f>VLOOKUP(年度マスタ!$K$4&amp;"_"&amp;AB$33,データシート1!$A:$BT,MATCH("aa_"&amp;$S44,データシート1!$A$1:$BT$1,0),0)</f>
        <v>2.9172925292142011</v>
      </c>
      <c r="AC44" s="900">
        <f>VLOOKUP(年度マスタ!$K$4&amp;"_"&amp;AC$33,データシート1!$A:$BT,MATCH("aa_"&amp;$S44,データシート1!$A$1:$BT$1,0),0)</f>
        <v>2.9173921830499183</v>
      </c>
      <c r="AD44" s="900">
        <f>VLOOKUP(年度マスタ!$K$4&amp;"_"&amp;AD$33,データシート1!$A:$BT,MATCH("aa_"&amp;$S44,データシート1!$A$1:$BT$1,0),0)</f>
        <v>2.8644188351338973</v>
      </c>
      <c r="AE44" s="900">
        <f>VLOOKUP(年度マスタ!$K$4&amp;"_"&amp;AE$33,データシート1!$A:$BT,MATCH("aa_"&amp;$S44,データシート1!$A$1:$BT$1,0),0)</f>
        <v>2.8326348875573988</v>
      </c>
      <c r="AF44" s="900">
        <f>VLOOKUP(年度マスタ!$K$4&amp;"_"&amp;AF$33,データシート1!$A:$BT,MATCH("aa_"&amp;$S44,データシート1!$A$1:$BT$1,0),0)</f>
        <v>2.9402176923475656</v>
      </c>
      <c r="AG44" s="900">
        <f>VLOOKUP(年度マスタ!$K$4&amp;"_"&amp;AG$33,データシート1!$A:$BT,MATCH("aa_"&amp;$S44,データシート1!$A$1:$BT$1,0),0)</f>
        <v>2.9778684599146215</v>
      </c>
      <c r="AH44" s="900">
        <f>VLOOKUP(年度マスタ!$K$4&amp;"_"&amp;AH$33,データシート1!$A:$BT,MATCH("aa_"&amp;$S44,データシート1!$A$1:$BT$1,0),0)</f>
        <v>3.0436695059934271</v>
      </c>
      <c r="AI44" s="900">
        <f>VLOOKUP(年度マスタ!$K$4&amp;"_"&amp;AI$33,データシート1!$A:$BT,MATCH("aa_"&amp;$S44,データシート1!$A$1:$BT$1,0),0)</f>
        <v>2.926999876039738</v>
      </c>
      <c r="AJ44" s="900">
        <f>VLOOKUP(年度マスタ!$K$4&amp;"_"&amp;AJ$33,データシート1!$A:$BT,MATCH("aa_"&amp;$S44,データシート1!$A$1:$BT$1,0),0)</f>
        <v>2.9924167766483976</v>
      </c>
      <c r="AK44" s="901">
        <f>VLOOKUP(年度マスタ!$K$4&amp;"_"&amp;AK$33,データシート1!$A:$BT,MATCH("aa_"&amp;$S44,データシート1!$A$1:$BT$1,0),0)</f>
        <v>3.0024061513738469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7.9517596798394902E-2</v>
      </c>
      <c r="Y45" s="900">
        <f>VLOOKUP(年度マスタ!$K$4&amp;"_"&amp;Y$33,データシート1!$A:$BT,MATCH("aa_"&amp;$S45,データシート1!$A$1:$BT$1,0),0)</f>
        <v>8.0124918486768199E-2</v>
      </c>
      <c r="Z45" s="900">
        <f>VLOOKUP(年度マスタ!$K$4&amp;"_"&amp;Z$33,データシート1!$A:$BT,MATCH("aa_"&amp;$S45,データシート1!$A$1:$BT$1,0),0)</f>
        <v>9.0528383926702496E-2</v>
      </c>
      <c r="AA45" s="900">
        <f>VLOOKUP(年度マスタ!$K$4&amp;"_"&amp;AA$33,データシート1!$A:$BT,MATCH("aa_"&amp;$S45,データシート1!$A$1:$BT$1,0),0)</f>
        <v>9.9882183827442406E-2</v>
      </c>
      <c r="AB45" s="900">
        <f>VLOOKUP(年度マスタ!$K$4&amp;"_"&amp;AB$33,データシート1!$A:$BT,MATCH("aa_"&amp;$S45,データシート1!$A$1:$BT$1,0),0)</f>
        <v>0.102340524494756</v>
      </c>
      <c r="AC45" s="900">
        <f>VLOOKUP(年度マスタ!$K$4&amp;"_"&amp;AC$33,データシート1!$A:$BT,MATCH("aa_"&amp;$S45,データシート1!$A$1:$BT$1,0),0)</f>
        <v>9.7670115621292505E-2</v>
      </c>
      <c r="AD45" s="900">
        <f>VLOOKUP(年度マスタ!$K$4&amp;"_"&amp;AD$33,データシート1!$A:$BT,MATCH("aa_"&amp;$S45,データシート1!$A$1:$BT$1,0),0)</f>
        <v>9.3578434671807501E-2</v>
      </c>
      <c r="AE45" s="900">
        <f>VLOOKUP(年度マスタ!$K$4&amp;"_"&amp;AE$33,データシート1!$A:$BT,MATCH("aa_"&amp;$S45,データシート1!$A$1:$BT$1,0),0)</f>
        <v>8.9561411315456099E-2</v>
      </c>
      <c r="AF45" s="900">
        <f>VLOOKUP(年度マスタ!$K$4&amp;"_"&amp;AF$33,データシート1!$A:$BT,MATCH("aa_"&amp;$S45,データシート1!$A$1:$BT$1,0),0)</f>
        <v>8.5924850857821602E-2</v>
      </c>
      <c r="AG45" s="900">
        <f>VLOOKUP(年度マスタ!$K$4&amp;"_"&amp;AG$33,データシート1!$A:$BT,MATCH("aa_"&amp;$S45,データシート1!$A$1:$BT$1,0),0)</f>
        <v>7.9289422558629197E-2</v>
      </c>
      <c r="AH45" s="900">
        <f>VLOOKUP(年度マスタ!$K$4&amp;"_"&amp;AH$33,データシート1!$A:$BT,MATCH("aa_"&amp;$S45,データシート1!$A$1:$BT$1,0),0)</f>
        <v>7.59652802586325E-2</v>
      </c>
      <c r="AI45" s="900">
        <f>VLOOKUP(年度マスタ!$K$4&amp;"_"&amp;AI$33,データシート1!$A:$BT,MATCH("aa_"&amp;$S45,データシート1!$A$1:$BT$1,0),0)</f>
        <v>7.1342475312693096E-2</v>
      </c>
      <c r="AJ45" s="900">
        <f>VLOOKUP(年度マスタ!$K$4&amp;"_"&amp;AJ$33,データシート1!$A:$BT,MATCH("aa_"&amp;$S45,データシート1!$A$1:$BT$1,0),0)</f>
        <v>7.0356464413910497E-2</v>
      </c>
      <c r="AK45" s="901">
        <f>VLOOKUP(年度マスタ!$K$4&amp;"_"&amp;AK$33,データシート1!$A:$BT,MATCH("aa_"&amp;$S45,データシート1!$A$1:$BT$1,0),0)</f>
        <v>7.1409118961093213E-2</v>
      </c>
      <c r="AL45" s="330"/>
      <c r="AW45" s="17" t="str">
        <f>AW48</f>
        <v>伊平屋村</v>
      </c>
      <c r="AX45" s="1010">
        <f t="shared" ref="AX45:BB45" si="15">AX48/$BC48</f>
        <v>3.5864566854837791E-2</v>
      </c>
      <c r="AY45" s="1010">
        <f t="shared" si="15"/>
        <v>0.21479356434955715</v>
      </c>
      <c r="AZ45" s="1010">
        <f t="shared" si="15"/>
        <v>0.16411624521676374</v>
      </c>
      <c r="BA45" s="1010">
        <f t="shared" si="15"/>
        <v>0.57533734209183973</v>
      </c>
      <c r="BB45" s="1010">
        <f t="shared" si="15"/>
        <v>9.8882814870017363E-3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1.663552926390174</v>
      </c>
      <c r="Y46" s="900">
        <f>VLOOKUP(年度マスタ!$K$4&amp;"_"&amp;Y$33,データシート1!$A:$BT,MATCH("aa_"&amp;$S46,データシート1!$A$1:$BT$1,0),0)</f>
        <v>2.1080113560973981</v>
      </c>
      <c r="Z46" s="900">
        <f>VLOOKUP(年度マスタ!$K$4&amp;"_"&amp;Z$33,データシート1!$A:$BT,MATCH("aa_"&amp;$S46,データシート1!$A$1:$BT$1,0),0)</f>
        <v>1.8989759726524109</v>
      </c>
      <c r="AA46" s="900">
        <f>VLOOKUP(年度マスタ!$K$4&amp;"_"&amp;AA$33,データシート1!$A:$BT,MATCH("aa_"&amp;$S46,データシート1!$A$1:$BT$1,0),0)</f>
        <v>2.204402994560454</v>
      </c>
      <c r="AB46" s="900">
        <f>VLOOKUP(年度マスタ!$K$4&amp;"_"&amp;AB$33,データシート1!$A:$BT,MATCH("aa_"&amp;$S46,データシート1!$A$1:$BT$1,0),0)</f>
        <v>2.1044048476838908</v>
      </c>
      <c r="AC46" s="900">
        <f>VLOOKUP(年度マスタ!$K$4&amp;"_"&amp;AC$33,データシート1!$A:$BT,MATCH("aa_"&amp;$S46,データシート1!$A$1:$BT$1,0),0)</f>
        <v>3.0805615387931899</v>
      </c>
      <c r="AD46" s="900">
        <f>VLOOKUP(年度マスタ!$K$4&amp;"_"&amp;AD$33,データシート1!$A:$BT,MATCH("aa_"&amp;$S46,データシート1!$A$1:$BT$1,0),0)</f>
        <v>3.2366353419608633</v>
      </c>
      <c r="AE46" s="900">
        <f>VLOOKUP(年度マスタ!$K$4&amp;"_"&amp;AE$33,データシート1!$A:$BT,MATCH("aa_"&amp;$S46,データシート1!$A$1:$BT$1,0),0)</f>
        <v>3.2150384166924417</v>
      </c>
      <c r="AF46" s="900">
        <f>VLOOKUP(年度マスタ!$K$4&amp;"_"&amp;AF$33,データシート1!$A:$BT,MATCH("aa_"&amp;$S46,データシート1!$A$1:$BT$1,0),0)</f>
        <v>3.1154216913416173</v>
      </c>
      <c r="AG46" s="900">
        <f>VLOOKUP(年度マスタ!$K$4&amp;"_"&amp;AG$33,データシート1!$A:$BT,MATCH("aa_"&amp;$S46,データシート1!$A$1:$BT$1,0),0)</f>
        <v>3.0739262112363015</v>
      </c>
      <c r="AH46" s="900">
        <f>VLOOKUP(年度マスタ!$K$4&amp;"_"&amp;AH$33,データシート1!$A:$BT,MATCH("aa_"&amp;$S46,データシート1!$A$1:$BT$1,0),0)</f>
        <v>3.1567780922760136</v>
      </c>
      <c r="AI46" s="900">
        <f>VLOOKUP(年度マスタ!$K$4&amp;"_"&amp;AI$33,データシート1!$A:$BT,MATCH("aa_"&amp;$S46,データシート1!$A$1:$BT$1,0),0)</f>
        <v>2.9537693314536204</v>
      </c>
      <c r="AJ46" s="900">
        <f>VLOOKUP(年度マスタ!$K$4&amp;"_"&amp;AJ$33,データシート1!$A:$BT,MATCH("aa_"&amp;$S46,データシート1!$A$1:$BT$1,0),0)</f>
        <v>2.9451110117258805</v>
      </c>
      <c r="AK46" s="901">
        <f>VLOOKUP(年度マスタ!$K$4&amp;"_"&amp;AK$33,データシート1!$A:$BT,MATCH("aa_"&amp;$S46,データシート1!$A$1:$BT$1,0),0)</f>
        <v>3.0143394921975131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0.21704882</v>
      </c>
      <c r="AA47" s="903">
        <f>VLOOKUP(年度マスタ!$K$4&amp;"_"&amp;AA$33,データシート1!$A:$BT,MATCH("aa_"&amp;$S47,データシート1!$A$1:$BT$1,0),0)</f>
        <v>0.20260995000000001</v>
      </c>
      <c r="AB47" s="903">
        <f>VLOOKUP(年度マスタ!$K$4&amp;"_"&amp;AB$33,データシート1!$A:$BT,MATCH("aa_"&amp;$S47,データシート1!$A$1:$BT$1,0),0)</f>
        <v>0.12230899200000001</v>
      </c>
      <c r="AC47" s="903">
        <f>VLOOKUP(年度マスタ!$K$4&amp;"_"&amp;AC$33,データシート1!$A:$BT,MATCH("aa_"&amp;$S47,データシート1!$A$1:$BT$1,0),0)</f>
        <v>0.22310383</v>
      </c>
      <c r="AD47" s="903">
        <f>VLOOKUP(年度マスタ!$K$4&amp;"_"&amp;AD$33,データシート1!$A:$BT,MATCH("aa_"&amp;$S47,データシート1!$A$1:$BT$1,0),0)</f>
        <v>0.23847424</v>
      </c>
      <c r="AE47" s="903">
        <f>VLOOKUP(年度マスタ!$K$4&amp;"_"&amp;AE$33,データシート1!$A:$BT,MATCH("aa_"&amp;$S47,データシート1!$A$1:$BT$1,0),0)</f>
        <v>0.14951216999999997</v>
      </c>
      <c r="AF47" s="903">
        <f>VLOOKUP(年度マスタ!$K$4&amp;"_"&amp;AF$33,データシート1!$A:$BT,MATCH("aa_"&amp;$S47,データシート1!$A$1:$BT$1,0),0)</f>
        <v>0.17093758999999997</v>
      </c>
      <c r="AG47" s="903">
        <f>VLOOKUP(年度マスタ!$K$4&amp;"_"&amp;AG$33,データシート1!$A:$BT,MATCH("aa_"&amp;$S47,データシート1!$A$1:$BT$1,0),0)</f>
        <v>0.15370409999999998</v>
      </c>
      <c r="AH47" s="903">
        <f>VLOOKUP(年度マスタ!$K$4&amp;"_"&amp;AH$33,データシート1!$A:$BT,MATCH("aa_"&amp;$S47,データシート1!$A$1:$BT$1,0),0)</f>
        <v>0.30307238050000007</v>
      </c>
      <c r="AI47" s="903">
        <f>VLOOKUP(年度マスタ!$K$4&amp;"_"&amp;AI$33,データシート1!$A:$BT,MATCH("aa_"&amp;$S47,データシート1!$A$1:$BT$1,0),0)</f>
        <v>0.22096587240000001</v>
      </c>
      <c r="AJ47" s="903">
        <f>VLOOKUP(年度マスタ!$K$4&amp;"_"&amp;AJ$33,データシート1!$A:$BT,MATCH("aa_"&amp;$S47,データシート1!$A$1:$BT$1,0),0)</f>
        <v>0.22096587240000001</v>
      </c>
      <c r="AK47" s="904">
        <f>VLOOKUP(年度マスタ!$K$4&amp;"_"&amp;AK$33,データシート1!$A:$BT,MATCH("aa_"&amp;$S47,データシート1!$A$1:$BT$1,0),0)</f>
        <v>0.1225598832</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伊平屋村</v>
      </c>
      <c r="AX48" s="1011">
        <f>SUM(AY39:BA39)</f>
        <v>0.44452184442013742</v>
      </c>
      <c r="AY48" s="1011">
        <f>BB39</f>
        <v>2.6622496733530525</v>
      </c>
      <c r="AZ48" s="1011">
        <f>BC39</f>
        <v>2.0341318025209238</v>
      </c>
      <c r="BA48" s="1011">
        <f>SUM(BD39:BG39)</f>
        <v>7.1309941510124748</v>
      </c>
      <c r="BB48" s="1011">
        <f>BH39</f>
        <v>0.1225598832</v>
      </c>
      <c r="BC48" s="1011">
        <f>SUM(AX48:BB48)</f>
        <v>12.394457354506587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12.394457354506587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0.44452184442013742</v>
      </c>
      <c r="P52" s="453">
        <f t="shared" ref="P52:P64" si="18">O52/$O$51</f>
        <v>3.5864566854837791E-2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0.16554402096592014</v>
      </c>
      <c r="P54" s="454">
        <f t="shared" si="18"/>
        <v>1.3356294368605725E-2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0.27897782345421729</v>
      </c>
      <c r="P55" s="454">
        <f t="shared" si="18"/>
        <v>2.2508272486232064E-2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2.6622496733530525</v>
      </c>
      <c r="P56" s="453">
        <f t="shared" si="18"/>
        <v>0.21479356434955715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2.0341318025209238</v>
      </c>
      <c r="P57" s="453">
        <f t="shared" si="18"/>
        <v>0.16411624521676374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7.1309941510124748</v>
      </c>
      <c r="P58" s="453">
        <f t="shared" si="18"/>
        <v>0.57533734209183973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4.0452455398538678</v>
      </c>
      <c r="P59" s="454">
        <f t="shared" si="18"/>
        <v>0.32637536474180767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1.0428393884800207</v>
      </c>
      <c r="P60" s="454">
        <f t="shared" si="18"/>
        <v>8.4137559124429717E-2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3.0024061513738469</v>
      </c>
      <c r="P61" s="454">
        <f t="shared" si="18"/>
        <v>0.24223780561737793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7.1409118961093213E-2</v>
      </c>
      <c r="P62" s="454">
        <f t="shared" si="18"/>
        <v>5.7613751791343306E-3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3.0143394921975131</v>
      </c>
      <c r="P63" s="454">
        <f t="shared" si="18"/>
        <v>0.24320060217089765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0.1225598832</v>
      </c>
      <c r="P64" s="612">
        <f t="shared" si="18"/>
        <v>9.8882814870017363E-3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伊平屋村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3.5005999999999999</v>
      </c>
      <c r="AI7" s="78">
        <f>VLOOKUP(年度マスタ!$K$4&amp;"_"&amp;$AG7,データシート1!$A:$BT,MATCH("ab_"&amp;AI$2,データシート1!$A$1:$BT$1,0),0)</f>
        <v>75</v>
      </c>
      <c r="AJ7" s="78">
        <f>VLOOKUP(年度マスタ!$K$4&amp;"_"&amp;$AG7,データシート1!$A:$BT,MATCH("ab_"&amp;AJ$2,データシート1!$A$1:$BT$1,0),0)</f>
        <v>2</v>
      </c>
      <c r="AK7" s="78">
        <f>VLOOKUP(年度マスタ!$K$4&amp;"_"&amp;$AG7,データシート1!$A:$BT,MATCH("ab_"&amp;AK$2,データシート1!$A$1:$BT$1,0),0)</f>
        <v>335</v>
      </c>
      <c r="AL7" s="78">
        <f>VLOOKUP(年度マスタ!$K$4&amp;"_"&amp;$AG7,データシート1!$A:$BT,MATCH("ab_"&amp;AL$2,データシート1!$A$1:$BT$1,0),0)</f>
        <v>555</v>
      </c>
      <c r="AM7" s="78">
        <f>VLOOKUP(年度マスタ!$K$4&amp;"_"&amp;$AG7,データシート1!$A:$BT,MATCH("ab_"&amp;AM$2,データシート1!$A$1:$BT$1,0),0)</f>
        <v>589</v>
      </c>
      <c r="AN7" s="78">
        <f>VLOOKUP(年度マスタ!$K$4&amp;"_"&amp;$AG7,データシート1!$A:$BT,MATCH("ab_"&amp;AN$2,データシート1!$A$1:$BT$1,0),0)</f>
        <v>573</v>
      </c>
      <c r="AO7" s="78">
        <f>VLOOKUP(年度マスタ!$K$4&amp;"_"&amp;$AG7,データシート1!$A:$BT,MATCH("ab_"&amp;AO$2,データシート1!$A$1:$BT$1,0),0)</f>
        <v>1364</v>
      </c>
      <c r="AP7" s="78">
        <f>VLOOKUP(年度マスタ!$K$4&amp;"_"&amp;$AG7,データシート1!$A:$BT,MATCH("ab_"&amp;AP$2,データシート1!$A$1:$BT$1,0),0)</f>
        <v>306549</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4.9855</v>
      </c>
      <c r="AI8" s="78">
        <f>VLOOKUP(年度マスタ!$K$4&amp;"_"&amp;$AG8,データシート1!$A:$BT,MATCH("ab_"&amp;AI$2,データシート1!$A$1:$BT$1,0),0)</f>
        <v>75</v>
      </c>
      <c r="AJ8" s="78">
        <f>VLOOKUP(年度マスタ!$K$4&amp;"_"&amp;$AG8,データシート1!$A:$BT,MATCH("ab_"&amp;AJ$2,データシート1!$A$1:$BT$1,0),0)</f>
        <v>2</v>
      </c>
      <c r="AK8" s="78">
        <f>VLOOKUP(年度マスタ!$K$4&amp;"_"&amp;$AG8,データシート1!$A:$BT,MATCH("ab_"&amp;AK$2,データシート1!$A$1:$BT$1,0),0)</f>
        <v>335</v>
      </c>
      <c r="AL8" s="78">
        <f>VLOOKUP(年度マスタ!$K$4&amp;"_"&amp;$AG8,データシート1!$A:$BT,MATCH("ab_"&amp;AL$2,データシート1!$A$1:$BT$1,0),0)</f>
        <v>552</v>
      </c>
      <c r="AM8" s="78">
        <f>VLOOKUP(年度マスタ!$K$4&amp;"_"&amp;$AG8,データシート1!$A:$BT,MATCH("ab_"&amp;AM$2,データシート1!$A$1:$BT$1,0),0)</f>
        <v>616</v>
      </c>
      <c r="AN8" s="78">
        <f>VLOOKUP(年度マスタ!$K$4&amp;"_"&amp;$AG8,データシート1!$A:$BT,MATCH("ab_"&amp;AN$2,データシート1!$A$1:$BT$1,0),0)</f>
        <v>588</v>
      </c>
      <c r="AO8" s="78">
        <f>VLOOKUP(年度マスタ!$K$4&amp;"_"&amp;$AG8,データシート1!$A:$BT,MATCH("ab_"&amp;AO$2,データシート1!$A$1:$BT$1,0),0)</f>
        <v>1317</v>
      </c>
      <c r="AP8" s="78">
        <f>VLOOKUP(年度マスタ!$K$4&amp;"_"&amp;$AG8,データシート1!$A:$BT,MATCH("ab_"&amp;AP$2,データシート1!$A$1:$BT$1,0),0)</f>
        <v>368119</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1.1216999999999999</v>
      </c>
      <c r="AI9" s="78">
        <f>VLOOKUP(年度マスタ!$K$4&amp;"_"&amp;$AG9,データシート1!$A:$BT,MATCH("ab_"&amp;AI$2,データシート1!$A$1:$BT$1,0),0)</f>
        <v>75</v>
      </c>
      <c r="AJ9" s="78">
        <f>VLOOKUP(年度マスタ!$K$4&amp;"_"&amp;$AG9,データシート1!$A:$BT,MATCH("ab_"&amp;AJ$2,データシート1!$A$1:$BT$1,0),0)</f>
        <v>2</v>
      </c>
      <c r="AK9" s="78">
        <f>VLOOKUP(年度マスタ!$K$4&amp;"_"&amp;$AG9,データシート1!$A:$BT,MATCH("ab_"&amp;AK$2,データシート1!$A$1:$BT$1,0),0)</f>
        <v>335</v>
      </c>
      <c r="AL9" s="78">
        <f>VLOOKUP(年度マスタ!$K$4&amp;"_"&amp;$AG9,データシート1!$A:$BT,MATCH("ab_"&amp;AL$2,データシート1!$A$1:$BT$1,0),0)</f>
        <v>553</v>
      </c>
      <c r="AM9" s="78">
        <f>VLOOKUP(年度マスタ!$K$4&amp;"_"&amp;$AG9,データシート1!$A:$BT,MATCH("ab_"&amp;AM$2,データシート1!$A$1:$BT$1,0),0)</f>
        <v>614</v>
      </c>
      <c r="AN9" s="78">
        <f>VLOOKUP(年度マスタ!$K$4&amp;"_"&amp;$AG9,データシート1!$A:$BT,MATCH("ab_"&amp;AN$2,データシート1!$A$1:$BT$1,0),0)</f>
        <v>576</v>
      </c>
      <c r="AO9" s="78">
        <f>VLOOKUP(年度マスタ!$K$4&amp;"_"&amp;$AG9,データシート1!$A:$BT,MATCH("ab_"&amp;AO$2,データシート1!$A$1:$BT$1,0),0)</f>
        <v>1290</v>
      </c>
      <c r="AP9" s="78">
        <f>VLOOKUP(年度マスタ!$K$4&amp;"_"&amp;$AG9,データシート1!$A:$BT,MATCH("ab_"&amp;AP$2,データシート1!$A$1:$BT$1,0),0)</f>
        <v>331067</v>
      </c>
      <c r="AQ9" s="954">
        <f>VLOOKUP(年度マスタ!$K$4&amp;"_"&amp;$AG9,データシート1!$A:$BT,MATCH("ab_"&amp;AQ$2,データシート1!$A$1:$BT$1,0),0)</f>
        <v>0.21704882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3.1013000000000002</v>
      </c>
      <c r="AI10" s="78">
        <f>VLOOKUP(年度マスタ!$K$4&amp;"_"&amp;$AG10,データシート1!$A:$BT,MATCH("ab_"&amp;AI$2,データシート1!$A$1:$BT$1,0),0)</f>
        <v>75</v>
      </c>
      <c r="AJ10" s="78">
        <f>VLOOKUP(年度マスタ!$K$4&amp;"_"&amp;$AG10,データシート1!$A:$BT,MATCH("ab_"&amp;AJ$2,データシート1!$A$1:$BT$1,0),0)</f>
        <v>2</v>
      </c>
      <c r="AK10" s="78">
        <f>VLOOKUP(年度マスタ!$K$4&amp;"_"&amp;$AG10,データシート1!$A:$BT,MATCH("ab_"&amp;AK$2,データシート1!$A$1:$BT$1,0),0)</f>
        <v>335</v>
      </c>
      <c r="AL10" s="78">
        <f>VLOOKUP(年度マスタ!$K$4&amp;"_"&amp;$AG10,データシート1!$A:$BT,MATCH("ab_"&amp;AL$2,データシート1!$A$1:$BT$1,0),0)</f>
        <v>576</v>
      </c>
      <c r="AM10" s="78">
        <f>VLOOKUP(年度マスタ!$K$4&amp;"_"&amp;$AG10,データシート1!$A:$BT,MATCH("ab_"&amp;AM$2,データシート1!$A$1:$BT$1,0),0)</f>
        <v>636</v>
      </c>
      <c r="AN10" s="78">
        <f>VLOOKUP(年度マスタ!$K$4&amp;"_"&amp;$AG10,データシート1!$A:$BT,MATCH("ab_"&amp;AN$2,データシート1!$A$1:$BT$1,0),0)</f>
        <v>570</v>
      </c>
      <c r="AO10" s="78">
        <f>VLOOKUP(年度マスタ!$K$4&amp;"_"&amp;$AG10,データシート1!$A:$BT,MATCH("ab_"&amp;AO$2,データシート1!$A$1:$BT$1,0),0)</f>
        <v>1310</v>
      </c>
      <c r="AP10" s="78">
        <f>VLOOKUP(年度マスタ!$K$4&amp;"_"&amp;$AG10,データシート1!$A:$BT,MATCH("ab_"&amp;AP$2,データシート1!$A$1:$BT$1,0),0)</f>
        <v>374361</v>
      </c>
      <c r="AQ10" s="954">
        <f>VLOOKUP(年度マスタ!$K$4&amp;"_"&amp;$AG10,データシート1!$A:$BT,MATCH("ab_"&amp;AQ$2,データシート1!$A$1:$BT$1,0),0)</f>
        <v>0.20260995000000001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3.2145999999999999</v>
      </c>
      <c r="AI11" s="78">
        <f>VLOOKUP(年度マスタ!$K$4&amp;"_"&amp;$AG11,データシート1!$A:$BT,MATCH("ab_"&amp;AI$2,データシート1!$A$1:$BT$1,0),0)</f>
        <v>75</v>
      </c>
      <c r="AJ11" s="78">
        <f>VLOOKUP(年度マスタ!$K$4&amp;"_"&amp;$AG11,データシート1!$A:$BT,MATCH("ab_"&amp;AJ$2,データシート1!$A$1:$BT$1,0),0)</f>
        <v>2</v>
      </c>
      <c r="AK11" s="78">
        <f>VLOOKUP(年度マスタ!$K$4&amp;"_"&amp;$AG11,データシート1!$A:$BT,MATCH("ab_"&amp;AK$2,データシート1!$A$1:$BT$1,0),0)</f>
        <v>335</v>
      </c>
      <c r="AL11" s="78">
        <f>VLOOKUP(年度マスタ!$K$4&amp;"_"&amp;$AG11,データシート1!$A:$BT,MATCH("ab_"&amp;AL$2,データシート1!$A$1:$BT$1,0),0)</f>
        <v>584</v>
      </c>
      <c r="AM11" s="78">
        <f>VLOOKUP(年度マスタ!$K$4&amp;"_"&amp;$AG11,データシート1!$A:$BT,MATCH("ab_"&amp;AM$2,データシート1!$A$1:$BT$1,0),0)</f>
        <v>655</v>
      </c>
      <c r="AN11" s="78">
        <f>VLOOKUP(年度マスタ!$K$4&amp;"_"&amp;$AG11,データシート1!$A:$BT,MATCH("ab_"&amp;AN$2,データシート1!$A$1:$BT$1,0),0)</f>
        <v>584</v>
      </c>
      <c r="AO11" s="78">
        <f>VLOOKUP(年度マスタ!$K$4&amp;"_"&amp;$AG11,データシート1!$A:$BT,MATCH("ab_"&amp;AO$2,データシート1!$A$1:$BT$1,0),0)</f>
        <v>1323</v>
      </c>
      <c r="AP11" s="78">
        <f>VLOOKUP(年度マスタ!$K$4&amp;"_"&amp;$AG11,データシート1!$A:$BT,MATCH("ab_"&amp;AP$2,データシート1!$A$1:$BT$1,0),0)</f>
        <v>348851</v>
      </c>
      <c r="AQ11" s="954">
        <f>VLOOKUP(年度マスタ!$K$4&amp;"_"&amp;$AG11,データシート1!$A:$BT,MATCH("ab_"&amp;AQ$2,データシート1!$A$1:$BT$1,0),0)</f>
        <v>0.12230899200000001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3.3915999999999999</v>
      </c>
      <c r="AI12" s="78">
        <f>VLOOKUP(年度マスタ!$K$4&amp;"_"&amp;$AG12,データシート1!$A:$BT,MATCH("ab_"&amp;AI$2,データシート1!$A$1:$BT$1,0),0)</f>
        <v>57</v>
      </c>
      <c r="AJ12" s="78">
        <f>VLOOKUP(年度マスタ!$K$4&amp;"_"&amp;$AG12,データシート1!$A:$BT,MATCH("ab_"&amp;AJ$2,データシート1!$A$1:$BT$1,0),0)</f>
        <v>3</v>
      </c>
      <c r="AK12" s="78">
        <f>VLOOKUP(年度マスタ!$K$4&amp;"_"&amp;$AG12,データシート1!$A:$BT,MATCH("ab_"&amp;AK$2,データシート1!$A$1:$BT$1,0),0)</f>
        <v>390</v>
      </c>
      <c r="AL12" s="78">
        <f>VLOOKUP(年度マスタ!$K$4&amp;"_"&amp;$AG12,データシート1!$A:$BT,MATCH("ab_"&amp;AL$2,データシート1!$A$1:$BT$1,0),0)</f>
        <v>583</v>
      </c>
      <c r="AM12" s="78">
        <f>VLOOKUP(年度マスタ!$K$4&amp;"_"&amp;$AG12,データシート1!$A:$BT,MATCH("ab_"&amp;AM$2,データシート1!$A$1:$BT$1,0),0)</f>
        <v>652</v>
      </c>
      <c r="AN12" s="78">
        <f>VLOOKUP(年度マスタ!$K$4&amp;"_"&amp;$AG12,データシート1!$A:$BT,MATCH("ab_"&amp;AN$2,データシート1!$A$1:$BT$1,0),0)</f>
        <v>581</v>
      </c>
      <c r="AO12" s="78">
        <f>VLOOKUP(年度マスタ!$K$4&amp;"_"&amp;$AG12,データシート1!$A:$BT,MATCH("ab_"&amp;AO$2,データシート1!$A$1:$BT$1,0),0)</f>
        <v>1316</v>
      </c>
      <c r="AP12" s="78">
        <f>VLOOKUP(年度マスタ!$K$4&amp;"_"&amp;$AG12,データシート1!$A:$BT,MATCH("ab_"&amp;AP$2,データシート1!$A$1:$BT$1,0),0)</f>
        <v>512276</v>
      </c>
      <c r="AQ12" s="954">
        <f>VLOOKUP(年度マスタ!$K$4&amp;"_"&amp;$AG12,データシート1!$A:$BT,MATCH("ab_"&amp;AQ$2,データシート1!$A$1:$BT$1,0),0)</f>
        <v>0.22310383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2.6143999999999998</v>
      </c>
      <c r="AI13" s="78">
        <f>VLOOKUP(年度マスタ!$K$4&amp;"_"&amp;$AG13,データシート1!$A:$BT,MATCH("ab_"&amp;AI$2,データシート1!$A$1:$BT$1,0),0)</f>
        <v>57</v>
      </c>
      <c r="AJ13" s="78">
        <f>VLOOKUP(年度マスタ!$K$4&amp;"_"&amp;$AG13,データシート1!$A:$BT,MATCH("ab_"&amp;AJ$2,データシート1!$A$1:$BT$1,0),0)</f>
        <v>3</v>
      </c>
      <c r="AK13" s="78">
        <f>VLOOKUP(年度マスタ!$K$4&amp;"_"&amp;$AG13,データシート1!$A:$BT,MATCH("ab_"&amp;AK$2,データシート1!$A$1:$BT$1,0),0)</f>
        <v>390</v>
      </c>
      <c r="AL13" s="78">
        <f>VLOOKUP(年度マスタ!$K$4&amp;"_"&amp;$AG13,データシート1!$A:$BT,MATCH("ab_"&amp;AL$2,データシート1!$A$1:$BT$1,0),0)</f>
        <v>586</v>
      </c>
      <c r="AM13" s="78">
        <f>VLOOKUP(年度マスタ!$K$4&amp;"_"&amp;$AG13,データシート1!$A:$BT,MATCH("ab_"&amp;AM$2,データシート1!$A$1:$BT$1,0),0)</f>
        <v>668</v>
      </c>
      <c r="AN13" s="78">
        <f>VLOOKUP(年度マスタ!$K$4&amp;"_"&amp;$AG13,データシート1!$A:$BT,MATCH("ab_"&amp;AN$2,データシート1!$A$1:$BT$1,0),0)</f>
        <v>570</v>
      </c>
      <c r="AO13" s="78">
        <f>VLOOKUP(年度マスタ!$K$4&amp;"_"&amp;$AG13,データシート1!$A:$BT,MATCH("ab_"&amp;AO$2,データシート1!$A$1:$BT$1,0),0)</f>
        <v>1288</v>
      </c>
      <c r="AP13" s="78">
        <f>VLOOKUP(年度マスタ!$K$4&amp;"_"&amp;$AG13,データシート1!$A:$BT,MATCH("ab_"&amp;AP$2,データシート1!$A$1:$BT$1,0),0)</f>
        <v>553250</v>
      </c>
      <c r="AQ13" s="954">
        <f>VLOOKUP(年度マスタ!$K$4&amp;"_"&amp;$AG13,データシート1!$A:$BT,MATCH("ab_"&amp;AQ$2,データシート1!$A$1:$BT$1,0),0)</f>
        <v>0.23847424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3.9628000000000001</v>
      </c>
      <c r="AI14" s="78">
        <f>VLOOKUP(年度マスタ!$K$4&amp;"_"&amp;$AG14,データシート1!$A:$BT,MATCH("ab_"&amp;AI$2,データシート1!$A$1:$BT$1,0),0)</f>
        <v>57</v>
      </c>
      <c r="AJ14" s="78">
        <f>VLOOKUP(年度マスタ!$K$4&amp;"_"&amp;$AG14,データシート1!$A:$BT,MATCH("ab_"&amp;AJ$2,データシート1!$A$1:$BT$1,0),0)</f>
        <v>3</v>
      </c>
      <c r="AK14" s="78">
        <f>VLOOKUP(年度マスタ!$K$4&amp;"_"&amp;$AG14,データシート1!$A:$BT,MATCH("ab_"&amp;AK$2,データシート1!$A$1:$BT$1,0),0)</f>
        <v>390</v>
      </c>
      <c r="AL14" s="78">
        <f>VLOOKUP(年度マスタ!$K$4&amp;"_"&amp;$AG14,データシート1!$A:$BT,MATCH("ab_"&amp;AL$2,データシート1!$A$1:$BT$1,0),0)</f>
        <v>584</v>
      </c>
      <c r="AM14" s="78">
        <f>VLOOKUP(年度マスタ!$K$4&amp;"_"&amp;$AG14,データシート1!$A:$BT,MATCH("ab_"&amp;AM$2,データシート1!$A$1:$BT$1,0),0)</f>
        <v>686</v>
      </c>
      <c r="AN14" s="78">
        <f>VLOOKUP(年度マスタ!$K$4&amp;"_"&amp;$AG14,データシート1!$A:$BT,MATCH("ab_"&amp;AN$2,データシート1!$A$1:$BT$1,0),0)</f>
        <v>583</v>
      </c>
      <c r="AO14" s="78">
        <f>VLOOKUP(年度マスタ!$K$4&amp;"_"&amp;$AG14,データシート1!$A:$BT,MATCH("ab_"&amp;AO$2,データシート1!$A$1:$BT$1,0),0)</f>
        <v>1268</v>
      </c>
      <c r="AP14" s="78">
        <f>VLOOKUP(年度マスタ!$K$4&amp;"_"&amp;$AG14,データシート1!$A:$BT,MATCH("ab_"&amp;AP$2,データシート1!$A$1:$BT$1,0),0)</f>
        <v>549096.91440456267</v>
      </c>
      <c r="AQ14" s="954">
        <f>VLOOKUP(年度マスタ!$K$4&amp;"_"&amp;$AG14,データシート1!$A:$BT,MATCH("ab_"&amp;AQ$2,データシート1!$A$1:$BT$1,0),0)</f>
        <v>0.14951217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3.9154</v>
      </c>
      <c r="AI15" s="78">
        <f>VLOOKUP(年度マスタ!$K$4&amp;"_"&amp;$AG15,データシート1!$A:$BT,MATCH("ab_"&amp;AI$2,データシート1!$A$1:$BT$1,0),0)</f>
        <v>57</v>
      </c>
      <c r="AJ15" s="78">
        <f>VLOOKUP(年度マスタ!$K$4&amp;"_"&amp;$AG15,データシート1!$A:$BT,MATCH("ab_"&amp;AJ$2,データシート1!$A$1:$BT$1,0),0)</f>
        <v>3</v>
      </c>
      <c r="AK15" s="78">
        <f>VLOOKUP(年度マスタ!$K$4&amp;"_"&amp;$AG15,データシート1!$A:$BT,MATCH("ab_"&amp;AK$2,データシート1!$A$1:$BT$1,0),0)</f>
        <v>390</v>
      </c>
      <c r="AL15" s="78">
        <f>VLOOKUP(年度マスタ!$K$4&amp;"_"&amp;$AG15,データシート1!$A:$BT,MATCH("ab_"&amp;AL$2,データシート1!$A$1:$BT$1,0),0)</f>
        <v>593</v>
      </c>
      <c r="AM15" s="78">
        <f>VLOOKUP(年度マスタ!$K$4&amp;"_"&amp;$AG15,データシート1!$A:$BT,MATCH("ab_"&amp;AM$2,データシート1!$A$1:$BT$1,0),0)</f>
        <v>712</v>
      </c>
      <c r="AN15" s="78">
        <f>VLOOKUP(年度マスタ!$K$4&amp;"_"&amp;$AG15,データシート1!$A:$BT,MATCH("ab_"&amp;AN$2,データシート1!$A$1:$BT$1,0),0)</f>
        <v>609</v>
      </c>
      <c r="AO15" s="78">
        <f>VLOOKUP(年度マスタ!$K$4&amp;"_"&amp;$AG15,データシート1!$A:$BT,MATCH("ab_"&amp;AO$2,データシート1!$A$1:$BT$1,0),0)</f>
        <v>1258</v>
      </c>
      <c r="AP15" s="78">
        <f>VLOOKUP(年度マスタ!$K$4&amp;"_"&amp;$AG15,データシート1!$A:$BT,MATCH("ab_"&amp;AP$2,データシート1!$A$1:$BT$1,0),0)</f>
        <v>542640.99999999988</v>
      </c>
      <c r="AQ15" s="954">
        <f>VLOOKUP(年度マスタ!$K$4&amp;"_"&amp;$AG15,データシート1!$A:$BT,MATCH("ab_"&amp;AQ$2,データシート1!$A$1:$BT$1,0),0)</f>
        <v>0.17093759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6.9699</v>
      </c>
      <c r="AI16" s="78">
        <f>VLOOKUP(年度マスタ!$K$4&amp;"_"&amp;$AG16,データシート1!$A:$BT,MATCH("ab_"&amp;AI$2,データシート1!$A$1:$BT$1,0),0)</f>
        <v>57</v>
      </c>
      <c r="AJ16" s="78">
        <f>VLOOKUP(年度マスタ!$K$4&amp;"_"&amp;$AG16,データシート1!$A:$BT,MATCH("ab_"&amp;AJ$2,データシート1!$A$1:$BT$1,0),0)</f>
        <v>3</v>
      </c>
      <c r="AK16" s="78">
        <f>VLOOKUP(年度マスタ!$K$4&amp;"_"&amp;$AG16,データシート1!$A:$BT,MATCH("ab_"&amp;AK$2,データシート1!$A$1:$BT$1,0),0)</f>
        <v>390</v>
      </c>
      <c r="AL16" s="78">
        <f>VLOOKUP(年度マスタ!$K$4&amp;"_"&amp;$AG16,データシート1!$A:$BT,MATCH("ab_"&amp;AL$2,データシート1!$A$1:$BT$1,0),0)</f>
        <v>589</v>
      </c>
      <c r="AM16" s="78">
        <f>VLOOKUP(年度マスタ!$K$4&amp;"_"&amp;$AG16,データシート1!$A:$BT,MATCH("ab_"&amp;AM$2,データシート1!$A$1:$BT$1,0),0)</f>
        <v>735</v>
      </c>
      <c r="AN16" s="78">
        <f>VLOOKUP(年度マスタ!$K$4&amp;"_"&amp;$AG16,データシート1!$A:$BT,MATCH("ab_"&amp;AN$2,データシート1!$A$1:$BT$1,0),0)</f>
        <v>623</v>
      </c>
      <c r="AO16" s="78">
        <f>VLOOKUP(年度マスタ!$K$4&amp;"_"&amp;$AG16,データシート1!$A:$BT,MATCH("ab_"&amp;AO$2,データシート1!$A$1:$BT$1,0),0)</f>
        <v>1251</v>
      </c>
      <c r="AP16" s="78">
        <f>VLOOKUP(年度マスタ!$K$4&amp;"_"&amp;$AG16,データシート1!$A:$BT,MATCH("ab_"&amp;AP$2,データシート1!$A$1:$BT$1,0),0)</f>
        <v>533315</v>
      </c>
      <c r="AQ16" s="954">
        <f>VLOOKUP(年度マスタ!$K$4&amp;"_"&amp;$AG16,データシート1!$A:$BT,MATCH("ab_"&amp;AQ$2,データシート1!$A$1:$BT$1,0),0)</f>
        <v>0.15370410000000001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3.4980000000000002</v>
      </c>
      <c r="AI17" s="151">
        <f>VLOOKUP(年度マスタ!$K$4&amp;"_"&amp;$AG17,データシート1!$A:$BT,MATCH("ab_"&amp;AI$2,データシート1!$A$1:$BT$1,0),0)</f>
        <v>57</v>
      </c>
      <c r="AJ17" s="151">
        <f>VLOOKUP(年度マスタ!$K$4&amp;"_"&amp;$AG17,データシート1!$A:$BT,MATCH("ab_"&amp;AJ$2,データシート1!$A$1:$BT$1,0),0)</f>
        <v>3</v>
      </c>
      <c r="AK17" s="151">
        <f>VLOOKUP(年度マスタ!$K$4&amp;"_"&amp;$AG17,データシート1!$A:$BT,MATCH("ab_"&amp;AK$2,データシート1!$A$1:$BT$1,0),0)</f>
        <v>390</v>
      </c>
      <c r="AL17" s="151">
        <f>VLOOKUP(年度マスタ!$K$4&amp;"_"&amp;$AG17,データシート1!$A:$BT,MATCH("ab_"&amp;AL$2,データシート1!$A$1:$BT$1,0),0)</f>
        <v>591</v>
      </c>
      <c r="AM17" s="151">
        <f>VLOOKUP(年度マスタ!$K$4&amp;"_"&amp;$AG17,データシート1!$A:$BT,MATCH("ab_"&amp;AM$2,データシート1!$A$1:$BT$1,0),0)</f>
        <v>727</v>
      </c>
      <c r="AN17" s="151">
        <f>VLOOKUP(年度マスタ!$K$4&amp;"_"&amp;$AG17,データシート1!$A:$BT,MATCH("ab_"&amp;AN$2,データシート1!$A$1:$BT$1,0),0)</f>
        <v>632</v>
      </c>
      <c r="AO17" s="151">
        <f>VLOOKUP(年度マスタ!$K$4&amp;"_"&amp;$AG17,データシート1!$A:$BT,MATCH("ab_"&amp;AO$2,データシート1!$A$1:$BT$1,0),0)</f>
        <v>1231</v>
      </c>
      <c r="AP17" s="151">
        <f>VLOOKUP(年度マスタ!$K$4&amp;"_"&amp;$AG17,データシート1!$A:$BT,MATCH("ab_"&amp;AP$2,データシート1!$A$1:$BT$1,0),0)</f>
        <v>556660</v>
      </c>
      <c r="AQ17" s="955">
        <f>VLOOKUP(年度マスタ!$K$4&amp;"_"&amp;$AG17,データシート1!$A:$BT,MATCH("ab_"&amp;AQ$2,データシート1!$A$1:$BT$1,0),0)</f>
        <v>0.30307238050000013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60</v>
      </c>
      <c r="AJ18" s="78">
        <f>VLOOKUP(年度マスタ!$K$4&amp;"_"&amp;$AG18,データシート1!$A:$BT,MATCH("ab_"&amp;AJ$2,データシート1!$A$1:$BT$1,0),0)</f>
        <v>8</v>
      </c>
      <c r="AK18" s="78">
        <f>VLOOKUP(年度マスタ!$K$4&amp;"_"&amp;$AG18,データシート1!$A:$BT,MATCH("ab_"&amp;AK$2,データシート1!$A$1:$BT$1,0),0)</f>
        <v>420</v>
      </c>
      <c r="AL18" s="78">
        <f>VLOOKUP(年度マスタ!$K$4&amp;"_"&amp;$AG18,データシート1!$A:$BT,MATCH("ab_"&amp;AL$2,データシート1!$A$1:$BT$1,0),0)</f>
        <v>588</v>
      </c>
      <c r="AM18" s="78">
        <f>VLOOKUP(年度マスタ!$K$4&amp;"_"&amp;$AG18,データシート1!$A:$BT,MATCH("ab_"&amp;AM$2,データシート1!$A$1:$BT$1,0),0)</f>
        <v>730</v>
      </c>
      <c r="AN18" s="78">
        <f>VLOOKUP(年度マスタ!$K$4&amp;"_"&amp;$AG18,データシート1!$A:$BT,MATCH("ab_"&amp;AN$2,データシート1!$A$1:$BT$1,0),0)</f>
        <v>646</v>
      </c>
      <c r="AO18" s="78">
        <f>VLOOKUP(年度マスタ!$K$4&amp;"_"&amp;$AG18,データシート1!$A:$BT,MATCH("ab_"&amp;AO$2,データシート1!$A$1:$BT$1,0),0)</f>
        <v>1210</v>
      </c>
      <c r="AP18" s="78">
        <f>VLOOKUP(年度マスタ!$K$4&amp;"_"&amp;$AG18,データシート1!$A:$BT,MATCH("ab_"&amp;AP$2,データシート1!$A$1:$BT$1,0),0)</f>
        <v>523614</v>
      </c>
      <c r="AQ18" s="954">
        <f>VLOOKUP(年度マスタ!$K$4&amp;"_"&amp;$AG18,データシート1!$A:$BT,MATCH("ab_"&amp;AQ$2,データシート1!$A$1:$BT$1,0),0)</f>
        <v>0.22096587240000001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60</v>
      </c>
      <c r="AJ19" s="78">
        <f>VLOOKUP(年度マスタ!$K$4&amp;"_"&amp;$AG19,データシート1!$A:$BT,MATCH("ab_"&amp;AJ$2,データシート1!$A$1:$BT$1,0),0)</f>
        <v>8</v>
      </c>
      <c r="AK19" s="78">
        <f>VLOOKUP(年度マスタ!$K$4&amp;"_"&amp;$AG19,データシート1!$A:$BT,MATCH("ab_"&amp;AK$2,データシート1!$A$1:$BT$1,0),0)</f>
        <v>420</v>
      </c>
      <c r="AL19" s="78">
        <f>VLOOKUP(年度マスタ!$K$4&amp;"_"&amp;$AG19,データシート1!$A:$BT,MATCH("ab_"&amp;AL$2,データシート1!$A$1:$BT$1,0),0)</f>
        <v>594</v>
      </c>
      <c r="AM19" s="78">
        <f>VLOOKUP(年度マスタ!$K$4&amp;"_"&amp;$AG19,データシート1!$A:$BT,MATCH("ab_"&amp;AM$2,データシート1!$A$1:$BT$1,0),0)</f>
        <v>733</v>
      </c>
      <c r="AN19" s="78">
        <f>VLOOKUP(年度マスタ!$K$4&amp;"_"&amp;$AG19,データシート1!$A:$BT,MATCH("ab_"&amp;AN$2,データシート1!$A$1:$BT$1,0),0)</f>
        <v>644</v>
      </c>
      <c r="AO19" s="78">
        <f>VLOOKUP(年度マスタ!$K$4&amp;"_"&amp;$AG19,データシート1!$A:$BT,MATCH("ab_"&amp;AO$2,データシート1!$A$1:$BT$1,0),0)</f>
        <v>1205</v>
      </c>
      <c r="AP19" s="78">
        <f>VLOOKUP(年度マスタ!$K$4&amp;"_"&amp;$AG19,データシート1!$A:$BT,MATCH("ab_"&amp;AP$2,データシート1!$A$1:$BT$1,0),0)</f>
        <v>506477.99999999994</v>
      </c>
      <c r="AQ19" s="954">
        <f>VLOOKUP(年度マスタ!$K$4&amp;"_"&amp;$AG19,データシート1!$A:$BT,MATCH("ab_"&amp;AQ$2,データシート1!$A$1:$BT$1,0),0)</f>
        <v>0.22096587240000001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60</v>
      </c>
      <c r="AJ20" s="78">
        <f>VLOOKUP(年度マスタ!$K$4&amp;"_"&amp;$AG20,データシート1!$A:$BT,MATCH("ab_"&amp;AJ$2,データシート1!$A$1:$BT$1,0),0)</f>
        <v>8</v>
      </c>
      <c r="AK20" s="78">
        <f>VLOOKUP(年度マスタ!$K$4&amp;"_"&amp;$AG20,データシート1!$A:$BT,MATCH("ab_"&amp;AK$2,データシート1!$A$1:$BT$1,0),0)</f>
        <v>420</v>
      </c>
      <c r="AL20" s="78">
        <f>VLOOKUP(年度マスタ!$K$4&amp;"_"&amp;$AG20,データシート1!$A:$BT,MATCH("ab_"&amp;AL$2,データシート1!$A$1:$BT$1,0),0)</f>
        <v>618</v>
      </c>
      <c r="AM20" s="78">
        <f>VLOOKUP(年度マスタ!$K$4&amp;"_"&amp;$AG20,データシート1!$A:$BT,MATCH("ab_"&amp;AM$2,データシート1!$A$1:$BT$1,0),0)</f>
        <v>729</v>
      </c>
      <c r="AN20" s="78">
        <f>VLOOKUP(年度マスタ!$K$4&amp;"_"&amp;$AG20,データシート1!$A:$BT,MATCH("ab_"&amp;AN$2,データシート1!$A$1:$BT$1,0),0)</f>
        <v>656</v>
      </c>
      <c r="AO20" s="78">
        <f>VLOOKUP(年度マスタ!$K$4&amp;"_"&amp;$AG20,データシート1!$A:$BT,MATCH("ab_"&amp;AO$2,データシート1!$A$1:$BT$1,0),0)</f>
        <v>1213</v>
      </c>
      <c r="AP20" s="78">
        <f>VLOOKUP(年度マスタ!$K$4&amp;"_"&amp;$AG20,データシート1!$A:$BT,MATCH("ab_"&amp;AP$2,データシート1!$A$1:$BT$1,0),0)</f>
        <v>524893.99999999988</v>
      </c>
      <c r="AQ20" s="954">
        <f>VLOOKUP(年度マスタ!$K$4&amp;"_"&amp;$AG20,データシート1!$A:$BT,MATCH("ab_"&amp;AQ$2,データシート1!$A$1:$BT$1,0),0)</f>
        <v>0.1225598832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伊平屋村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47359</v>
      </c>
      <c r="BF13" s="70" t="str">
        <f>年度マスタ!K4</f>
        <v>47359</v>
      </c>
      <c r="BG13" s="70" t="str">
        <f>年度マスタ!K4</f>
        <v>47359</v>
      </c>
      <c r="BH13" s="278" t="s">
        <v>195</v>
      </c>
      <c r="BI13" s="278" t="s">
        <v>195</v>
      </c>
      <c r="BJ13" s="278" t="s">
        <v>195</v>
      </c>
      <c r="BK13" s="278" t="str">
        <f>年度マスタ!K4</f>
        <v>47359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伊平屋村</v>
      </c>
      <c r="BF14" s="70" t="str">
        <f>AP2</f>
        <v>伊平屋村</v>
      </c>
      <c r="BG14" s="70" t="str">
        <f>AP2</f>
        <v>伊平屋村</v>
      </c>
      <c r="BH14" s="70" t="s">
        <v>205</v>
      </c>
      <c r="BI14" s="70" t="s">
        <v>205</v>
      </c>
      <c r="BJ14" s="70" t="s">
        <v>205</v>
      </c>
      <c r="BK14" s="70" t="str">
        <f>AP2</f>
        <v>伊平屋村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3.1745473400565061</v>
      </c>
      <c r="AG24" s="877">
        <f t="shared" ref="AG24:AP24" si="11">AG25+AG29</f>
        <v>3.5287600331093141</v>
      </c>
      <c r="AH24" s="877">
        <f t="shared" si="11"/>
        <v>3.6262308768476514</v>
      </c>
      <c r="AI24" s="877">
        <f t="shared" si="11"/>
        <v>3.7652375789950812</v>
      </c>
      <c r="AJ24" s="877">
        <f t="shared" si="11"/>
        <v>3.3967534994764628</v>
      </c>
      <c r="AK24" s="877">
        <f t="shared" si="11"/>
        <v>3.8509679896588369</v>
      </c>
      <c r="AL24" s="877">
        <f t="shared" si="11"/>
        <v>3.755313701663554</v>
      </c>
      <c r="AM24" s="877">
        <f t="shared" si="11"/>
        <v>4.7037079690805301</v>
      </c>
      <c r="AN24" s="877">
        <f t="shared" si="11"/>
        <v>3.4993618852418851</v>
      </c>
      <c r="AO24" s="877">
        <f t="shared" si="11"/>
        <v>2.6107692427189937</v>
      </c>
      <c r="AP24" s="878">
        <f t="shared" si="11"/>
        <v>2.8212399252880629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0.55848813597703517</v>
      </c>
      <c r="AG25" s="879">
        <f>①CO2排出量の現状把握!AA35</f>
        <v>0.8171380186103181</v>
      </c>
      <c r="AH25" s="879">
        <f>①CO2排出量の現状把握!AB35</f>
        <v>0.82727009679542951</v>
      </c>
      <c r="AI25" s="879">
        <f>①CO2排出量の現状把握!AC35</f>
        <v>0.88621785162260913</v>
      </c>
      <c r="AJ25" s="879">
        <f>①CO2排出量の現状把握!AD35</f>
        <v>0.79028668381463385</v>
      </c>
      <c r="AK25" s="879">
        <f>①CO2排出量の現状把握!AE35</f>
        <v>1.1495421693359331</v>
      </c>
      <c r="AL25" s="879">
        <f>①CO2排出量の現状把握!AF35</f>
        <v>1.0427425657872182</v>
      </c>
      <c r="AM25" s="879">
        <f>①CO2排出量の現状把握!AG35</f>
        <v>1.5652148170633537</v>
      </c>
      <c r="AN25" s="879">
        <f>①CO2排出量の現状把握!AH35</f>
        <v>0.91634230158379582</v>
      </c>
      <c r="AO25" s="879">
        <f>①CO2排出量の現状把握!AI35</f>
        <v>0.46109997264364033</v>
      </c>
      <c r="AP25" s="880">
        <f>①CO2排出量の現状把握!AJ35</f>
        <v>0.49432505223400769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0.20058473694350809</v>
      </c>
      <c r="AG26" s="881">
        <f>①CO2排出量の現状把握!AA36</f>
        <v>0.49250865524830129</v>
      </c>
      <c r="AH26" s="881">
        <f>①CO2排出量の現状把握!AB36</f>
        <v>0.52878882081996126</v>
      </c>
      <c r="AI26" s="881">
        <f>①CO2排出量の現状把握!AC36</f>
        <v>0.56565527945225413</v>
      </c>
      <c r="AJ26" s="881">
        <f>①CO2排出量の現状把握!AD36</f>
        <v>0.4493094398041686</v>
      </c>
      <c r="AK26" s="881">
        <f>①CO2排出量の現状把握!AE36</f>
        <v>0.82426352664048264</v>
      </c>
      <c r="AL26" s="881">
        <f>①CO2排出量の現状把握!AF36</f>
        <v>0.73992094916235895</v>
      </c>
      <c r="AM26" s="881">
        <f>①CO2排出量の現状把握!AG36</f>
        <v>1.2778557287584027</v>
      </c>
      <c r="AN26" s="881">
        <f>①CO2排出量の現状把握!AH36</f>
        <v>0.63809653319091941</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0.25922264259202821</v>
      </c>
      <c r="AG27" s="881">
        <f>①CO2排出量の現状把握!AA37</f>
        <v>0.22941959679734841</v>
      </c>
      <c r="AH27" s="881">
        <f>①CO2排出量の現状把握!AB37</f>
        <v>0.21314415275778931</v>
      </c>
      <c r="AI27" s="881">
        <f>①CO2排出量の現状把握!AC37</f>
        <v>0.1766370460552007</v>
      </c>
      <c r="AJ27" s="881">
        <f>①CO2排出量の現状把握!AD37</f>
        <v>0.17567226325963281</v>
      </c>
      <c r="AK27" s="881">
        <f>①CO2排出量の現状把握!AE37</f>
        <v>0.16751691921274758</v>
      </c>
      <c r="AL27" s="881">
        <f>①CO2排出量の現状把握!AF37</f>
        <v>0.18033683542922863</v>
      </c>
      <c r="AM27" s="881">
        <f>①CO2排出量の現状把握!AG37</f>
        <v>0.17205487719159238</v>
      </c>
      <c r="AN27" s="881">
        <f>①CO2排出量の現状把握!AH37</f>
        <v>0.16098790264760632</v>
      </c>
      <c r="AO27" s="881">
        <f>①CO2排出量の現状把握!AI37</f>
        <v>0.14356960369911428</v>
      </c>
      <c r="AP27" s="882">
        <f>①CO2排出量の現状把握!AJ37</f>
        <v>0.15203608265891333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9.8680756441498832E-2</v>
      </c>
      <c r="AG28" s="881">
        <f>①CO2排出量の現状把握!AA38</f>
        <v>9.5209766564668452E-2</v>
      </c>
      <c r="AH28" s="881">
        <f>①CO2排出量の現状把握!AB38</f>
        <v>8.5337123217678904E-2</v>
      </c>
      <c r="AI28" s="881">
        <f>①CO2排出量の現状把握!AC38</f>
        <v>0.1439255261151543</v>
      </c>
      <c r="AJ28" s="881">
        <f>①CO2排出量の現状把握!AD38</f>
        <v>0.16530498075083239</v>
      </c>
      <c r="AK28" s="881">
        <f>①CO2排出量の現状把握!AE38</f>
        <v>0.15776172348270284</v>
      </c>
      <c r="AL28" s="881">
        <f>①CO2排出量の現状把握!AF38</f>
        <v>0.12248478119563075</v>
      </c>
      <c r="AM28" s="881">
        <f>①CO2排出量の現状把握!AG38</f>
        <v>0.11530421111335856</v>
      </c>
      <c r="AN28" s="881">
        <f>①CO2排出量の現状把握!AH38</f>
        <v>0.11725786574527011</v>
      </c>
      <c r="AO28" s="881">
        <f>①CO2排出量の現状把握!AI38</f>
        <v>0.31753036894452602</v>
      </c>
      <c r="AP28" s="882">
        <f>①CO2排出量の現状把握!AJ38</f>
        <v>0.34228896957509436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2.616059204079471</v>
      </c>
      <c r="AG29" s="883">
        <f>①CO2排出量の現状把握!AA39</f>
        <v>2.711622014498996</v>
      </c>
      <c r="AH29" s="883">
        <f>①CO2排出量の現状把握!AB39</f>
        <v>2.798960780052222</v>
      </c>
      <c r="AI29" s="883">
        <f>①CO2排出量の現状把握!AC39</f>
        <v>2.879019727372472</v>
      </c>
      <c r="AJ29" s="883">
        <f>①CO2排出量の現状把握!AD39</f>
        <v>2.6064668156618289</v>
      </c>
      <c r="AK29" s="883">
        <f>①CO2排出量の現状把握!AE39</f>
        <v>2.7014258203229038</v>
      </c>
      <c r="AL29" s="883">
        <f>①CO2排出量の現状把握!AF39</f>
        <v>2.712571135876336</v>
      </c>
      <c r="AM29" s="883">
        <f>①CO2排出量の現状把握!AG39</f>
        <v>3.1384931520171762</v>
      </c>
      <c r="AN29" s="883">
        <f>①CO2排出量の現状把握!AH39</f>
        <v>2.5830195836580891</v>
      </c>
      <c r="AO29" s="883">
        <f>①CO2排出量の現状把握!AI39</f>
        <v>2.1496692700753535</v>
      </c>
      <c r="AP29" s="884">
        <f>①CO2排出量の現状把握!AJ39</f>
        <v>2.3269148730540552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伊平屋村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v>
      </c>
      <c r="K6" s="619">
        <f>VLOOKUP(年度マスタ!$K$4&amp;"_"&amp;K$5,データシート1!$A:$BT,MATCH("cb_"&amp;$G6,データシート1!$A$1:$BT$1,0),0)</f>
        <v>5.5</v>
      </c>
      <c r="L6" s="619">
        <f>VLOOKUP(年度マスタ!$K$4&amp;"_"&amp;L$5,データシート1!$A:$BT,MATCH("cb_"&amp;$G6,データシート1!$A$1:$BT$1,0),0)</f>
        <v>5.5</v>
      </c>
      <c r="M6" s="619">
        <f>VLOOKUP(年度マスタ!$K$4&amp;"_"&amp;M$5,データシート1!$A:$BT,MATCH("cb_"&amp;$G6,データシート1!$A$1:$BT$1,0),0)</f>
        <v>6</v>
      </c>
      <c r="N6" s="619">
        <f>VLOOKUP(年度マスタ!$K$4&amp;"_"&amp;N$5,データシート1!$A:$BT,MATCH("cb_"&amp;$G6,データシート1!$A$1:$BT$1,0),0)</f>
        <v>5.5</v>
      </c>
      <c r="O6" s="619">
        <f>VLOOKUP(年度マスタ!$K$4&amp;"_"&amp;O$5,データシート1!$A:$BT,MATCH("cb_"&amp;$G6,データシート1!$A$1:$BT$1,0),0)</f>
        <v>5.5</v>
      </c>
      <c r="P6" s="619">
        <f>VLOOKUP(年度マスタ!$K$4&amp;"_"&amp;P$5,データシート1!$A:$BT,MATCH("cb_"&amp;$G6,データシート1!$A$1:$BT$1,0),0)</f>
        <v>5.5</v>
      </c>
      <c r="Q6" s="619">
        <f>VLOOKUP(年度マスタ!$K$4&amp;"_"&amp;Q$5,データシート1!$A:$BT,MATCH("cb_"&amp;$G6,データシート1!$A$1:$BT$1,0),0)</f>
        <v>5.5</v>
      </c>
      <c r="R6" s="633">
        <f>VLOOKUP(年度マスタ!$K$4&amp;"_"&amp;R$5,データシート1!$A:$BT,MATCH("cb_"&amp;$G6,データシート1!$A$1:$BT$1,0),0)</f>
        <v>5.5</v>
      </c>
      <c r="S6" s="568"/>
      <c r="T6" s="190"/>
      <c r="U6" s="581"/>
      <c r="V6" s="195"/>
      <c r="W6" s="195"/>
      <c r="X6" s="195"/>
      <c r="Y6" s="196" t="s">
        <v>372</v>
      </c>
      <c r="Z6" s="663" t="s">
        <v>373</v>
      </c>
      <c r="AA6" s="663"/>
      <c r="AB6" s="663"/>
      <c r="AC6" s="664">
        <f>SUM(AC7:AC8)</f>
        <v>105863</v>
      </c>
      <c r="AD6" s="664">
        <f>SUM(AD7:AD8)</f>
        <v>131276.89600000001</v>
      </c>
      <c r="AE6" s="665">
        <f>$AD6*3600/100000000</f>
        <v>4.7259682559999998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209.6</v>
      </c>
      <c r="K7" s="617">
        <f>VLOOKUP(年度マスタ!$K$4&amp;"_"&amp;K$5,データシート1!$A:$BT,MATCH("cb_"&amp;$G7,データシート1!$A$1:$BT$1,0),0)</f>
        <v>209.6</v>
      </c>
      <c r="L7" s="617">
        <f>VLOOKUP(年度マスタ!$K$4&amp;"_"&amp;L$5,データシート1!$A:$BT,MATCH("cb_"&amp;$G7,データシート1!$A$1:$BT$1,0),0)</f>
        <v>209.6</v>
      </c>
      <c r="M7" s="617">
        <f>VLOOKUP(年度マスタ!$K$4&amp;"_"&amp;M$5,データシート1!$A:$BT,MATCH("cb_"&amp;$G7,データシート1!$A$1:$BT$1,0),0)</f>
        <v>210</v>
      </c>
      <c r="N7" s="617">
        <f>VLOOKUP(年度マスタ!$K$4&amp;"_"&amp;N$5,データシート1!$A:$BT,MATCH("cb_"&amp;$G7,データシート1!$A$1:$BT$1,0),0)</f>
        <v>209.6</v>
      </c>
      <c r="O7" s="617">
        <f>VLOOKUP(年度マスタ!$K$4&amp;"_"&amp;O$5,データシート1!$A:$BT,MATCH("cb_"&amp;$G7,データシート1!$A$1:$BT$1,0),0)</f>
        <v>209.6</v>
      </c>
      <c r="P7" s="617">
        <f>VLOOKUP(年度マスタ!$K$4&amp;"_"&amp;P$5,データシート1!$A:$BT,MATCH("cb_"&amp;$G7,データシート1!$A$1:$BT$1,0),0)</f>
        <v>209.6</v>
      </c>
      <c r="Q7" s="617">
        <f>VLOOKUP(年度マスタ!$K$4&amp;"_"&amp;Q$5,データシート1!$A:$BT,MATCH("cb_"&amp;$G7,データシート1!$A$1:$BT$1,0),0)</f>
        <v>209.6</v>
      </c>
      <c r="R7" s="634">
        <f>VLOOKUP(年度マスタ!$K$4&amp;"_"&amp;R$5,データシート1!$A:$BT,MATCH("cb_"&amp;$G7,データシート1!$A$1:$BT$1,0),0)</f>
        <v>209.6</v>
      </c>
      <c r="S7" s="568"/>
      <c r="T7" s="190"/>
      <c r="U7" s="581"/>
      <c r="V7" s="195"/>
      <c r="W7" s="195"/>
      <c r="X7" s="195"/>
      <c r="Y7" s="196" t="s">
        <v>375</v>
      </c>
      <c r="Z7" s="212" t="s">
        <v>376</v>
      </c>
      <c r="AA7" s="212"/>
      <c r="AB7" s="212"/>
      <c r="AC7" s="1022">
        <f>VLOOKUP(年度マスタ!$K$4&amp;"_"&amp;年度マスタ!$K$9,データシート3!A:AB,MATCH("ea_"&amp;$Y7&amp;"_設備",データシート3!$A$1:$AB$1,0),0)</f>
        <v>8202</v>
      </c>
      <c r="AD7" s="1022">
        <f>VLOOKUP(年度マスタ!$K$4&amp;"_"&amp;年度マスタ!$K$9,データシート3!A:AB,MATCH("ea_"&amp;$Y7&amp;"_年間発電",データシート3!$A$1:$AB$1,0),0)/10^3</f>
        <v>10090.42</v>
      </c>
      <c r="AE7" s="554">
        <f t="shared" ref="AE7:AE16" si="0">$AD7*3600/100000000</f>
        <v>0.36325511999999999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97661</v>
      </c>
      <c r="AD8" s="1022">
        <f>VLOOKUP(年度マスタ!$K$4&amp;"_"&amp;年度マスタ!$K$9,データシート3!A:AB,MATCH("ea_"&amp;$Y8&amp;"_年間発電",データシート3!$A$1:$AB$1,0),0)/10^3</f>
        <v>121186.476</v>
      </c>
      <c r="AE8" s="554">
        <f t="shared" si="0"/>
        <v>4.362713136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45000</v>
      </c>
      <c r="AD9" s="666">
        <f>VLOOKUP(年度マスタ!$K$4&amp;"_"&amp;年度マスタ!$K$9,データシート3!A:AB,MATCH("ea_"&amp;$Y9&amp;"_年間発電",データシート3!$A$1:$AB$1,0),0)/10^3</f>
        <v>132605.359</v>
      </c>
      <c r="AE9" s="667">
        <f t="shared" si="0"/>
        <v>4.7737929239999994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215.1</v>
      </c>
      <c r="K12" s="651">
        <f t="shared" ref="K12:Q12" si="1">SUM(K6:K11)</f>
        <v>215.1</v>
      </c>
      <c r="L12" s="651">
        <f t="shared" si="1"/>
        <v>215.1</v>
      </c>
      <c r="M12" s="651">
        <f t="shared" si="1"/>
        <v>216</v>
      </c>
      <c r="N12" s="651">
        <f t="shared" si="1"/>
        <v>215.1</v>
      </c>
      <c r="O12" s="651">
        <f t="shared" si="1"/>
        <v>215.1</v>
      </c>
      <c r="P12" s="651">
        <f t="shared" si="1"/>
        <v>215.1</v>
      </c>
      <c r="Q12" s="651">
        <f t="shared" si="1"/>
        <v>215.1</v>
      </c>
      <c r="R12" s="652">
        <f t="shared" ref="R12" si="2">SUM(R6:R11)</f>
        <v>215.1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4.3850779999999999E-2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0.35748182000000001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6.6006599999999995</v>
      </c>
      <c r="K19" s="615">
        <f>K6*別紙!$C5/100*別紙!$E5/10^3</f>
        <v>6.6006599999999995</v>
      </c>
      <c r="L19" s="615">
        <f>L6*別紙!$C5/100*別紙!$E5/10^3</f>
        <v>6.6006599999999995</v>
      </c>
      <c r="M19" s="615">
        <f>M6*別紙!$C5/100*別紙!$E5/10^3</f>
        <v>7.2007199999999987</v>
      </c>
      <c r="N19" s="615">
        <f>N6*別紙!$C5/100*別紙!$E5/10^3</f>
        <v>6.6006599999999995</v>
      </c>
      <c r="O19" s="615">
        <f>O6*別紙!$C5/100*別紙!$E5/10^3</f>
        <v>6.6006599999999995</v>
      </c>
      <c r="P19" s="615">
        <f>P6*別紙!$C5/100*別紙!$E5/10^3</f>
        <v>6.6006599999999995</v>
      </c>
      <c r="Q19" s="615">
        <f>Q6*別紙!$C5/100*別紙!$E5/10^3</f>
        <v>6.6006599999999995</v>
      </c>
      <c r="R19" s="639">
        <f>R6*別紙!$C5/100*別紙!$E5/10^3</f>
        <v>6.6006599999999995</v>
      </c>
      <c r="S19" s="572"/>
      <c r="T19" s="191"/>
      <c r="U19" s="588"/>
      <c r="W19" s="201"/>
      <c r="X19" s="201"/>
      <c r="Y19" s="173"/>
      <c r="Z19" s="628" t="s">
        <v>389</v>
      </c>
      <c r="AA19" s="671"/>
      <c r="AB19" s="672"/>
      <c r="AC19" s="673">
        <f>SUM($AC$6,$AC$9,$AC$10,$AC$13)</f>
        <v>150863</v>
      </c>
      <c r="AD19" s="673">
        <f>SUM($AD$6,$AD$9,$AD$10,$AD$13)</f>
        <v>263882.255</v>
      </c>
      <c r="AE19" s="674">
        <f>SUM($AE$6,$AE$9,$AE$10,$AE$13,$AE$17,$AE$18)</f>
        <v>9.9010937800000001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277.250496</v>
      </c>
      <c r="K20" s="617">
        <f>K7*別紙!$C6/100*別紙!$E6/10^3</f>
        <v>277.250496</v>
      </c>
      <c r="L20" s="617">
        <f>L7*別紙!$C6/100*別紙!$E6/10^3</f>
        <v>277.250496</v>
      </c>
      <c r="M20" s="617">
        <f>M7*別紙!$C6/100*別紙!$E6/10^3</f>
        <v>277.77960000000002</v>
      </c>
      <c r="N20" s="617">
        <f>N7*別紙!$C6/100*別紙!$E6/10^3</f>
        <v>277.250496</v>
      </c>
      <c r="O20" s="617">
        <f>O7*別紙!$C6/100*別紙!$E6/10^3</f>
        <v>277.250496</v>
      </c>
      <c r="P20" s="617">
        <f>P7*別紙!$C6/100*別紙!$E6/10^3</f>
        <v>277.250496</v>
      </c>
      <c r="Q20" s="617">
        <f>Q7*別紙!$C6/100*別紙!$E6/10^3</f>
        <v>277.250496</v>
      </c>
      <c r="R20" s="634">
        <f>R7*別紙!$C6/100*別紙!$E6/10^3</f>
        <v>277.250496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283.851156</v>
      </c>
      <c r="K25" s="657">
        <f t="shared" si="3"/>
        <v>283.851156</v>
      </c>
      <c r="L25" s="657">
        <f t="shared" si="3"/>
        <v>283.851156</v>
      </c>
      <c r="M25" s="657">
        <f t="shared" si="3"/>
        <v>284.98032000000001</v>
      </c>
      <c r="N25" s="657">
        <f t="shared" si="3"/>
        <v>283.851156</v>
      </c>
      <c r="O25" s="657">
        <f t="shared" si="3"/>
        <v>283.851156</v>
      </c>
      <c r="P25" s="657">
        <f t="shared" si="3"/>
        <v>283.851156</v>
      </c>
      <c r="Q25" s="657">
        <f t="shared" si="3"/>
        <v>283.851156</v>
      </c>
      <c r="R25" s="658">
        <f t="shared" ref="R25" si="4">SUM(R19:R24)</f>
        <v>283.851156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5679.0107757530104</v>
      </c>
      <c r="K26" s="654">
        <f>(VLOOKUP(年度マスタ!$K$4&amp;"_"&amp;K$18,データシート1!$A:$BT,MATCH("da_合計",データシート1!$A$1:$BT$1,0),0))/10^3</f>
        <v>6211.9506530766848</v>
      </c>
      <c r="L26" s="654">
        <f>(VLOOKUP(年度マスタ!$K$4&amp;"_"&amp;L$18,データシート1!$A:$BT,MATCH("da_合計",データシート1!$A$1:$BT$1,0),0))/10^3</f>
        <v>6362.7694210035233</v>
      </c>
      <c r="M26" s="654">
        <f>(VLOOKUP(年度マスタ!$K$4&amp;"_"&amp;M$18,データシート1!$A:$BT,MATCH("da_合計",データシート1!$A$1:$BT$1,0),0))/10^3</f>
        <v>6675.9026041877087</v>
      </c>
      <c r="N26" s="654">
        <f>(VLOOKUP(年度マスタ!$K$4&amp;"_"&amp;N$18,データシート1!$A:$BT,MATCH("da_合計",データシート1!$A$1:$BT$1,0),0))/10^3</f>
        <v>5662.045270413144</v>
      </c>
      <c r="O26" s="654">
        <f>(VLOOKUP(年度マスタ!$K$4&amp;"_"&amp;O$18,データシート1!$A:$BT,MATCH("da_合計",データシート1!$A$1:$BT$1,0),0))/10^3</f>
        <v>5002.6880677902609</v>
      </c>
      <c r="P26" s="654">
        <f>(VLOOKUP(年度マスタ!$K$4&amp;"_"&amp;P$18,データシート1!$A:$BT,MATCH("da_合計",データシート1!$A$1:$BT$1,0),0))/10^3</f>
        <v>5360.7715178707685</v>
      </c>
      <c r="Q26" s="654">
        <f>(VLOOKUP(年度マスタ!$K$4&amp;"_"&amp;Q$18,データシート1!$A:$BT,MATCH("da_合計",データシート1!$A$1:$BT$1,0),0))/10^3</f>
        <v>5823.0874184877111</v>
      </c>
      <c r="R26" s="655">
        <f>Q26</f>
        <v>5823.0874184877111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4.9982499982554211E-2</v>
      </c>
      <c r="K27" s="839">
        <f t="shared" ref="K27:P27" si="5">K25/K26</f>
        <v>4.5694367494598952E-2</v>
      </c>
      <c r="L27" s="839">
        <f t="shared" si="5"/>
        <v>4.4611259220396451E-2</v>
      </c>
      <c r="M27" s="839">
        <f t="shared" si="5"/>
        <v>4.2687908571529411E-2</v>
      </c>
      <c r="N27" s="839">
        <f t="shared" si="5"/>
        <v>5.0132265364117828E-2</v>
      </c>
      <c r="O27" s="839">
        <f t="shared" si="5"/>
        <v>5.6739727153402149E-2</v>
      </c>
      <c r="P27" s="839">
        <f t="shared" si="5"/>
        <v>5.2949683651643882E-2</v>
      </c>
      <c r="Q27" s="839">
        <f>Q25/Q26</f>
        <v>4.8745817398997207E-2</v>
      </c>
      <c r="R27" s="840">
        <f>R25/R26</f>
        <v>4.8745817398997207E-2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4.8745817398997207E-2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45.316553923302038</v>
      </c>
      <c r="AA52" s="173"/>
      <c r="AB52" s="678" t="s">
        <v>413</v>
      </c>
      <c r="AC52" s="679">
        <f>$AD6</f>
        <v>131276.89600000001</v>
      </c>
      <c r="AD52" s="680">
        <f>R19+R20</f>
        <v>283.851156</v>
      </c>
      <c r="AE52" s="681">
        <f t="shared" ref="AE52:AE54" si="6">IFERROR(AD52/AC52,"-")</f>
        <v>2.1622323855067381E-3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258059.1675815123</v>
      </c>
      <c r="Z53" s="1130"/>
      <c r="AA53" s="173"/>
      <c r="AB53" s="678" t="s">
        <v>377</v>
      </c>
      <c r="AC53" s="679">
        <f>$AD9</f>
        <v>132605.359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伊平屋村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伊平屋村</v>
      </c>
      <c r="AZ12" s="1023" t="str">
        <f>年度マスタ!$K4</f>
        <v>47359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伊平屋村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伊平屋村</v>
      </c>
      <c r="AZ4" s="1038" t="str">
        <f>年度マスタ!$K4</f>
        <v>47359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伊平屋村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2025-03-04T10:14:03Z</dcterms:created>
  <dcterms:modified xsi:type="dcterms:W3CDTF">2025-03-04T10:14:03Z</dcterms:modified>
  <cp:category/>
  <cp:contentStatus/>
</cp:coreProperties>
</file>