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BBF7D32-098B-4A0E-8033-6B861D4E8E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<sst xmlns="http://schemas.openxmlformats.org/spreadsheetml/2006/main" count="16753" uniqueCount="2480">
  <si>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</si>
  <si>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</si>
  <si>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</si>
  <si>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</si>
  <si>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</si>
  <si>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</si>
  <si>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</si>
  <si>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</si>
  <si>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</si>
  <si>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</si>
  <si>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</si>
  <si>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</si>
  <si>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</si>
  <si>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</si>
  <si>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</si>
  <si>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</si>
  <si>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</si>
  <si>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</si>
  <si>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</si>
  <si>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</si>
  <si>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</si>
  <si>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</si>
  <si>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</si>
  <si>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</si>
  <si>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</si>
  <si>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</si>
  <si>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</si>
  <si>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</si>
  <si>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</si>
  <si>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</si>
  <si>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</si>
  <si>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</si>
  <si>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</si>
  <si>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</si>
  <si>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</si>
  <si>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</si>
  <si>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</si>
  <si>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</si>
  <si>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</si>
  <si>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</si>
  <si>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</si>
  <si>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</si>
  <si>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</si>
  <si>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</si>
  <si>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</si>
  <si>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</si>
  <si>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</si>
  <si>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</si>
  <si>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</si>
  <si>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</si>
  <si>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</si>
  <si>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</si>
  <si>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</si>
  <si>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</si>
  <si>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</si>
  <si>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</si>
  <si>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</si>
  <si>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</si>
  <si>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</si>
  <si>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</si>
  <si>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</si>
  <si>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</si>
  <si>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</si>
  <si>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</si>
  <si>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</si>
  <si>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</si>
  <si>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</si>
  <si>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</si>
  <si>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</si>
  <si>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</si>
  <si>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</si>
  <si>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</si>
  <si>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</si>
  <si>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</si>
  <si>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</si>
  <si>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</si>
  <si>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</si>
  <si>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</si>
  <si>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</si>
  <si>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</si>
  <si>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</si>
  <si>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</si>
  <si>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</si>
  <si>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</si>
  <si>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</si>
  <si>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</si>
  <si>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</si>
  <si>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</si>
  <si>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</si>
  <si>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</si>
  <si>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</si>
  <si>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</si>
  <si>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</si>
  <si>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</si>
  <si>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</si>
  <si>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</si>
  <si>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</si>
  <si>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</si>
  <si>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</si>
  <si>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</si>
  <si>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</si>
  <si>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</si>
  <si>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</si>
  <si>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</si>
  <si>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</si>
  <si>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</si>
  <si>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</si>
  <si>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</si>
  <si>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</si>
  <si>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</si>
  <si>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</si>
  <si>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</si>
  <si>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</si>
  <si>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</si>
  <si>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</si>
  <si>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</si>
  <si>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</si>
  <si>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</si>
  <si>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</si>
  <si>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</si>
  <si>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</si>
  <si>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</si>
  <si>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</si>
  <si>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</si>
  <si>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</si>
  <si>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</si>
  <si>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</si>
  <si>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</si>
  <si>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</si>
  <si>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</si>
  <si>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</si>
  <si>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</si>
  <si>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</si>
  <si>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</si>
  <si>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</si>
  <si>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</si>
  <si>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</si>
  <si>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</si>
  <si>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</si>
  <si>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</si>
  <si>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</si>
  <si>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</si>
  <si>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</si>
  <si>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</si>
  <si>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</si>
  <si>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</si>
  <si>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</si>
  <si>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</si>
  <si>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</si>
  <si>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</si>
  <si>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</si>
  <si>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</si>
  <si>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</si>
  <si>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</si>
  <si>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</si>
  <si>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</si>
  <si>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</si>
  <si>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</si>
  <si>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</si>
  <si>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</si>
  <si>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</si>
  <si>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</si>
  <si>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</si>
  <si>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</si>
  <si>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</si>
  <si>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</si>
  <si>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</si>
  <si>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</si>
  <si>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</si>
  <si>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</si>
  <si>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</si>
  <si>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</si>
  <si>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</si>
  <si>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</si>
  <si>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</si>
  <si>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</si>
  <si>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</si>
  <si>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</si>
  <si>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</si>
  <si>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</si>
  <si>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</si>
  <si>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</si>
  <si>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</si>
  <si>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</si>
  <si>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</si>
  <si>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</si>
  <si>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</si>
  <si>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</si>
  <si>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</si>
  <si>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</si>
  <si>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</si>
  <si>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</si>
  <si>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</si>
  <si>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</si>
  <si>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</si>
  <si>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</si>
  <si>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</si>
  <si>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</si>
  <si>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</si>
  <si>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</si>
  <si>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</si>
  <si>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</si>
  <si>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</si>
  <si>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</si>
  <si>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</si>
  <si>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</si>
  <si>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</si>
  <si>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</si>
  <si>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</si>
  <si>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</si>
  <si>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</si>
  <si>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</si>
  <si>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</si>
  <si>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</si>
  <si>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</si>
  <si>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</si>
  <si>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</si>
  <si>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</si>
  <si>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</si>
  <si>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</si>
  <si>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</si>
  <si>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</si>
  <si>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</si>
  <si>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</si>
  <si>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</si>
  <si>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</si>
  <si>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</si>
  <si>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</si>
  <si>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</si>
  <si>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</si>
  <si>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</si>
  <si>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</si>
  <si>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</si>
  <si>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</si>
  <si>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</si>
  <si>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</si>
  <si>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</si>
  <si>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</si>
  <si>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</si>
  <si>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</si>
  <si>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</si>
  <si>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</si>
  <si>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</si>
  <si>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</si>
  <si>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</si>
  <si>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</si>
  <si>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</si>
  <si>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</si>
  <si>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</si>
  <si>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</si>
  <si>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</si>
  <si>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</si>
  <si>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</si>
  <si>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</si>
  <si>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</si>
  <si>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</si>
  <si>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</si>
  <si>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</si>
  <si>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</si>
  <si>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</si>
  <si>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</si>
  <si>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</si>
  <si>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</si>
  <si>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</si>
  <si>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</si>
  <si>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</si>
  <si>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</si>
  <si>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</si>
  <si>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</si>
  <si>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</si>
  <si>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</si>
  <si>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</si>
  <si>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</si>
  <si>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</si>
  <si>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</si>
  <si>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</si>
  <si>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</si>
  <si>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</si>
  <si>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</si>
  <si>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</si>
  <si>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</si>
  <si>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</si>
  <si>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</si>
  <si>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</si>
  <si>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</si>
  <si>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</si>
  <si>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</si>
  <si>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</si>
  <si>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</si>
  <si>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</si>
  <si>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</si>
  <si>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</si>
  <si>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</si>
  <si>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</si>
  <si>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</si>
  <si>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</si>
  <si>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</si>
  <si>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</si>
  <si>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</si>
  <si>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</si>
  <si>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</si>
  <si>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</si>
  <si>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</si>
  <si>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</si>
  <si>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</si>
  <si>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</si>
  <si>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</si>
  <si>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</si>
  <si>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</si>
  <si>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</si>
  <si>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</si>
  <si>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</si>
  <si>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</si>
  <si>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</si>
  <si>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</si>
  <si>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</si>
  <si>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</si>
  <si>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</si>
  <si>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</si>
  <si>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</si>
  <si>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</si>
  <si>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</si>
  <si>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</si>
  <si>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</si>
  <si>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</si>
  <si>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</si>
  <si>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</si>
  <si>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</si>
  <si>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</si>
  <si>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</si>
  <si>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</si>
  <si>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</si>
  <si>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</si>
  <si>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</si>
  <si>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</si>
  <si>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</si>
  <si>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</si>
  <si>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</si>
  <si>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</si>
  <si>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</si>
  <si>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</si>
  <si>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</si>
  <si>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</si>
  <si>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</si>
  <si>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</si>
  <si>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</si>
  <si>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</si>
  <si>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</si>
  <si>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</si>
  <si>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</si>
  <si>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</si>
  <si>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</si>
  <si>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</si>
  <si>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</si>
  <si>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</si>
  <si>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</si>
  <si>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</si>
  <si>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</si>
  <si>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</si>
  <si>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</si>
  <si>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</si>
  <si>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</si>
  <si>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</si>
  <si>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</si>
  <si>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</si>
  <si>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</si>
  <si>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</si>
  <si>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</si>
  <si>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</si>
  <si>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</si>
  <si>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</si>
  <si>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</si>
  <si>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</si>
  <si>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</si>
  <si>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</si>
  <si>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</si>
  <si>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</si>
  <si>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</si>
  <si>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</si>
  <si>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</si>
  <si>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</si>
  <si>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</si>
  <si>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</si>
  <si>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</si>
  <si>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</si>
  <si>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</si>
  <si>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</si>
  <si>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</si>
  <si>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</si>
  <si>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</si>
  <si>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</si>
  <si>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</si>
  <si>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</si>
  <si>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</si>
  <si>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</si>
  <si>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</si>
  <si>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</si>
  <si>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</si>
  <si>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</si>
  <si>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</si>
  <si>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</si>
  <si>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</si>
  <si>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</si>
  <si>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</si>
  <si>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</si>
  <si>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</si>
  <si>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</si>
  <si>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</si>
  <si>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</si>
  <si>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</si>
  <si>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</si>
  <si>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</si>
  <si>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</si>
  <si>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</si>
  <si>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</si>
  <si>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</si>
  <si>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</si>
  <si>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</si>
  <si>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</si>
  <si>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</si>
  <si>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</si>
  <si>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</si>
  <si>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</si>
  <si>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</si>
  <si>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</si>
  <si>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</si>
  <si>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</si>
  <si>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</si>
  <si>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</si>
  <si>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</si>
  <si>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</si>
  <si>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</si>
  <si>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</si>
  <si>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</si>
  <si>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</si>
  <si>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</si>
  <si>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</si>
  <si>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</si>
  <si>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</si>
  <si>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</si>
  <si>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</si>
  <si>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</si>
  <si>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</si>
  <si>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</si>
  <si>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</si>
  <si>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</si>
  <si>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</si>
  <si>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</si>
  <si>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</si>
  <si>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</si>
  <si>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</si>
  <si>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</si>
  <si>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</si>
  <si>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</si>
  <si>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</si>
  <si>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</si>
  <si>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</si>
  <si>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</si>
  <si>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</si>
  <si>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</si>
  <si>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</si>
  <si>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</si>
  <si>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</si>
  <si>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</si>
  <si>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</si>
  <si>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</si>
  <si>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</si>
  <si>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</si>
  <si>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</si>
  <si>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</si>
  <si>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</si>
  <si>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</si>
  <si>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</si>
  <si>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</si>
  <si>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</si>
  <si>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</si>
  <si>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</si>
  <si>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</si>
  <si>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</si>
  <si>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</si>
  <si>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</si>
  <si>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</si>
  <si>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</si>
  <si>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</si>
  <si>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</si>
  <si>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</si>
  <si>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</si>
  <si>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</si>
  <si>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</si>
  <si>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</si>
  <si>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</si>
  <si>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</si>
  <si>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</si>
  <si>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</si>
  <si>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</si>
  <si>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</si>
  <si>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</si>
  <si>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</si>
  <si>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</si>
  <si>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</si>
  <si>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</si>
  <si>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</si>
  <si>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</si>
  <si>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</si>
  <si>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</si>
  <si>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</si>
  <si>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</si>
  <si>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</si>
  <si>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</si>
  <si>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</si>
  <si>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</si>
  <si>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</si>
  <si>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</si>
  <si>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</si>
  <si>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</si>
  <si>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</si>
  <si>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</si>
  <si>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</si>
  <si>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</si>
  <si>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</si>
  <si>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</si>
  <si>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</si>
  <si>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</si>
  <si>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</si>
  <si>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</si>
  <si>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</si>
  <si>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</si>
  <si>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</si>
  <si>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</si>
  <si>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</si>
  <si>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</si>
  <si>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</si>
  <si>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</si>
  <si>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</si>
  <si>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</si>
  <si>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</si>
  <si>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</si>
  <si>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</si>
  <si>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</si>
  <si>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</si>
  <si>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</si>
  <si>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</si>
  <si>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</si>
  <si>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</si>
  <si>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</si>
  <si>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</si>
  <si>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</si>
  <si>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</si>
  <si>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</si>
  <si>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</si>
  <si>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</si>
  <si>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</si>
  <si>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</si>
  <si>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</si>
  <si>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</si>
  <si>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</si>
  <si>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</si>
  <si>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</si>
  <si>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</si>
  <si>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</si>
  <si>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</si>
  <si>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</si>
  <si>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</si>
  <si>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</si>
  <si>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</si>
  <si>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</si>
  <si>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</si>
  <si>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</si>
  <si>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</si>
  <si>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</si>
  <si>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</si>
  <si>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</si>
  <si>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</si>
  <si>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</si>
  <si>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</si>
  <si>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</si>
  <si>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</si>
  <si>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</si>
  <si>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</si>
  <si>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</si>
  <si>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</si>
  <si>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</si>
  <si>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</si>
  <si>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</si>
  <si>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</si>
  <si>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</si>
  <si>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</si>
  <si>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</si>
  <si>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</si>
  <si>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</si>
  <si>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</si>
  <si>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</si>
  <si>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</si>
  <si>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</si>
  <si>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</si>
  <si>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</si>
  <si>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</si>
  <si>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</si>
  <si>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</si>
  <si>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</si>
  <si>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</si>
  <si>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</si>
  <si>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</si>
  <si>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</si>
  <si>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</si>
  <si>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</si>
  <si>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</si>
  <si>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</si>
  <si>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</si>
  <si>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</si>
  <si>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</si>
  <si>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</si>
  <si>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</si>
  <si>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</si>
  <si>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</si>
  <si>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</si>
  <si>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</si>
  <si>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</si>
  <si>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</si>
  <si>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</si>
  <si>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</si>
  <si>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</si>
  <si>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</si>
  <si>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</si>
  <si>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</si>
  <si>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</si>
  <si>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</si>
  <si>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</si>
  <si>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</si>
  <si>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</si>
  <si>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</si>
  <si>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</si>
  <si>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</si>
  <si>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</si>
  <si>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</si>
  <si>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</si>
  <si>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</si>
  <si>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</si>
  <si>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</si>
  <si>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</si>
  <si>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</si>
  <si>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</si>
  <si>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</si>
  <si>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</si>
  <si>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</si>
  <si>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</si>
  <si>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</si>
  <si>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</si>
  <si>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</si>
  <si>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</si>
  <si>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</si>
  <si>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</si>
  <si>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</si>
  <si>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</si>
  <si>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</si>
  <si>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</si>
  <si>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</si>
  <si>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</si>
  <si>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</si>
  <si>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</si>
  <si>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</si>
  <si>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</si>
  <si>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</si>
  <si>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</si>
  <si>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</si>
  <si>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</si>
  <si>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</si>
  <si>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</si>
  <si>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</si>
  <si>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</si>
  <si>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</si>
  <si>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</si>
  <si>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</si>
  <si>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</si>
  <si>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</si>
  <si>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</si>
  <si>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</si>
  <si>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</si>
  <si>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</si>
  <si>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</si>
  <si>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</si>
  <si>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</si>
  <si>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</si>
  <si>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</si>
  <si>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</si>
  <si>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</si>
  <si>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</si>
  <si>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</si>
  <si>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</si>
  <si>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</si>
  <si>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</si>
  <si>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</si>
  <si>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</si>
  <si>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</si>
  <si>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</si>
  <si>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</si>
  <si>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</si>
  <si>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</si>
  <si>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</si>
  <si>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</si>
  <si>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</si>
  <si>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</si>
  <si>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</si>
  <si>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</si>
  <si>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</si>
  <si>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</si>
  <si>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</si>
  <si>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</si>
  <si>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</si>
  <si>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</si>
  <si>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</si>
  <si>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</si>
  <si>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</si>
  <si>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</si>
  <si>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</si>
  <si>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</si>
  <si>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</si>
  <si>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</si>
  <si>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</si>
  <si>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</si>
  <si>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</si>
  <si>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</si>
  <si>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</si>
  <si>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</si>
  <si>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</si>
  <si>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</si>
  <si>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</si>
  <si>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</si>
  <si>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</si>
  <si>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</si>
  <si>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</si>
  <si>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</si>
  <si>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</si>
  <si>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</si>
  <si>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</si>
  <si>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</si>
  <si>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</si>
  <si>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</si>
  <si>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</si>
  <si>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</si>
  <si>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</si>
  <si>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</si>
  <si>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</si>
  <si>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</si>
  <si>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</si>
  <si>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</si>
  <si>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</si>
  <si>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</si>
  <si>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</si>
  <si>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</si>
  <si>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</si>
  <si>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</si>
  <si>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</si>
  <si>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</si>
  <si>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</si>
  <si>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</si>
  <si>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</si>
  <si>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</si>
  <si>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</si>
  <si>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</si>
  <si>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</si>
  <si>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</si>
  <si>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</si>
  <si>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</si>
  <si>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</si>
  <si>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</si>
  <si>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</si>
  <si>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</si>
  <si>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</si>
  <si>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</si>
  <si>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</si>
  <si>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</si>
  <si>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</si>
  <si>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</si>
  <si>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</si>
  <si>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</si>
  <si>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</si>
  <si>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</si>
  <si>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</si>
  <si>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</si>
  <si>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</si>
  <si>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</si>
  <si>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</si>
  <si>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</si>
  <si>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</si>
  <si>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</si>
  <si>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</si>
  <si>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</si>
  <si>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</si>
  <si>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</si>
  <si>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</si>
  <si>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</si>
  <si>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</si>
  <si>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</si>
  <si>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</si>
  <si>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</si>
  <si>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</si>
  <si>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</si>
  <si>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</si>
  <si>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</si>
  <si>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</si>
  <si>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</si>
  <si>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</si>
  <si>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</si>
  <si>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</si>
  <si>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</si>
  <si>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</si>
  <si>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</si>
  <si>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</si>
  <si>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</si>
  <si>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</si>
  <si>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</si>
  <si>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</si>
  <si>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</si>
  <si>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</si>
  <si>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</si>
  <si>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</si>
  <si>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</si>
  <si>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</si>
  <si>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</si>
  <si>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</si>
  <si>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</si>
  <si>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</si>
  <si>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</si>
  <si>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</si>
  <si>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</si>
  <si>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</si>
  <si>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</si>
  <si>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</si>
  <si>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</si>
  <si>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</si>
  <si>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</si>
  <si>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</si>
  <si>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</si>
  <si>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</si>
  <si>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</si>
  <si>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</si>
  <si>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</si>
  <si>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</si>
  <si>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</si>
  <si>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</si>
  <si>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</si>
  <si>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</si>
  <si>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</si>
  <si>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</si>
  <si>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</si>
  <si>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</si>
  <si>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</si>
  <si>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</si>
  <si>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</si>
  <si>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</si>
  <si>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</si>
  <si>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</si>
  <si>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</si>
  <si>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</si>
  <si>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</si>
  <si>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</si>
  <si>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</si>
  <si>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</si>
  <si>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</si>
  <si>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</si>
  <si>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</si>
  <si>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</si>
  <si>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</si>
  <si>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</si>
  <si>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</si>
  <si>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</si>
  <si>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</si>
  <si>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</si>
  <si>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</si>
  <si>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</si>
  <si>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</si>
  <si>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</si>
  <si>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</si>
  <si>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</si>
  <si>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</si>
  <si>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</si>
  <si>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</si>
  <si>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</si>
  <si>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</si>
  <si>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</si>
  <si>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</si>
  <si>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</si>
  <si>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</si>
  <si>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</si>
  <si>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</si>
  <si>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</si>
  <si>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</si>
  <si>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</si>
  <si>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</si>
  <si>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</si>
  <si>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</si>
  <si>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</si>
  <si>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</si>
  <si>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</si>
  <si>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</si>
  <si>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</si>
  <si>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</si>
  <si>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</si>
  <si>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</si>
  <si>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</si>
  <si>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</si>
  <si>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</si>
  <si>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</si>
  <si>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</si>
  <si>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</si>
  <si>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</si>
  <si>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</si>
  <si>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</si>
  <si>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</si>
  <si>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</si>
  <si>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</si>
  <si>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</si>
  <si>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</si>
  <si>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</si>
  <si>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</si>
  <si>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</si>
  <si>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</si>
  <si>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</si>
  <si>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</si>
  <si>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</si>
  <si>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</si>
  <si>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</si>
  <si>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</si>
  <si>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</si>
  <si>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</si>
  <si>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</si>
  <si>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</si>
  <si>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</si>
  <si>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</si>
  <si>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</si>
  <si>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</si>
  <si>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</si>
  <si>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</si>
  <si>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</si>
  <si>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</si>
  <si>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</si>
  <si>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</si>
  <si>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</si>
  <si>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</si>
  <si>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</si>
  <si>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</si>
  <si>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</si>
  <si>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</si>
  <si>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</si>
  <si>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</si>
  <si>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</si>
  <si>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</si>
  <si>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</si>
  <si>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</si>
  <si>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</si>
  <si>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</si>
  <si>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</si>
  <si>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</si>
  <si>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</si>
  <si>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</si>
  <si>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</si>
  <si>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</si>
  <si>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</si>
  <si>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</si>
  <si>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</si>
  <si>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</si>
  <si>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</si>
  <si>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</si>
  <si>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</si>
  <si>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</si>
  <si>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</si>
  <si>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</si>
  <si>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</si>
  <si>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</si>
  <si>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</si>
  <si>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</si>
  <si>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</si>
  <si>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</si>
  <si>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</si>
  <si>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</si>
  <si>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</si>
  <si>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</si>
  <si>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</si>
  <si>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</si>
  <si>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</si>
  <si>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</si>
  <si>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</si>
  <si>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</si>
  <si>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</si>
  <si>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</si>
  <si>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</si>
  <si>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</si>
  <si>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</si>
  <si>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</si>
  <si>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</si>
  <si>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</si>
  <si>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</si>
  <si>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</si>
  <si>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</si>
  <si>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</si>
  <si>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</si>
  <si>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</si>
  <si>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</si>
  <si>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</si>
  <si>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</si>
  <si>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</si>
  <si>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</si>
  <si>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</si>
  <si>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</si>
  <si>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</si>
  <si>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</si>
  <si>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</si>
  <si>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</si>
  <si>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</si>
  <si>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</si>
  <si>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</si>
  <si>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</si>
  <si>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</si>
  <si>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</si>
  <si>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</si>
  <si>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</si>
  <si>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</si>
  <si>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</si>
  <si>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</si>
  <si>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</si>
  <si>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</si>
  <si>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</si>
  <si>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</si>
  <si>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</si>
  <si>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</si>
  <si>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</si>
  <si>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</si>
  <si>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</si>
  <si>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</si>
  <si>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</si>
  <si>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</si>
  <si>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</si>
  <si>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</si>
  <si>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</si>
  <si>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</si>
  <si>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</si>
  <si>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</si>
  <si>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</si>
  <si>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</si>
  <si>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</si>
  <si>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</si>
  <si>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</si>
  <si>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</si>
  <si>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</si>
  <si>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</si>
  <si>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</si>
  <si>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</si>
  <si>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</si>
  <si>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</si>
  <si>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</si>
  <si>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</si>
  <si>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</si>
  <si>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</si>
  <si>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</si>
  <si>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</si>
  <si>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</si>
  <si>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</si>
  <si>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</si>
  <si>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</si>
  <si>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</si>
  <si>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</si>
  <si>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</si>
  <si>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</si>
  <si>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</si>
  <si>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</si>
  <si>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</si>
  <si>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</si>
  <si>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</si>
  <si>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</si>
  <si>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</si>
  <si>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</si>
  <si>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</si>
  <si>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</si>
  <si>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</si>
  <si>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</si>
  <si>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</si>
  <si>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</si>
  <si>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</si>
  <si>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</si>
  <si>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</si>
  <si>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</si>
  <si>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</si>
  <si>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</si>
  <si>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</si>
  <si>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</si>
  <si>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</si>
  <si>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</si>
  <si>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</si>
  <si>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</si>
  <si>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</si>
  <si>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</si>
  <si>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</si>
  <si>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</si>
  <si>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</si>
  <si>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</si>
  <si>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</si>
  <si>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</si>
  <si>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</si>
  <si>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</si>
  <si>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</si>
  <si>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</si>
  <si>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</si>
  <si>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</si>
  <si>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</si>
  <si>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</si>
  <si>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</si>
  <si>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</si>
  <si>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</si>
  <si>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</si>
  <si>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</si>
  <si>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</si>
  <si>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</si>
  <si>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</si>
  <si>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</si>
  <si>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</si>
  <si>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</si>
  <si>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</si>
  <si>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</si>
  <si>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</si>
  <si>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</si>
  <si>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</si>
  <si>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</si>
  <si>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</si>
  <si>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</si>
  <si>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</si>
  <si>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</si>
  <si>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</si>
  <si>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</si>
  <si>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</si>
  <si>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</si>
  <si>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</si>
  <si>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</si>
  <si>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</si>
  <si>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</si>
  <si>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</si>
  <si>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</si>
  <si>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</si>
  <si>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</si>
  <si>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</si>
  <si>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</si>
  <si>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</si>
  <si>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</si>
  <si>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</si>
  <si>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</si>
  <si>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</si>
  <si>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</si>
  <si>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</si>
  <si>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</si>
  <si>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</si>
  <si>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</si>
  <si>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</si>
  <si>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</si>
  <si>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</si>
  <si>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</si>
  <si>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</si>
  <si>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</si>
  <si>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</si>
  <si>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</si>
  <si>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</si>
  <si>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</si>
  <si>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</si>
  <si>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</si>
  <si>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</si>
  <si>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</si>
  <si>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</si>
  <si>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</si>
  <si>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</si>
  <si>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</si>
  <si>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</si>
  <si>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</si>
  <si>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</si>
  <si>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</si>
  <si>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</si>
  <si>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</si>
  <si>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</si>
  <si>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</si>
  <si>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</si>
  <si>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</si>
  <si>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</si>
  <si>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</si>
  <si>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</si>
  <si>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</si>
  <si>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</si>
  <si>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</si>
  <si>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</si>
  <si>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</si>
  <si>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</si>
  <si>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</si>
  <si>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</si>
  <si>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</si>
  <si>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</si>
  <si>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</si>
  <si>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</si>
  <si>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</si>
  <si>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</si>
  <si>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</si>
  <si>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</si>
  <si>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</si>
  <si>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</si>
  <si>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</si>
  <si>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</si>
  <si>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</si>
  <si>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</si>
  <si>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</si>
  <si>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</si>
  <si>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</si>
  <si>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</si>
  <si>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</si>
  <si>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</si>
  <si>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</si>
  <si>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</si>
  <si>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</si>
  <si>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</si>
  <si>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</si>
  <si>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</si>
  <si>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</si>
  <si>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</si>
  <si>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</si>
  <si>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</si>
  <si>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</si>
  <si>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</si>
  <si>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</si>
  <si>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</si>
  <si>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</si>
  <si>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</si>
  <si>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</si>
  <si>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</si>
  <si>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</si>
  <si>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</si>
  <si>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</si>
  <si>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</si>
  <si>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</si>
  <si>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</si>
  <si>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</si>
  <si>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</si>
  <si>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</si>
  <si>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</si>
  <si>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</si>
  <si>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</si>
  <si>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</si>
  <si>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</si>
  <si>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</si>
  <si>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</si>
  <si>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</si>
  <si>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</si>
  <si>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</si>
  <si>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</si>
  <si>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</si>
  <si>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</si>
  <si>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</si>
  <si>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</si>
  <si>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</si>
  <si>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</si>
  <si>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</si>
  <si>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</si>
  <si>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</si>
  <si>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</si>
  <si>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</si>
  <si>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</si>
  <si>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</si>
  <si>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</si>
  <si>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</si>
  <si>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</si>
  <si>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</si>
  <si>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</si>
  <si>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</si>
  <si>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</si>
  <si>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</si>
  <si>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</si>
  <si>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</si>
  <si>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</si>
  <si>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</si>
  <si>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</si>
  <si>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</si>
  <si>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</si>
  <si>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</si>
  <si>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</si>
  <si>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</si>
  <si>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</si>
  <si>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</si>
  <si>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</si>
  <si>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</si>
  <si>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</si>
  <si>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</si>
  <si>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</si>
  <si>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</si>
  <si>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</si>
  <si>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</si>
  <si>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</si>
  <si>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</si>
  <si>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</si>
  <si>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</si>
  <si>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</si>
  <si>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</si>
  <si>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</si>
  <si>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</si>
  <si>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</si>
  <si>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</si>
  <si>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</si>
  <si>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</si>
  <si>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</si>
  <si>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</si>
  <si>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</si>
  <si>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</si>
  <si>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</si>
  <si>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</si>
  <si>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</si>
  <si>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</si>
  <si>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</si>
  <si>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</si>
  <si>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</si>
  <si>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</si>
  <si>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</si>
  <si>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</si>
  <si>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</si>
  <si>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</si>
  <si>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</si>
  <si>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</si>
  <si>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</si>
  <si>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</si>
  <si>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</si>
  <si>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</si>
  <si>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</si>
  <si>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</si>
  <si>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</si>
  <si>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</si>
  <si>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</si>
  <si>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</si>
  <si>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</si>
  <si>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</si>
  <si>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</si>
  <si>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</si>
  <si>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</si>
  <si>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</si>
  <si>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</si>
  <si>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</si>
  <si>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</si>
  <si>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</si>
  <si>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</si>
  <si>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</si>
  <si>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</si>
  <si>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</si>
  <si>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</si>
  <si>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</si>
  <si>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</si>
  <si>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</si>
  <si>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</si>
  <si>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</si>
  <si>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</si>
  <si>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</si>
  <si>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</si>
  <si>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</si>
  <si>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</si>
  <si>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</si>
  <si>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</si>
  <si>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</si>
  <si>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</si>
  <si>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</si>
  <si>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</si>
  <si>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</si>
  <si>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</si>
  <si>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</si>
  <si>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</si>
  <si>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</si>
  <si>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</si>
  <si>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</si>
  <si>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</si>
  <si>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</si>
  <si>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</si>
  <si>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</si>
  <si>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</si>
  <si>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</si>
  <si>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</si>
  <si>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</si>
  <si>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</si>
  <si>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</si>
  <si>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</si>
  <si>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</si>
  <si>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</si>
  <si>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</si>
  <si>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</si>
  <si>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</si>
  <si>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</si>
  <si>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</si>
  <si>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</si>
  <si>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</si>
  <si>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</si>
  <si>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</si>
  <si>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</si>
  <si>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</si>
  <si>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</si>
  <si>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</si>
  <si>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</si>
  <si>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</si>
  <si>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</si>
  <si>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</si>
  <si>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</si>
  <si>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</si>
  <si>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</si>
  <si>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</si>
  <si>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</si>
  <si>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</si>
  <si>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</si>
  <si>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</si>
  <si>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</si>
  <si>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</si>
  <si>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</si>
  <si>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</si>
  <si>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</si>
  <si>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</si>
  <si>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</si>
  <si>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</si>
  <si>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</si>
  <si>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</si>
  <si>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</si>
  <si>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</si>
  <si>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</si>
  <si>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</si>
  <si>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</si>
  <si>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</si>
  <si>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</si>
  <si>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</si>
  <si>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</si>
  <si>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</si>
  <si>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</si>
  <si>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</si>
  <si>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</si>
  <si>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</si>
  <si>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</si>
  <si>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</si>
  <si>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</si>
  <si>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</si>
  <si>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</si>
  <si>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</si>
  <si>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</si>
  <si>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</si>
  <si>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</si>
  <si>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</si>
  <si>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</si>
  <si>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</si>
  <si>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</si>
  <si>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</si>
  <si>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</si>
  <si>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</si>
  <si>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</si>
  <si>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</si>
  <si>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</si>
  <si>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</si>
  <si>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</si>
  <si>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</si>
  <si>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</si>
  <si>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</si>
  <si>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</si>
  <si>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</si>
  <si>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</si>
  <si>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</si>
  <si>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</si>
  <si>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</si>
  <si>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</si>
  <si>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</si>
  <si>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</si>
  <si>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</si>
  <si>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</si>
  <si>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</si>
  <si>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</si>
  <si>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</si>
  <si>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</si>
  <si>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</si>
  <si>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</si>
  <si>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</si>
  <si>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</si>
  <si>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</si>
  <si>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</si>
  <si>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</si>
  <si>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</si>
  <si>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</si>
  <si>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</si>
  <si>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</si>
  <si>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</si>
  <si>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</si>
  <si>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</si>
  <si>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</si>
  <si>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</si>
  <si>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</si>
  <si>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</si>
  <si>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</si>
  <si>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</si>
  <si>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</si>
  <si>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</si>
  <si>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</si>
  <si>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</si>
  <si>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</si>
  <si>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</si>
  <si>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</si>
  <si>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</si>
  <si>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</si>
  <si>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</si>
  <si>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</si>
  <si>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</si>
  <si>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</si>
  <si>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</si>
  <si>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</si>
  <si>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</si>
  <si>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</si>
  <si>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</si>
  <si>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</si>
  <si>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</si>
  <si>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</si>
  <si>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</si>
  <si>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</si>
  <si>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</si>
  <si>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</si>
  <si>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</si>
  <si>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</si>
  <si>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</si>
  <si>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</si>
  <si>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</si>
  <si>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</si>
  <si>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</si>
  <si>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</si>
  <si>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</si>
  <si>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</si>
  <si>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</si>
  <si>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</si>
  <si>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</si>
  <si>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</si>
  <si>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</si>
  <si>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</si>
  <si>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</si>
  <si>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</si>
  <si>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</si>
  <si>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</si>
  <si>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</si>
  <si>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</si>
  <si>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</si>
  <si>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</si>
  <si>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</si>
  <si>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</si>
  <si>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</si>
  <si>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</si>
  <si>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</si>
  <si>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</si>
  <si>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</si>
  <si>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</si>
  <si>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</si>
  <si>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</si>
  <si>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</si>
  <si>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</si>
  <si>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</si>
  <si>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</si>
  <si>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</si>
  <si>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</si>
  <si>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</si>
  <si>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</si>
  <si>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</si>
  <si>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</si>
  <si>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</si>
  <si>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</si>
  <si>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</si>
  <si>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</si>
  <si>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</si>
  <si>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</si>
  <si>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</si>
  <si>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</si>
  <si>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</si>
  <si>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</si>
  <si>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</si>
  <si>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</si>
  <si>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</si>
  <si>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</si>
  <si>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</si>
  <si>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</si>
  <si>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</si>
  <si>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</si>
  <si>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</si>
  <si>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</si>
  <si>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</si>
  <si>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</si>
  <si>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</si>
  <si>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</si>
  <si>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</si>
  <si>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</si>
  <si>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</si>
  <si>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</si>
  <si>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</si>
  <si>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</si>
  <si>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</si>
  <si>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</si>
  <si>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</si>
  <si>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</si>
  <si>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</si>
  <si>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</si>
  <si>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</si>
  <si>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</si>
  <si>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</si>
  <si>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</si>
  <si>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</si>
  <si>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</si>
  <si>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</si>
  <si>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</si>
  <si>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</si>
  <si>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</si>
  <si>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</si>
  <si>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</si>
  <si>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</si>
  <si>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</si>
  <si>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</si>
  <si>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</si>
  <si>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</si>
  <si>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</si>
  <si>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</si>
  <si>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</si>
  <si>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</si>
  <si>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</si>
  <si>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</si>
  <si>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</si>
  <si>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</si>
  <si>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</si>
  <si>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</si>
  <si>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</si>
  <si>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</si>
  <si>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</si>
  <si>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</si>
  <si>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</si>
  <si>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</si>
  <si>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</si>
  <si>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</si>
  <si>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</si>
  <si>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</si>
  <si>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</si>
  <si>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</si>
  <si>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</si>
  <si>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</si>
  <si>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</si>
  <si>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</si>
  <si>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</si>
  <si>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</si>
  <si>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</si>
  <si>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</si>
  <si>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</si>
  <si>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</si>
  <si>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</si>
  <si>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</si>
  <si>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</si>
  <si>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</si>
  <si>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</si>
  <si>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</si>
  <si>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</si>
  <si>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</si>
  <si>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</si>
  <si>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</si>
  <si>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</si>
  <si>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</si>
  <si>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</si>
  <si>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</si>
  <si>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</si>
  <si>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</si>
  <si>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</si>
  <si>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</si>
  <si>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</si>
  <si>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</si>
  <si>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</si>
  <si>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</si>
  <si>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</si>
  <si>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</si>
  <si>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</si>
  <si>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</si>
  <si>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</si>
  <si>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</si>
  <si>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</si>
  <si>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</si>
  <si>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</si>
  <si>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</si>
  <si>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</si>
  <si>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</si>
  <si>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</si>
  <si>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</si>
  <si>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</si>
  <si>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</si>
  <si>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</si>
  <si>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</si>
  <si>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</si>
  <si>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</si>
  <si>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</si>
  <si>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</si>
  <si>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</si>
  <si>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</si>
  <si>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</si>
  <si>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</si>
  <si>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</si>
  <si>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</si>
  <si>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</si>
  <si>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</si>
  <si>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</si>
  <si>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</si>
  <si>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</si>
  <si>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</si>
  <si>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</si>
  <si>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</si>
  <si>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</si>
  <si>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</si>
  <si>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</si>
  <si>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</si>
  <si>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</si>
  <si>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</si>
  <si>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</si>
  <si>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</si>
  <si>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</si>
  <si>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</si>
  <si>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</si>
  <si>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</si>
  <si>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</si>
  <si>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</si>
  <si>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</si>
  <si>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</si>
  <si>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</si>
  <si>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</si>
  <si>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</si>
  <si>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</si>
  <si>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</si>
  <si>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</si>
  <si>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</si>
  <si>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</si>
  <si>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</si>
  <si>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</si>
  <si>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</si>
  <si>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</si>
  <si>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</si>
  <si>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</si>
  <si>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</si>
  <si>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</si>
  <si>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</si>
  <si>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</si>
  <si>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</si>
  <si>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</si>
  <si>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</si>
  <si>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</si>
  <si>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</si>
  <si>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</si>
  <si>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</si>
  <si>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</si>
  <si>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</si>
  <si>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</si>
  <si>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</si>
  <si>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</si>
  <si>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</si>
  <si>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</si>
  <si>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</si>
  <si>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</si>
  <si>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</si>
  <si>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</si>
  <si>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</si>
  <si>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</si>
  <si>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</si>
  <si>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</si>
  <si>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</si>
  <si>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</si>
  <si>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</si>
  <si>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</si>
  <si>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</si>
  <si>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</si>
  <si>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</si>
  <si>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</si>
  <si>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</si>
  <si>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</si>
  <si>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</si>
  <si>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</si>
  <si>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</si>
  <si>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</si>
  <si>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</si>
  <si>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</si>
  <si>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</si>
  <si>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</si>
  <si>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</si>
  <si>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</si>
  <si>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</si>
  <si>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</si>
  <si>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</si>
  <si>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</si>
  <si>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</si>
  <si>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</si>
  <si>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</si>
  <si>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</si>
  <si>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</si>
  <si>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</si>
  <si>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</si>
  <si>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</si>
  <si>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</si>
  <si>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</si>
  <si>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</si>
  <si>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</si>
  <si>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</si>
  <si>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</si>
  <si>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</si>
  <si>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</si>
  <si>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</si>
  <si>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</si>
  <si>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</si>
  <si>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</si>
  <si>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</si>
  <si>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</si>
  <si>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</si>
  <si>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</si>
  <si>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</si>
  <si>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</si>
  <si>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</si>
  <si>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</si>
  <si>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</si>
  <si>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</si>
  <si>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</si>
  <si>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</si>
  <si>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</si>
  <si>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</si>
  <si>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</si>
  <si>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</si>
  <si>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</si>
  <si>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</si>
  <si>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</si>
  <si>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</si>
  <si>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</si>
  <si>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</si>
  <si>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</si>
  <si>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</si>
  <si>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</si>
  <si>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</si>
  <si>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</si>
  <si>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</si>
  <si>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</si>
  <si>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</si>
  <si>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</si>
  <si>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</si>
  <si>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</si>
  <si>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</si>
  <si>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</si>
  <si>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</si>
  <si>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</si>
  <si>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</si>
  <si>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</si>
  <si>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</si>
  <si>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</si>
  <si>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</si>
  <si>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</si>
  <si>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</si>
  <si>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</si>
  <si>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</si>
  <si>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</si>
  <si>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</si>
  <si>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</si>
  <si>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</si>
  <si>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</si>
  <si>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</si>
  <si>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</si>
  <si>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</si>
  <si>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</si>
  <si>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</si>
  <si>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</si>
  <si>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</si>
  <si>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</si>
  <si>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</si>
  <si>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</si>
  <si>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</si>
  <si>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</si>
  <si>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</si>
  <si>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</si>
  <si>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</si>
  <si>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</si>
  <si>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</si>
  <si>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</si>
  <si>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</si>
  <si>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</si>
  <si>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</si>
  <si>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</si>
  <si>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</si>
  <si>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</si>
  <si>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</si>
  <si>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</si>
  <si>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</si>
  <si>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</si>
  <si>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</si>
  <si>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</si>
  <si>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</si>
  <si>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</si>
  <si>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</si>
  <si>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</si>
  <si>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</si>
  <si>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</si>
  <si>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</si>
  <si>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</si>
  <si>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</si>
  <si>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</si>
  <si>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</si>
  <si>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</si>
  <si>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</si>
  <si>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</si>
  <si>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</si>
  <si>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</si>
  <si>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</si>
  <si>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</si>
  <si>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</si>
  <si>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</si>
  <si>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</si>
  <si>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</si>
  <si>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</si>
  <si>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</si>
  <si>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</si>
  <si>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</si>
  <si>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</si>
  <si>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</si>
  <si>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</si>
  <si>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</si>
  <si>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</si>
  <si>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</si>
  <si>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</si>
  <si>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</si>
  <si>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</si>
  <si>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</si>
  <si>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</si>
  <si>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</si>
  <si>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</si>
  <si>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</si>
  <si>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</si>
  <si>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</si>
  <si>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</si>
  <si>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</si>
  <si>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</si>
  <si>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</si>
  <si>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</si>
  <si>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</si>
  <si>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</si>
  <si>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</si>
  <si>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</si>
  <si>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</si>
  <si>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</si>
  <si>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</si>
  <si>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</si>
  <si>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</si>
  <si>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</si>
  <si>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</si>
  <si>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</si>
  <si>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</si>
  <si>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</si>
  <si>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</si>
  <si>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</si>
  <si>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</si>
  <si>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</si>
  <si>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</si>
  <si>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</si>
  <si>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</si>
  <si>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</si>
  <si>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</si>
  <si>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</si>
  <si>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</si>
  <si>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</si>
  <si>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</si>
  <si>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</si>
  <si>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</si>
  <si>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</si>
  <si>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</si>
  <si>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</si>
  <si>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</si>
  <si>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</si>
  <si>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</si>
  <si>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</si>
  <si>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</si>
  <si>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</si>
  <si>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</si>
  <si>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</si>
  <si>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</si>
  <si>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</si>
  <si>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</si>
  <si>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</si>
  <si>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</si>
  <si>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</si>
  <si>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</si>
  <si>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</si>
  <si>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</si>
  <si>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</si>
  <si>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</si>
  <si>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</si>
  <si>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</si>
  <si>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</si>
  <si>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</si>
  <si>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</si>
  <si>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</si>
  <si>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</si>
  <si>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</si>
  <si>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</si>
  <si>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</si>
  <si>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</si>
  <si>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</si>
  <si>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</si>
  <si>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</si>
  <si>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</si>
  <si>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</si>
  <si>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</si>
  <si>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</si>
  <si>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</si>
  <si>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</si>
  <si>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</si>
  <si>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</si>
  <si>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</si>
  <si>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</si>
  <si>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</si>
  <si>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</si>
  <si>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</si>
  <si>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</si>
  <si>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</si>
  <si>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</si>
  <si>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</si>
  <si>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</si>
  <si>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</si>
  <si>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</si>
  <si>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</si>
  <si>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</si>
  <si>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</si>
  <si>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</si>
  <si>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</si>
  <si>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</si>
  <si>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</si>
  <si>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</si>
  <si>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</si>
  <si>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</si>
  <si>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</si>
  <si>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</si>
  <si>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</si>
  <si>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</si>
  <si>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</si>
  <si>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</si>
  <si>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</si>
  <si>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</si>
  <si>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</si>
  <si>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</si>
  <si>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</si>
  <si>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</si>
  <si>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</si>
  <si>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</si>
  <si>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</si>
  <si>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</si>
  <si>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</si>
  <si>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</si>
  <si>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</si>
  <si>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</si>
  <si>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</si>
  <si>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</si>
  <si>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</si>
  <si>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</si>
  <si>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</si>
  <si>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</si>
  <si>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</si>
  <si>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</si>
  <si>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</si>
  <si>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</si>
  <si>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</si>
  <si>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</si>
  <si>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</si>
  <si>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</si>
  <si>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</si>
  <si>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</si>
  <si>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</si>
  <si>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</si>
  <si>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</si>
  <si>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</si>
  <si>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</si>
  <si>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</si>
  <si>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</si>
  <si>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</si>
  <si>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</si>
  <si>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</si>
  <si>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</si>
  <si>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</si>
  <si>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</si>
  <si>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</si>
  <si>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</si>
  <si>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</si>
  <si>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</si>
  <si>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</si>
  <si>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</si>
  <si>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</si>
  <si>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</si>
  <si>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</si>
  <si>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</si>
  <si>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</si>
  <si>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</si>
  <si>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</si>
  <si>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</si>
  <si>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</si>
  <si>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</si>
  <si>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</si>
  <si>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</si>
  <si>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</si>
  <si>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</si>
  <si>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</si>
  <si>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</si>
  <si>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</si>
  <si>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</si>
  <si>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</si>
  <si>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</si>
  <si>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</si>
  <si>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</si>
  <si>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</si>
  <si>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</si>
  <si>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</si>
  <si>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</si>
  <si>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</si>
  <si>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</si>
  <si>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</si>
  <si>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</si>
  <si>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</si>
  <si>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</si>
  <si>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</si>
  <si>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</si>
  <si>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</si>
  <si>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</si>
  <si>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</si>
  <si>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</si>
  <si>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</si>
  <si>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</si>
  <si>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</si>
  <si>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</si>
  <si>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</si>
  <si>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</si>
  <si>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</si>
  <si>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</si>
  <si>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</si>
  <si>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</si>
  <si>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</si>
  <si>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</si>
  <si>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</si>
  <si>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</si>
  <si>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</si>
  <si>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</si>
  <si>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</si>
  <si>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</si>
  <si>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</si>
  <si>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</si>
  <si>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</si>
  <si>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</si>
  <si>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</si>
  <si>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</si>
  <si>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</si>
  <si>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</si>
  <si>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</si>
  <si>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</si>
  <si>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</si>
  <si>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</si>
  <si>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</si>
  <si>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</si>
  <si>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</si>
  <si>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</si>
  <si>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</si>
  <si>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</si>
  <si>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</si>
  <si>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</si>
  <si>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</si>
  <si>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</si>
  <si>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</si>
  <si>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</si>
  <si>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</si>
  <si>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</si>
  <si>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</si>
  <si>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</si>
  <si>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</si>
  <si>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</si>
  <si>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</si>
  <si>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</si>
  <si>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</si>
  <si>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</si>
  <si>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</si>
  <si>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</si>
  <si>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</si>
  <si>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</si>
  <si>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</si>
  <si>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</si>
  <si>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</si>
  <si>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</si>
  <si>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</si>
  <si>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</si>
  <si>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</si>
  <si>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</si>
  <si>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</si>
  <si>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</si>
  <si>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</si>
  <si>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</si>
  <si>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</si>
  <si>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</si>
  <si>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</si>
  <si>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</si>
  <si>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</si>
  <si>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</si>
  <si>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</si>
  <si>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</si>
  <si>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</si>
  <si>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</si>
  <si>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</si>
  <si>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</si>
  <si>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</si>
  <si>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</si>
  <si>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</si>
  <si>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</si>
  <si>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</si>
  <si>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</si>
  <si>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</si>
  <si>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</si>
  <si>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</si>
  <si>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</si>
  <si>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</si>
  <si>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</si>
  <si>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</si>
  <si>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</si>
  <si>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</si>
  <si>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</si>
  <si>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</si>
  <si>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</si>
  <si>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</si>
  <si>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</si>
  <si>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</si>
  <si>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</si>
  <si>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</si>
  <si>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</si>
  <si>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</si>
  <si>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</si>
  <si>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</si>
  <si>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</si>
  <si>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</si>
  <si>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</si>
  <si>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</si>
  <si>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</si>
  <si>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</si>
  <si>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</si>
  <si>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</si>
  <si>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</si>
  <si>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</si>
  <si>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</si>
  <si>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</si>
  <si>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</si>
  <si>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</si>
  <si>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</si>
  <si>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</si>
  <si>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</si>
  <si>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</si>
  <si>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</si>
  <si>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</si>
  <si>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</si>
  <si>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</si>
  <si>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</si>
  <si>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</si>
  <si>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</si>
  <si>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</si>
  <si>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</si>
  <si>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</si>
  <si>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</si>
  <si>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</si>
  <si>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</si>
  <si>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</si>
  <si>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</si>
  <si>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</si>
  <si>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</si>
  <si>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</si>
  <si>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</si>
  <si>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</si>
  <si>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</si>
  <si>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</si>
  <si>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</si>
  <si>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</si>
  <si>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</si>
  <si>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</si>
  <si>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</si>
  <si>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</si>
  <si>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</si>
  <si>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</si>
  <si>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</si>
  <si>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</si>
  <si>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</si>
  <si>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</si>
  <si>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</si>
  <si>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</si>
  <si>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</si>
  <si>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</si>
  <si>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</si>
  <si>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</si>
  <si>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</si>
  <si>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</si>
  <si>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</si>
  <si>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</si>
  <si>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</si>
  <si>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</si>
  <si>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</si>
  <si>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</si>
  <si>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</si>
  <si>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</si>
  <si>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</si>
  <si>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</si>
  <si>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</si>
  <si>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</si>
  <si>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</si>
  <si>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</si>
  <si>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</si>
  <si>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</si>
  <si>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</si>
  <si>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</si>
  <si>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</si>
  <si>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</si>
  <si>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</si>
  <si>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</si>
  <si>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</si>
  <si>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</si>
  <si>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</si>
  <si>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</si>
  <si>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</si>
  <si>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</si>
  <si>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</si>
  <si>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</si>
  <si>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</si>
  <si>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</si>
  <si>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</si>
  <si>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</si>
  <si>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</si>
  <si>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</si>
  <si>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</si>
  <si>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</si>
  <si>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</si>
  <si>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</si>
  <si>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</si>
  <si>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</si>
  <si>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</si>
  <si>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</si>
  <si>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</si>
  <si>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</si>
  <si>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</si>
  <si>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</si>
  <si>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</si>
  <si>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</si>
  <si>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</si>
  <si>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</si>
  <si>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</si>
  <si>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</si>
  <si>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</si>
  <si>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</si>
  <si>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</si>
  <si>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</si>
  <si>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</si>
  <si>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</si>
  <si>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</si>
  <si>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</si>
  <si>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</si>
  <si>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</si>
  <si>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</si>
  <si>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</si>
  <si>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</si>
  <si>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</si>
  <si>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</si>
  <si>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</si>
  <si>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</si>
  <si>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</si>
  <si>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</si>
  <si>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</si>
  <si>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</si>
  <si>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</si>
  <si>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</si>
  <si>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</si>
  <si>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</si>
  <si>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</si>
  <si>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</si>
  <si>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</si>
  <si>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</si>
  <si>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</si>
  <si>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</si>
  <si>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</si>
  <si>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</si>
  <si>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</si>
  <si>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</si>
  <si>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</si>
  <si>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</si>
  <si>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</si>
  <si>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</si>
  <si>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</si>
  <si>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</si>
  <si>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</si>
  <si>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</si>
  <si>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</si>
  <si>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</si>
  <si>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</si>
  <si>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</si>
  <si>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</si>
  <si>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</si>
  <si>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</si>
  <si>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</si>
  <si>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</si>
  <si>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</si>
  <si>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</si>
  <si>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</si>
  <si>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</si>
  <si>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</si>
  <si>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</si>
  <si>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</si>
  <si>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</si>
  <si>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</si>
  <si>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</si>
  <si>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</si>
  <si>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</si>
  <si>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</si>
  <si>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</si>
  <si>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</si>
  <si>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</si>
  <si>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</si>
  <si>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</si>
  <si>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</si>
  <si>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</si>
  <si>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</si>
  <si>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</si>
  <si>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</si>
  <si>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</si>
  <si>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</si>
  <si>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</si>
  <si>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</si>
  <si>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</si>
  <si>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</si>
  <si>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</si>
  <si>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</si>
  <si>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</si>
  <si>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</si>
  <si>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</si>
  <si>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</si>
  <si>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</si>
  <si>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</si>
  <si>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</si>
  <si>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</si>
  <si>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</si>
  <si>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</si>
  <si>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</si>
  <si>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</si>
  <si>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</si>
  <si>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</si>
  <si>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</si>
  <si>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</si>
  <si>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</si>
  <si>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</si>
  <si>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</si>
  <si>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</si>
  <si>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</si>
  <si>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</si>
  <si>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</si>
  <si>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</si>
  <si>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</si>
  <si>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</si>
  <si>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</si>
  <si>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</si>
  <si>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</si>
  <si>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</si>
  <si>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</si>
  <si>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</si>
  <si>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</si>
  <si>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</si>
  <si>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</si>
  <si>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</si>
  <si>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</si>
  <si>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</si>
  <si>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</si>
  <si>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</si>
  <si>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</si>
  <si>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</si>
  <si>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</si>
  <si>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</si>
  <si>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</si>
  <si>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</si>
  <si>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</si>
  <si>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</si>
  <si>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</si>
  <si>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</si>
  <si>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</si>
  <si>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</si>
  <si>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</si>
  <si>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</si>
  <si>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47311_令和7年度</t>
  </si>
  <si>
    <t>47311_令和8年度</t>
  </si>
  <si>
    <t>47311_令和9年度</t>
  </si>
  <si>
    <t>47311_令和10年度</t>
  </si>
  <si>
    <t>47311_令和11年度</t>
  </si>
  <si>
    <t>47311_令和12年度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</si>
</sst>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2.334691666622811</c:v>
                </c:pt>
                <c:pt idx="1">
                  <c:v>3.29219290851514</c:v>
                </c:pt>
                <c:pt idx="2">
                  <c:v>2.7280807541046399</c:v>
                </c:pt>
                <c:pt idx="3">
                  <c:v>2.8165079186549069</c:v>
                </c:pt>
                <c:pt idx="4">
                  <c:v>2.5111696608217482</c:v>
                </c:pt>
                <c:pt idx="5">
                  <c:v>2.43400802866091</c:v>
                </c:pt>
                <c:pt idx="6">
                  <c:v>2.427981109936697</c:v>
                </c:pt>
                <c:pt idx="7">
                  <c:v>3.0861748876894493</c:v>
                </c:pt>
                <c:pt idx="8">
                  <c:v>2.9261297955616401</c:v>
                </c:pt>
                <c:pt idx="9">
                  <c:v>3.4634995774071178</c:v>
                </c:pt>
                <c:pt idx="10">
                  <c:v>3.5250623861463337</c:v>
                </c:pt>
                <c:pt idx="11">
                  <c:v>3.0941127031468731</c:v>
                </c:pt>
                <c:pt idx="12">
                  <c:v>2.627942705703346</c:v>
                </c:pt>
                <c:pt idx="13">
                  <c:v>2.351189880134942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29.740694517222728</c:v>
                </c:pt>
                <c:pt idx="1">
                  <c:v>30.409506495212622</c:v>
                </c:pt>
                <c:pt idx="2">
                  <c:v>30.258406690271613</c:v>
                </c:pt>
                <c:pt idx="3">
                  <c:v>30.34072472197861</c:v>
                </c:pt>
                <c:pt idx="4">
                  <c:v>30.020480779830915</c:v>
                </c:pt>
                <c:pt idx="5">
                  <c:v>29.94377491814716</c:v>
                </c:pt>
                <c:pt idx="6">
                  <c:v>29.930829970684819</c:v>
                </c:pt>
                <c:pt idx="7">
                  <c:v>29.076418323286187</c:v>
                </c:pt>
                <c:pt idx="8">
                  <c:v>29.082617077222565</c:v>
                </c:pt>
                <c:pt idx="9">
                  <c:v>28.963289166457596</c:v>
                </c:pt>
                <c:pt idx="10">
                  <c:v>29.004203258199485</c:v>
                </c:pt>
                <c:pt idx="11">
                  <c:v>25.978009139053526</c:v>
                </c:pt>
                <c:pt idx="12">
                  <c:v>26.639852317433089</c:v>
                </c:pt>
                <c:pt idx="13">
                  <c:v>27.226322674099158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17.812476897909882</c:v>
                </c:pt>
                <c:pt idx="1">
                  <c:v>19.295332368235002</c:v>
                </c:pt>
                <c:pt idx="2">
                  <c:v>20.230939856306598</c:v>
                </c:pt>
                <c:pt idx="3">
                  <c:v>18.465944424508411</c:v>
                </c:pt>
                <c:pt idx="4">
                  <c:v>18.49362229313088</c:v>
                </c:pt>
                <c:pt idx="5">
                  <c:v>19.070805653751389</c:v>
                </c:pt>
                <c:pt idx="6">
                  <c:v>18.754080068085699</c:v>
                </c:pt>
                <c:pt idx="7">
                  <c:v>19.014130072020677</c:v>
                </c:pt>
                <c:pt idx="8">
                  <c:v>19.482600512835116</c:v>
                </c:pt>
                <c:pt idx="9">
                  <c:v>18.019567471693858</c:v>
                </c:pt>
                <c:pt idx="10">
                  <c:v>18.18441525837461</c:v>
                </c:pt>
                <c:pt idx="11">
                  <c:v>16.992264129040478</c:v>
                </c:pt>
                <c:pt idx="12">
                  <c:v>18.335043758333779</c:v>
                </c:pt>
                <c:pt idx="13">
                  <c:v>19.186010156787159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42.900728775784522</c:v>
                </c:pt>
                <c:pt idx="1">
                  <c:v>44.476027688253573</c:v>
                </c:pt>
                <c:pt idx="2">
                  <c:v>43.293827544527119</c:v>
                </c:pt>
                <c:pt idx="3">
                  <c:v>44.875320741440113</c:v>
                </c:pt>
                <c:pt idx="4">
                  <c:v>46.320712133162743</c:v>
                </c:pt>
                <c:pt idx="5">
                  <c:v>54.295359217498799</c:v>
                </c:pt>
                <c:pt idx="6">
                  <c:v>49.155290844083993</c:v>
                </c:pt>
                <c:pt idx="7">
                  <c:v>50.946120278140917</c:v>
                </c:pt>
                <c:pt idx="8">
                  <c:v>51.156309498385774</c:v>
                </c:pt>
                <c:pt idx="9">
                  <c:v>59.188761879708537</c:v>
                </c:pt>
                <c:pt idx="10">
                  <c:v>48.713100096936522</c:v>
                </c:pt>
                <c:pt idx="11">
                  <c:v>35.479779476577022</c:v>
                </c:pt>
                <c:pt idx="12">
                  <c:v>38.405175952406452</c:v>
                </c:pt>
                <c:pt idx="13">
                  <c:v>43.939796989722282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6.3028732835739474</c:v>
                </c:pt>
                <c:pt idx="1">
                  <c:v>6.0537885747574958</c:v>
                </c:pt>
                <c:pt idx="2">
                  <c:v>8.134705224943529</c:v>
                </c:pt>
                <c:pt idx="3">
                  <c:v>5.9719660958639418</c:v>
                </c:pt>
                <c:pt idx="4">
                  <c:v>6.152115720134721</c:v>
                </c:pt>
                <c:pt idx="5">
                  <c:v>6.0394476623699971</c:v>
                </c:pt>
                <c:pt idx="6">
                  <c:v>4.9796059603437701</c:v>
                </c:pt>
                <c:pt idx="7">
                  <c:v>6.2234390870657847</c:v>
                </c:pt>
                <c:pt idx="8">
                  <c:v>5.6087785895388729</c:v>
                </c:pt>
                <c:pt idx="9">
                  <c:v>7.4459830529978124</c:v>
                </c:pt>
                <c:pt idx="10">
                  <c:v>5.1338931444872795</c:v>
                </c:pt>
                <c:pt idx="11">
                  <c:v>4.1150178614379236</c:v>
                </c:pt>
                <c:pt idx="12">
                  <c:v>5.0179188649588493</c:v>
                </c:pt>
                <c:pt idx="13">
                  <c:v>4.4441074176174098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7173</c:v>
                </c:pt>
                <c:pt idx="1">
                  <c:v>7319</c:v>
                </c:pt>
                <c:pt idx="2">
                  <c:v>7544</c:v>
                </c:pt>
                <c:pt idx="3">
                  <c:v>7600</c:v>
                </c:pt>
                <c:pt idx="4">
                  <c:v>7730</c:v>
                </c:pt>
                <c:pt idx="5">
                  <c:v>8069</c:v>
                </c:pt>
                <c:pt idx="6">
                  <c:v>8252</c:v>
                </c:pt>
                <c:pt idx="7">
                  <c:v>8232</c:v>
                </c:pt>
                <c:pt idx="8">
                  <c:v>8354</c:v>
                </c:pt>
                <c:pt idx="9">
                  <c:v>8333</c:v>
                </c:pt>
                <c:pt idx="10">
                  <c:v>8520</c:v>
                </c:pt>
                <c:pt idx="11">
                  <c:v>8391</c:v>
                </c:pt>
                <c:pt idx="12">
                  <c:v>8410</c:v>
                </c:pt>
                <c:pt idx="13">
                  <c:v>8595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3008</c:v>
                </c:pt>
                <c:pt idx="1">
                  <c:v>3015</c:v>
                </c:pt>
                <c:pt idx="2">
                  <c:v>3028</c:v>
                </c:pt>
                <c:pt idx="3">
                  <c:v>3012</c:v>
                </c:pt>
                <c:pt idx="4">
                  <c:v>3011</c:v>
                </c:pt>
                <c:pt idx="5">
                  <c:v>3011</c:v>
                </c:pt>
                <c:pt idx="6">
                  <c:v>2972</c:v>
                </c:pt>
                <c:pt idx="7">
                  <c:v>2944</c:v>
                </c:pt>
                <c:pt idx="8">
                  <c:v>2975</c:v>
                </c:pt>
                <c:pt idx="9">
                  <c:v>3052</c:v>
                </c:pt>
                <c:pt idx="10">
                  <c:v>3055</c:v>
                </c:pt>
                <c:pt idx="11">
                  <c:v>2998</c:v>
                </c:pt>
                <c:pt idx="12">
                  <c:v>3134</c:v>
                </c:pt>
                <c:pt idx="13">
                  <c:v>3117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4294</c:v>
                </c:pt>
                <c:pt idx="1">
                  <c:v>4407</c:v>
                </c:pt>
                <c:pt idx="2">
                  <c:v>4481</c:v>
                </c:pt>
                <c:pt idx="3">
                  <c:v>4699</c:v>
                </c:pt>
                <c:pt idx="4">
                  <c:v>4704</c:v>
                </c:pt>
                <c:pt idx="5">
                  <c:v>4838</c:v>
                </c:pt>
                <c:pt idx="6">
                  <c:v>5024</c:v>
                </c:pt>
                <c:pt idx="7">
                  <c:v>5117</c:v>
                </c:pt>
                <c:pt idx="8">
                  <c:v>5098</c:v>
                </c:pt>
                <c:pt idx="9">
                  <c:v>5252</c:v>
                </c:pt>
                <c:pt idx="10">
                  <c:v>5398</c:v>
                </c:pt>
                <c:pt idx="11">
                  <c:v>5410</c:v>
                </c:pt>
                <c:pt idx="12">
                  <c:v>5534</c:v>
                </c:pt>
                <c:pt idx="13">
                  <c:v>5829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c:v>
                </c:pt>
                <c:pt idx="1">
                  <c:v>53</c:v>
                </c:pt>
                <c:pt idx="2">
                  <c:v>53</c:v>
                </c:pt>
                <c:pt idx="3">
                  <c:v>53</c:v>
                </c:pt>
                <c:pt idx="4">
                  <c:v>53</c:v>
                </c:pt>
                <c:pt idx="5">
                  <c:v>43</c:v>
                </c:pt>
                <c:pt idx="6">
                  <c:v>43</c:v>
                </c:pt>
                <c:pt idx="7">
                  <c:v>43</c:v>
                </c:pt>
                <c:pt idx="8">
                  <c:v>43</c:v>
                </c:pt>
                <c:pt idx="9">
                  <c:v>43</c:v>
                </c:pt>
                <c:pt idx="10">
                  <c:v>43</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284</c:v>
                </c:pt>
                <c:pt idx="1">
                  <c:v>284</c:v>
                </c:pt>
                <c:pt idx="2">
                  <c:v>284</c:v>
                </c:pt>
                <c:pt idx="3">
                  <c:v>284</c:v>
                </c:pt>
                <c:pt idx="4">
                  <c:v>284</c:v>
                </c:pt>
                <c:pt idx="5">
                  <c:v>299</c:v>
                </c:pt>
                <c:pt idx="6">
                  <c:v>299</c:v>
                </c:pt>
                <c:pt idx="7">
                  <c:v>299</c:v>
                </c:pt>
                <c:pt idx="8">
                  <c:v>299</c:v>
                </c:pt>
                <c:pt idx="9">
                  <c:v>299</c:v>
                </c:pt>
                <c:pt idx="10">
                  <c:v>299</c:v>
                </c:pt>
                <c:pt idx="11">
                  <c:v>227</c:v>
                </c:pt>
                <c:pt idx="12">
                  <c:v>227</c:v>
                </c:pt>
                <c:pt idx="13">
                  <c:v>227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14.381399999999999</c:v>
                </c:pt>
                <c:pt idx="1">
                  <c:v>15.0497</c:v>
                </c:pt>
                <c:pt idx="2">
                  <c:v>25.377600000000001</c:v>
                </c:pt>
                <c:pt idx="3">
                  <c:v>16.247199999999999</c:v>
                </c:pt>
                <c:pt idx="4">
                  <c:v>18.7456</c:v>
                </c:pt>
                <c:pt idx="5">
                  <c:v>18.287099999999999</c:v>
                </c:pt>
                <c:pt idx="6">
                  <c:v>9.8262</c:v>
                </c:pt>
                <c:pt idx="7">
                  <c:v>14.824299999999999</c:v>
                </c:pt>
                <c:pt idx="8">
                  <c:v>15.383800000000001</c:v>
                </c:pt>
                <c:pt idx="9">
                  <c:v>26.675999999999998</c:v>
                </c:pt>
                <c:pt idx="10">
                  <c:v>14.300800000000001</c:v>
                </c:pt>
                <c:pt idx="11">
                  <c:v>12.202</c:v>
                </c:pt>
                <c:pt idx="12">
                  <c:v>17.9514</c:v>
                </c:pt>
                <c:pt idx="13">
                  <c:v>16.174199999999999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45.148000000000003</c:v>
                </c:pt>
                <c:pt idx="1">
                  <c:v>37.573999999999998</c:v>
                </c:pt>
                <c:pt idx="2">
                  <c:v>67.950999999999993</c:v>
                </c:pt>
                <c:pt idx="3">
                  <c:v>65.739000000000004</c:v>
                </c:pt>
                <c:pt idx="4">
                  <c:v>57.098999999999997</c:v>
                </c:pt>
                <c:pt idx="5">
                  <c:v>65.378</c:v>
                </c:pt>
                <c:pt idx="6">
                  <c:v>71.379000000000005</c:v>
                </c:pt>
                <c:pt idx="7">
                  <c:v>68.766999999999996</c:v>
                </c:pt>
                <c:pt idx="8">
                  <c:v>66.198999999999998</c:v>
                </c:pt>
                <c:pt idx="9">
                  <c:v>69.677000000000007</c:v>
                </c:pt>
                <c:pt idx="10">
                  <c:v>74.546000000000006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45.148000000000003</c:v>
                </c:pt>
                <c:pt idx="1">
                  <c:v>37.573999999999998</c:v>
                </c:pt>
                <c:pt idx="2">
                  <c:v>67.951000000000008</c:v>
                </c:pt>
                <c:pt idx="3">
                  <c:v>65.739000000000004</c:v>
                </c:pt>
                <c:pt idx="4">
                  <c:v>57.099000000000004</c:v>
                </c:pt>
                <c:pt idx="5">
                  <c:v>65.378</c:v>
                </c:pt>
                <c:pt idx="6">
                  <c:v>71.378999999999991</c:v>
                </c:pt>
                <c:pt idx="7">
                  <c:v>68.766999999999996</c:v>
                </c:pt>
                <c:pt idx="8">
                  <c:v>66.199000000000012</c:v>
                </c:pt>
                <c:pt idx="9">
                  <c:v>69.676999999999992</c:v>
                </c:pt>
                <c:pt idx="10">
                  <c:v>74.546000000000006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43.293827544527119</c:v>
                </c:pt>
                <c:pt idx="1">
                  <c:v>44.875320741440113</c:v>
                </c:pt>
                <c:pt idx="2">
                  <c:v>46.320712133162743</c:v>
                </c:pt>
                <c:pt idx="3">
                  <c:v>54.295359217498799</c:v>
                </c:pt>
                <c:pt idx="4">
                  <c:v>49.155290844083993</c:v>
                </c:pt>
                <c:pt idx="5">
                  <c:v>50.946120278140917</c:v>
                </c:pt>
                <c:pt idx="6">
                  <c:v>51.156309498385774</c:v>
                </c:pt>
                <c:pt idx="7">
                  <c:v>59.188761879708537</c:v>
                </c:pt>
                <c:pt idx="8">
                  <c:v>48.713100096936522</c:v>
                </c:pt>
                <c:pt idx="9">
                  <c:v>35.479779476577022</c:v>
                </c:pt>
                <c:pt idx="10">
                  <c:v>38.405175952406452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8.134705224943529</c:v>
                </c:pt>
                <c:pt idx="1">
                  <c:v>5.9719660958639418</c:v>
                </c:pt>
                <c:pt idx="2">
                  <c:v>6.152115720134721</c:v>
                </c:pt>
                <c:pt idx="3">
                  <c:v>6.0394476623699971</c:v>
                </c:pt>
                <c:pt idx="4">
                  <c:v>4.9796059603437701</c:v>
                </c:pt>
                <c:pt idx="5">
                  <c:v>6.2234390870657847</c:v>
                </c:pt>
                <c:pt idx="6">
                  <c:v>5.6087785895388729</c:v>
                </c:pt>
                <c:pt idx="7">
                  <c:v>7.4459830529978124</c:v>
                </c:pt>
                <c:pt idx="8">
                  <c:v>5.1338931444872795</c:v>
                </c:pt>
                <c:pt idx="9">
                  <c:v>4.1150178614379236</c:v>
                </c:pt>
                <c:pt idx="10">
                  <c:v>5.0179188649588493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0.83729763663398815</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74.546000000000006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74.546000000000006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M：宿泊業，飲食サービス業(N=8)</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7.8780000000000001</c:v>
                </c:pt>
                <c:pt idx="30">
                  <c:v>0</c:v>
                </c:pt>
                <c:pt idx="31">
                  <c:v>38.475000000000001</c:v>
                </c:pt>
                <c:pt idx="32">
                  <c:v>0</c:v>
                </c:pt>
                <c:pt idx="33">
                  <c:v>28.193000000000001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3.0332208160933489</c:v>
                </c:pt>
                <c:pt idx="2">
                  <c:v>1.3536954204829561</c:v>
                </c:pt>
                <c:pt idx="3">
                  <c:v>3.7720995199733052</c:v>
                </c:pt>
                <c:pt idx="4">
                  <c:v>53.845008628449001</c:v>
                </c:pt>
                <c:pt idx="5">
                  <c:v>20.11470873395378</c:v>
                </c:pt>
                <c:pt idx="7">
                  <c:v>31.179784799640132</c:v>
                </c:pt>
                <c:pt idx="8">
                  <c:v>0.60658180721915</c:v>
                </c:pt>
                <c:pt idx="9">
                  <c:v>0</c:v>
                </c:pt>
                <c:pt idx="10">
                  <c:v>1.8090905361205869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8.1590157565496106</c:v>
                </c:pt>
                <c:pt idx="4" formatCode="#,##0">
                  <c:v>53.845008628449001</c:v>
                </c:pt>
                <c:pt idx="5" formatCode="#,##0">
                  <c:v>20.11470873395378</c:v>
                </c:pt>
                <c:pt idx="6" formatCode="#,##0">
                  <c:v>31.786366606859282</c:v>
                </c:pt>
                <c:pt idx="10" formatCode="#,##0">
                  <c:v>1.8090905361205869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74.546000000000006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74.546000000000006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恩納村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恩納村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M：宿泊業，飲食サービス業(N=8)</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7.8780000000000001</c:v>
                </c:pt>
                <c:pt idx="6">
                  <c:v>0</c:v>
                </c:pt>
                <c:pt idx="7">
                  <c:v>4.8093750000000002</c:v>
                </c:pt>
                <c:pt idx="8">
                  <c:v>0</c:v>
                </c:pt>
                <c:pt idx="9">
                  <c:v>28.193000000000001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M：宿泊業，飲食サービス業(N=8)</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恩納村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恩納村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713.89999999999964</c:v>
                </c:pt>
                <c:pt idx="1">
                  <c:v>1658.5000000000005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856.76566799999955</c:v>
                </c:pt>
                <c:pt idx="1">
                  <c:v>2193.7974600000002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恩納村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7.3353881520000002</c:v>
                </c:pt>
                <c:pt idx="1">
                  <c:v>7.8917374799999989</c:v>
                </c:pt>
                <c:pt idx="2">
                  <c:v>0</c:v>
                </c:pt>
                <c:pt idx="3">
                  <c:v>0</c:v>
                </c:pt>
                <c:pt idx="4">
                  <c:v>0.76111912000000004</c:v>
                </c:pt>
                <c:pt idx="5">
                  <c:v>2.8649173299999999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238,180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恩納村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163780</c:v>
                </c:pt>
                <c:pt idx="1">
                  <c:v>74400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1450.7</c:v>
                </c:pt>
                <c:pt idx="1">
                  <c:v>1560.1</c:v>
                </c:pt>
                <c:pt idx="2">
                  <c:v>1574.100000000001</c:v>
                </c:pt>
                <c:pt idx="3">
                  <c:v>1594</c:v>
                </c:pt>
                <c:pt idx="4">
                  <c:v>1643.4</c:v>
                </c:pt>
                <c:pt idx="5">
                  <c:v>1658.5</c:v>
                </c:pt>
                <c:pt idx="6">
                  <c:v>1658.5</c:v>
                </c:pt>
                <c:pt idx="7">
                  <c:v>1658.5000000000005</c:v>
                </c:pt>
                <c:pt idx="8">
                  <c:v>1658.5000000000005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259.09399999999999</c:v>
                </c:pt>
                <c:pt idx="1">
                  <c:v>301.29399999999998</c:v>
                </c:pt>
                <c:pt idx="2">
                  <c:v>352.39400000000001</c:v>
                </c:pt>
                <c:pt idx="3">
                  <c:v>409.19400000000002</c:v>
                </c:pt>
                <c:pt idx="4">
                  <c:v>426.59399999999988</c:v>
                </c:pt>
                <c:pt idx="5">
                  <c:v>499.89399999999978</c:v>
                </c:pt>
                <c:pt idx="6">
                  <c:v>559.69399999999973</c:v>
                </c:pt>
                <c:pt idx="7">
                  <c:v>682.49999999999966</c:v>
                </c:pt>
                <c:pt idx="8">
                  <c:v>713.89999999999964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3.0185156994844722E-2</c:v>
                </c:pt>
                <c:pt idx="1">
                  <c:v>3.060483919554615E-2</c:v>
                </c:pt>
                <c:pt idx="2">
                  <c:v>3.0749996182776067E-2</c:v>
                </c:pt>
                <c:pt idx="3">
                  <c:v>2.9260107289439834E-2</c:v>
                </c:pt>
                <c:pt idx="4">
                  <c:v>3.5865098045700435E-2</c:v>
                </c:pt>
                <c:pt idx="5">
                  <c:v>4.3301663242836026E-2</c:v>
                </c:pt>
                <c:pt idx="6">
                  <c:v>4.0672809984457048E-2</c:v>
                </c:pt>
                <c:pt idx="7">
                  <c:v>3.9130649630019977E-2</c:v>
                </c:pt>
                <c:pt idx="8">
                  <c:v>3.9620078560339625E-2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3.0835760964234011</c:v>
                </c:pt>
                <c:pt idx="2">
                  <c:v>0.80710585844282878</c:v>
                </c:pt>
                <c:pt idx="3">
                  <c:v>2.261433765268491</c:v>
                </c:pt>
                <c:pt idx="4">
                  <c:v>46.320712133162743</c:v>
                </c:pt>
                <c:pt idx="5">
                  <c:v>18.49362229313088</c:v>
                </c:pt>
                <c:pt idx="7">
                  <c:v>29.188838316608603</c:v>
                </c:pt>
                <c:pt idx="8">
                  <c:v>0.83164246322231405</c:v>
                </c:pt>
                <c:pt idx="9">
                  <c:v>0</c:v>
                </c:pt>
                <c:pt idx="10">
                  <c:v>2.5111696608217482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6.152115720134721</c:v>
                </c:pt>
                <c:pt idx="4" formatCode="#,##0">
                  <c:v>46.320712133162743</c:v>
                </c:pt>
                <c:pt idx="5" formatCode="#,##0">
                  <c:v>18.49362229313088</c:v>
                </c:pt>
                <c:pt idx="6" formatCode="#,##0">
                  <c:v>30.020480779830915</c:v>
                </c:pt>
                <c:pt idx="10" formatCode="#,##0">
                  <c:v>2.5111696608217482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c:v>
                </c:pt>
                <c:pt idx="1">
                  <c:v>51</c:v>
                </c:pt>
                <c:pt idx="2">
                  <c:v>58</c:v>
                </c:pt>
                <c:pt idx="3">
                  <c:v>66</c:v>
                </c:pt>
                <c:pt idx="4">
                  <c:v>68</c:v>
                </c:pt>
                <c:pt idx="5">
                  <c:v>80</c:v>
                </c:pt>
                <c:pt idx="6">
                  <c:v>93</c:v>
                </c:pt>
                <c:pt idx="7">
                  <c:v>110</c:v>
                </c:pt>
                <c:pt idx="8">
                  <c:v>116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76995.383120054321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3050.5631279999998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422975.71199999994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203760.78200000001</c:v>
                </c:pt>
                <c:pt idx="1">
                  <c:v>219214.92999999996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3050.5631279999998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2.3531656318283707</c:v>
                </c:pt>
                <c:pt idx="2">
                  <c:v>0.62630821265439796</c:v>
                </c:pt>
                <c:pt idx="3">
                  <c:v>1.4646335731346409</c:v>
                </c:pt>
                <c:pt idx="4">
                  <c:v>43.939796989722282</c:v>
                </c:pt>
                <c:pt idx="5">
                  <c:v>19.186010156787159</c:v>
                </c:pt>
                <c:pt idx="7">
                  <c:v>26.56121119345412</c:v>
                </c:pt>
                <c:pt idx="8">
                  <c:v>0.66511148064503811</c:v>
                </c:pt>
                <c:pt idx="9">
                  <c:v>0</c:v>
                </c:pt>
                <c:pt idx="10">
                  <c:v>2.351189880134942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4.4441074176174098</c:v>
                </c:pt>
                <c:pt idx="4">
                  <c:v>43.939796989722282</c:v>
                </c:pt>
                <c:pt idx="5">
                  <c:v>19.186010156787159</c:v>
                </c:pt>
                <c:pt idx="6">
                  <c:v>27.226322674099158</c:v>
                </c:pt>
                <c:pt idx="10">
                  <c:v>2.351189880134942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恩納村</c:v>
                </c:pt>
              </c:strCache>
            </c:strRef>
          </c:cat>
          <c:val>
            <c:numRef>
              <c:f>①CO2排出量の現状把握!$AX$43:$AX$45</c:f>
              <c:numCache>
                <c:formatCode>0%</c:formatCode>
                <c:ptCount val="3"/>
                <c:pt idx="0">
                  <c:v>0.42072759503743129</c:v>
                </c:pt>
                <c:pt idx="1">
                  <c:v>9.7622168045433597E-2</c:v>
                </c:pt>
                <c:pt idx="2">
                  <c:v>4.5746012523860957E-2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恩納村</c:v>
                </c:pt>
              </c:strCache>
            </c:strRef>
          </c:cat>
          <c:val>
            <c:numRef>
              <c:f>①CO2排出量の現状把握!$AY$43:$AY$45</c:f>
              <c:numCache>
                <c:formatCode>0%</c:formatCode>
                <c:ptCount val="3"/>
                <c:pt idx="0">
                  <c:v>0.19118662390594171</c:v>
                </c:pt>
                <c:pt idx="1">
                  <c:v>0.37304214208585529</c:v>
                </c:pt>
                <c:pt idx="2">
                  <c:v>0.45230016165212078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恩納村</c:v>
                </c:pt>
              </c:strCache>
            </c:strRef>
          </c:cat>
          <c:val>
            <c:numRef>
              <c:f>①CO2排出量の現状把握!$AZ$43:$AZ$45</c:f>
              <c:numCache>
                <c:formatCode>0%</c:formatCode>
                <c:ptCount val="3"/>
                <c:pt idx="0">
                  <c:v>0.18034974026133399</c:v>
                </c:pt>
                <c:pt idx="1">
                  <c:v>0.23366296858212929</c:v>
                </c:pt>
                <c:pt idx="2">
                  <c:v>0.19749375486199558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恩納村</c:v>
                </c:pt>
              </c:strCache>
            </c:strRef>
          </c:cat>
          <c:val>
            <c:numRef>
              <c:f>①CO2排出量の現状把握!$BA$43:$BA$45</c:f>
              <c:numCache>
                <c:formatCode>0%</c:formatCode>
                <c:ptCount val="3"/>
                <c:pt idx="0">
                  <c:v>0.19226168778726088</c:v>
                </c:pt>
                <c:pt idx="1">
                  <c:v>0.27361362090494218</c:v>
                </c:pt>
                <c:pt idx="2">
                  <c:v>0.28025778429445775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恩納村</c:v>
                </c:pt>
              </c:strCache>
            </c:strRef>
          </c:cat>
          <c:val>
            <c:numRef>
              <c:f>①CO2排出量の現状把握!$BB$43:$BB$45</c:f>
              <c:numCache>
                <c:formatCode>0%</c:formatCode>
                <c:ptCount val="3"/>
                <c:pt idx="0">
                  <c:v>1.5474353008032191E-2</c:v>
                </c:pt>
                <c:pt idx="1">
                  <c:v>2.2059100381639555E-2</c:v>
                </c:pt>
                <c:pt idx="2">
                  <c:v>2.420228666756492E-2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5544</c:v>
                </c:pt>
                <c:pt idx="1">
                  <c:v>5544</c:v>
                </c:pt>
                <c:pt idx="2">
                  <c:v>5544</c:v>
                </c:pt>
                <c:pt idx="3">
                  <c:v>5544</c:v>
                </c:pt>
                <c:pt idx="4">
                  <c:v>5544</c:v>
                </c:pt>
                <c:pt idx="5">
                  <c:v>7355</c:v>
                </c:pt>
                <c:pt idx="6">
                  <c:v>7355</c:v>
                </c:pt>
                <c:pt idx="7">
                  <c:v>7355</c:v>
                </c:pt>
                <c:pt idx="8">
                  <c:v>7355</c:v>
                </c:pt>
                <c:pt idx="9">
                  <c:v>7355</c:v>
                </c:pt>
                <c:pt idx="10">
                  <c:v>7355</c:v>
                </c:pt>
                <c:pt idx="11">
                  <c:v>6932</c:v>
                </c:pt>
                <c:pt idx="12">
                  <c:v>6932</c:v>
                </c:pt>
                <c:pt idx="13">
                  <c:v>6932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2.334691666622811</c:v>
                </c:pt>
                <c:pt idx="1">
                  <c:v>3.29219290851514</c:v>
                </c:pt>
                <c:pt idx="2">
                  <c:v>2.7280807541046399</c:v>
                </c:pt>
                <c:pt idx="3">
                  <c:v>2.8165079186549069</c:v>
                </c:pt>
                <c:pt idx="4">
                  <c:v>2.5111696608217482</c:v>
                </c:pt>
                <c:pt idx="5">
                  <c:v>2.43400802866091</c:v>
                </c:pt>
                <c:pt idx="6">
                  <c:v>2.427981109936697</c:v>
                </c:pt>
                <c:pt idx="7">
                  <c:v>3.0861748876894488</c:v>
                </c:pt>
                <c:pt idx="8">
                  <c:v>2.9261297955616401</c:v>
                </c:pt>
                <c:pt idx="9">
                  <c:v>3.4634995774071178</c:v>
                </c:pt>
                <c:pt idx="10">
                  <c:v>3.5250623861463342</c:v>
                </c:pt>
                <c:pt idx="11">
                  <c:v>3.0941127031468731</c:v>
                </c:pt>
                <c:pt idx="12">
                  <c:v>2.627942705703346</c:v>
                </c:pt>
                <c:pt idx="13">
                  <c:v>2.351189880134942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10401</c:v>
                </c:pt>
                <c:pt idx="1">
                  <c:v>10435</c:v>
                </c:pt>
                <c:pt idx="2">
                  <c:v>10491</c:v>
                </c:pt>
                <c:pt idx="3">
                  <c:v>10758</c:v>
                </c:pt>
                <c:pt idx="4">
                  <c:v>10751</c:v>
                </c:pt>
                <c:pt idx="5">
                  <c:v>10814</c:v>
                </c:pt>
                <c:pt idx="6">
                  <c:v>10906</c:v>
                </c:pt>
                <c:pt idx="7">
                  <c:v>10980</c:v>
                </c:pt>
                <c:pt idx="8">
                  <c:v>10937</c:v>
                </c:pt>
                <c:pt idx="9">
                  <c:v>11038</c:v>
                </c:pt>
                <c:pt idx="10">
                  <c:v>11064</c:v>
                </c:pt>
                <c:pt idx="11">
                  <c:v>11050</c:v>
                </c:pt>
                <c:pt idx="12">
                  <c:v>11082</c:v>
                </c:pt>
                <c:pt idx="13">
                  <c:v>11298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恩納村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2459</v>
      </c>
      <c r="B624" s="70">
        <v>517</v>
      </c>
      <c r="C624" s="70">
        <v>7</v>
      </c>
      <c r="D624" s="70">
        <v>31</v>
      </c>
      <c r="E624" s="70">
        <v>2010</v>
      </c>
      <c r="F624" s="70" t="s">
        <v>177</v>
      </c>
      <c r="G624" s="70" t="s">
        <v>2452</v>
      </c>
      <c r="H624" s="70" t="s">
        <v>2453</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2460</v>
      </c>
      <c r="B625" s="70">
        <v>518</v>
      </c>
      <c r="C625" s="70">
        <v>8</v>
      </c>
      <c r="D625" s="70">
        <v>31</v>
      </c>
      <c r="E625" s="70">
        <v>2011</v>
      </c>
      <c r="F625" s="70" t="s">
        <v>178</v>
      </c>
      <c r="G625" s="70" t="s">
        <v>2452</v>
      </c>
      <c r="H625" s="70" t="s">
        <v>2453</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2461</v>
      </c>
      <c r="B626" s="70">
        <v>519</v>
      </c>
      <c r="C626" s="70">
        <v>9</v>
      </c>
      <c r="D626" s="70">
        <v>31</v>
      </c>
      <c r="E626" s="70">
        <v>2012</v>
      </c>
      <c r="F626" s="70" t="s">
        <v>179</v>
      </c>
      <c r="G626" s="70" t="s">
        <v>2452</v>
      </c>
      <c r="H626" s="70" t="s">
        <v>2453</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2463</v>
      </c>
      <c r="B628" s="70">
        <v>521</v>
      </c>
      <c r="C628" s="70">
        <v>11</v>
      </c>
      <c r="D628" s="70">
        <v>31</v>
      </c>
      <c r="E628" s="70">
        <v>2014</v>
      </c>
      <c r="F628" s="70" t="s">
        <v>181</v>
      </c>
      <c r="G628" s="70" t="s">
        <v>2452</v>
      </c>
      <c r="H628" s="70" t="s">
        <v>2453</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2466</v>
      </c>
      <c r="B631" s="70">
        <v>524</v>
      </c>
      <c r="C631" s="70">
        <v>14</v>
      </c>
      <c r="D631" s="70">
        <v>31</v>
      </c>
      <c r="E631" s="70">
        <v>2017</v>
      </c>
      <c r="F631" s="70" t="s">
        <v>156</v>
      </c>
      <c r="G631" s="70" t="s">
        <v>2452</v>
      </c>
      <c r="H631" s="70" t="s">
        <v>2453</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2467</v>
      </c>
      <c r="B632" s="70">
        <v>525</v>
      </c>
      <c r="C632" s="70">
        <v>15</v>
      </c>
      <c r="D632" s="70">
        <v>31</v>
      </c>
      <c r="E632" s="70">
        <v>2018</v>
      </c>
      <c r="F632" s="70" t="s">
        <v>183</v>
      </c>
      <c r="G632" s="70" t="s">
        <v>2452</v>
      </c>
      <c r="H632" s="70" t="s">
        <v>2453</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37.658999999999999</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37.658999999999999</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37.658999999999999</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37.658999999999999</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4</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4</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4</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4</v>
      </c>
      <c r="SB14" s="71">
        <v>0</v>
      </c>
      <c r="SC14" s="71">
        <v>0</v>
      </c>
      <c r="SD14" s="71">
        <v>0</v>
      </c>
      <c r="SE14" s="71">
        <v>0</v>
      </c>
      <c r="SF14" s="71">
        <v>0</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46.658000000000001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46.658000000000001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46.658000000000001</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46.658000000000001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5</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5</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5</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5</v>
      </c>
      <c r="SB15" s="71">
        <v>0</v>
      </c>
      <c r="SC15" s="71">
        <v>0</v>
      </c>
      <c r="SD15" s="71">
        <v>0</v>
      </c>
      <c r="SE15" s="71">
        <v>0</v>
      </c>
      <c r="SF15" s="71">
        <v>0</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45.148000000000003</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45.148000000000003</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45.148000000000003</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45.148000000000003</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5</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5</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5</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5</v>
      </c>
      <c r="SB16" s="71">
        <v>0</v>
      </c>
      <c r="SC16" s="71">
        <v>0</v>
      </c>
      <c r="SD16" s="71">
        <v>0</v>
      </c>
      <c r="SE16" s="71">
        <v>0</v>
      </c>
      <c r="SF16" s="71">
        <v>0</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17.841999999999999</v>
      </c>
      <c r="CG17" s="73">
        <v>0</v>
      </c>
      <c r="CH17" s="73">
        <v>0</v>
      </c>
      <c r="CI17" s="73">
        <v>0</v>
      </c>
      <c r="CJ17" s="73">
        <v>0</v>
      </c>
      <c r="CK17" s="73">
        <v>0</v>
      </c>
      <c r="CL17" s="73">
        <v>19.731999999999999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17.841999999999999</v>
      </c>
      <c r="GH17" s="73">
        <v>0</v>
      </c>
      <c r="GI17" s="73">
        <v>0</v>
      </c>
      <c r="GJ17" s="73">
        <v>0</v>
      </c>
      <c r="GK17" s="73">
        <v>0</v>
      </c>
      <c r="GL17" s="73">
        <v>0</v>
      </c>
      <c r="GM17" s="73">
        <v>19.731999999999999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17.841999999999999</v>
      </c>
      <c r="HT17" s="73">
        <v>0</v>
      </c>
      <c r="HU17" s="73">
        <v>19.731999999999999</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17.841999999999999</v>
      </c>
      <c r="IO17" s="73">
        <v>0</v>
      </c>
      <c r="IP17" s="73">
        <v>19.731999999999999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2</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2</v>
      </c>
      <c r="SB17" s="71">
        <v>0</v>
      </c>
      <c r="SC17" s="71">
        <v>1</v>
      </c>
      <c r="SD17" s="71">
        <v>0</v>
      </c>
      <c r="SE17" s="71">
        <v>0</v>
      </c>
      <c r="SF17" s="71">
        <v>0</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45.764000000000003</v>
      </c>
      <c r="CG18" s="73">
        <v>0</v>
      </c>
      <c r="CH18" s="73">
        <v>0</v>
      </c>
      <c r="CI18" s="73">
        <v>0</v>
      </c>
      <c r="CJ18" s="73">
        <v>0</v>
      </c>
      <c r="CK18" s="73">
        <v>0</v>
      </c>
      <c r="CL18" s="73">
        <v>22.187000000000001</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45.764000000000003</v>
      </c>
      <c r="GH18" s="73">
        <v>0</v>
      </c>
      <c r="GI18" s="73">
        <v>0</v>
      </c>
      <c r="GJ18" s="73">
        <v>0</v>
      </c>
      <c r="GK18" s="73">
        <v>0</v>
      </c>
      <c r="GL18" s="73">
        <v>0</v>
      </c>
      <c r="GM18" s="73">
        <v>22.187000000000001</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45.764000000000003</v>
      </c>
      <c r="HT18" s="73">
        <v>0</v>
      </c>
      <c r="HU18" s="73">
        <v>22.187000000000001</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45.764000000000003</v>
      </c>
      <c r="IO18" s="73">
        <v>0</v>
      </c>
      <c r="IP18" s="73">
        <v>22.187000000000001</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5</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5</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5</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5</v>
      </c>
      <c r="SB18" s="71">
        <v>0</v>
      </c>
      <c r="SC18" s="71">
        <v>1</v>
      </c>
      <c r="SD18" s="71">
        <v>0</v>
      </c>
      <c r="SE18" s="71">
        <v>0</v>
      </c>
      <c r="SF18" s="71">
        <v>0</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43.582999999999998</v>
      </c>
      <c r="CG19" s="73">
        <v>0</v>
      </c>
      <c r="CH19" s="73">
        <v>0</v>
      </c>
      <c r="CI19" s="73">
        <v>0</v>
      </c>
      <c r="CJ19" s="73">
        <v>0</v>
      </c>
      <c r="CK19" s="73">
        <v>0</v>
      </c>
      <c r="CL19" s="73">
        <v>22.155999999999999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43.582999999999998</v>
      </c>
      <c r="GH19" s="73">
        <v>0</v>
      </c>
      <c r="GI19" s="73">
        <v>0</v>
      </c>
      <c r="GJ19" s="73">
        <v>0</v>
      </c>
      <c r="GK19" s="73">
        <v>0</v>
      </c>
      <c r="GL19" s="73">
        <v>0</v>
      </c>
      <c r="GM19" s="73">
        <v>22.155999999999999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43.582999999999998</v>
      </c>
      <c r="HT19" s="73">
        <v>0</v>
      </c>
      <c r="HU19" s="73">
        <v>22.155999999999999</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43.582999999999998</v>
      </c>
      <c r="IO19" s="73">
        <v>0</v>
      </c>
      <c r="IP19" s="73">
        <v>22.155999999999999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5</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5</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5</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5</v>
      </c>
      <c r="SB19" s="71">
        <v>0</v>
      </c>
      <c r="SC19" s="71">
        <v>1</v>
      </c>
      <c r="SD19" s="71">
        <v>0</v>
      </c>
      <c r="SE19" s="71">
        <v>0</v>
      </c>
      <c r="SF19" s="71">
        <v>0</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33.329000000000001</v>
      </c>
      <c r="CG20" s="73">
        <v>0</v>
      </c>
      <c r="CH20" s="73">
        <v>0</v>
      </c>
      <c r="CI20" s="73">
        <v>0</v>
      </c>
      <c r="CJ20" s="73">
        <v>0</v>
      </c>
      <c r="CK20" s="73">
        <v>0</v>
      </c>
      <c r="CL20" s="73">
        <v>23.77</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33.329000000000001</v>
      </c>
      <c r="GH20" s="73">
        <v>0</v>
      </c>
      <c r="GI20" s="73">
        <v>0</v>
      </c>
      <c r="GJ20" s="73">
        <v>0</v>
      </c>
      <c r="GK20" s="73">
        <v>0</v>
      </c>
      <c r="GL20" s="73">
        <v>0</v>
      </c>
      <c r="GM20" s="73">
        <v>23.77</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33.329000000000001</v>
      </c>
      <c r="HT20" s="73">
        <v>0</v>
      </c>
      <c r="HU20" s="73">
        <v>23.77</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33.329000000000001</v>
      </c>
      <c r="IO20" s="73">
        <v>0</v>
      </c>
      <c r="IP20" s="73">
        <v>23.77</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4</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4</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4</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4</v>
      </c>
      <c r="SB20" s="71">
        <v>0</v>
      </c>
      <c r="SC20" s="71">
        <v>1</v>
      </c>
      <c r="SD20" s="71">
        <v>0</v>
      </c>
      <c r="SE20" s="71">
        <v>0</v>
      </c>
      <c r="SF20" s="71">
        <v>0</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40.265000000000001</v>
      </c>
      <c r="CG21" s="73">
        <v>0</v>
      </c>
      <c r="CH21" s="73">
        <v>0</v>
      </c>
      <c r="CI21" s="73">
        <v>0</v>
      </c>
      <c r="CJ21" s="73">
        <v>0</v>
      </c>
      <c r="CK21" s="73">
        <v>0</v>
      </c>
      <c r="CL21" s="73">
        <v>25.113</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40.265000000000001</v>
      </c>
      <c r="GH21" s="73">
        <v>0</v>
      </c>
      <c r="GI21" s="73">
        <v>0</v>
      </c>
      <c r="GJ21" s="73">
        <v>0</v>
      </c>
      <c r="GK21" s="73">
        <v>0</v>
      </c>
      <c r="GL21" s="73">
        <v>0</v>
      </c>
      <c r="GM21" s="73">
        <v>25.113</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40.265000000000001</v>
      </c>
      <c r="HT21" s="73">
        <v>0</v>
      </c>
      <c r="HU21" s="73">
        <v>25.113</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40.265000000000001</v>
      </c>
      <c r="IO21" s="73">
        <v>0</v>
      </c>
      <c r="IP21" s="73">
        <v>25.113</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5</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5</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5</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5</v>
      </c>
      <c r="SB21" s="71">
        <v>0</v>
      </c>
      <c r="SC21" s="71">
        <v>1</v>
      </c>
      <c r="SD21" s="71">
        <v>0</v>
      </c>
      <c r="SE21" s="71">
        <v>0</v>
      </c>
      <c r="SF21" s="71">
        <v>0</v>
      </c>
      <c r="SG21" s="71">
        <v>0</v>
      </c>
      <c r="SH21" s="71">
        <v>0</v>
      </c>
    </row>
    <row r="22" spans="1:502">
      <c r="A22" s="16" t="s">
        <v>2196</v>
      </c>
      <c r="B22" s="70">
        <v>14</v>
      </c>
      <c r="C22" s="70">
        <v>14</v>
      </c>
      <c r="D22" s="70">
        <v>1</v>
      </c>
      <c r="E22" s="70">
        <v>2017</v>
      </c>
      <c r="F22" s="70" t="s">
        <v>156</v>
      </c>
      <c r="G22" s="1073" t="s">
        <v>2182</v>
      </c>
      <c r="H22" s="70" t="s">
        <v>2183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46.177999999999997</v>
      </c>
      <c r="CG22" s="73">
        <v>0</v>
      </c>
      <c r="CH22" s="73">
        <v>0</v>
      </c>
      <c r="CI22" s="73">
        <v>0</v>
      </c>
      <c r="CJ22" s="73">
        <v>0</v>
      </c>
      <c r="CK22" s="73">
        <v>0</v>
      </c>
      <c r="CL22" s="73">
        <v>25.201000000000001</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46.177999999999997</v>
      </c>
      <c r="GH22" s="73">
        <v>0</v>
      </c>
      <c r="GI22" s="73">
        <v>0</v>
      </c>
      <c r="GJ22" s="73">
        <v>0</v>
      </c>
      <c r="GK22" s="73">
        <v>0</v>
      </c>
      <c r="GL22" s="73">
        <v>0</v>
      </c>
      <c r="GM22" s="73">
        <v>25.201000000000001</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46.177999999999997</v>
      </c>
      <c r="HT22" s="73">
        <v>0</v>
      </c>
      <c r="HU22" s="73">
        <v>25.201000000000001</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46.177999999999997</v>
      </c>
      <c r="IO22" s="73">
        <v>0</v>
      </c>
      <c r="IP22" s="73">
        <v>25.201000000000001</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6</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6</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6</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6</v>
      </c>
      <c r="SB22" s="71">
        <v>0</v>
      </c>
      <c r="SC22" s="71">
        <v>1</v>
      </c>
      <c r="SD22" s="71">
        <v>0</v>
      </c>
      <c r="SE22" s="71">
        <v>0</v>
      </c>
      <c r="SF22" s="71">
        <v>0</v>
      </c>
      <c r="SG22" s="71">
        <v>0</v>
      </c>
      <c r="SH22" s="71">
        <v>0</v>
      </c>
    </row>
    <row r="23" spans="1:502">
      <c r="A23" s="16" t="s">
        <v>2197</v>
      </c>
      <c r="B23" s="70">
        <v>15</v>
      </c>
      <c r="C23" s="70">
        <v>15</v>
      </c>
      <c r="D23" s="70">
        <v>1</v>
      </c>
      <c r="E23" s="70">
        <v>2018</v>
      </c>
      <c r="F23" s="70" t="s">
        <v>183</v>
      </c>
      <c r="G23" s="1073" t="s">
        <v>2182</v>
      </c>
      <c r="H23" s="70" t="s">
        <v>2183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43.694000000000003</v>
      </c>
      <c r="CG23" s="73">
        <v>0</v>
      </c>
      <c r="CH23" s="73">
        <v>0</v>
      </c>
      <c r="CI23" s="73">
        <v>0</v>
      </c>
      <c r="CJ23" s="73">
        <v>0</v>
      </c>
      <c r="CK23" s="73">
        <v>0</v>
      </c>
      <c r="CL23" s="73">
        <v>25.073</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43.694000000000003</v>
      </c>
      <c r="GH23" s="73">
        <v>0</v>
      </c>
      <c r="GI23" s="73">
        <v>0</v>
      </c>
      <c r="GJ23" s="73">
        <v>0</v>
      </c>
      <c r="GK23" s="73">
        <v>0</v>
      </c>
      <c r="GL23" s="73">
        <v>0</v>
      </c>
      <c r="GM23" s="73">
        <v>25.073</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43.694000000000003</v>
      </c>
      <c r="HT23" s="73">
        <v>0</v>
      </c>
      <c r="HU23" s="73">
        <v>25.073</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43.694000000000003</v>
      </c>
      <c r="IO23" s="73">
        <v>0</v>
      </c>
      <c r="IP23" s="73">
        <v>25.073</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6</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6</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6</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6</v>
      </c>
      <c r="SB23" s="71">
        <v>0</v>
      </c>
      <c r="SC23" s="71">
        <v>1</v>
      </c>
      <c r="SD23" s="71">
        <v>0</v>
      </c>
      <c r="SE23" s="71">
        <v>0</v>
      </c>
      <c r="SF23" s="71">
        <v>0</v>
      </c>
      <c r="SG23" s="71">
        <v>0</v>
      </c>
      <c r="SH23" s="71">
        <v>0</v>
      </c>
    </row>
    <row r="24" spans="1:502">
      <c r="A24" s="16" t="s">
        <v>2198</v>
      </c>
      <c r="B24" s="70">
        <v>16</v>
      </c>
      <c r="C24" s="70">
        <v>16</v>
      </c>
      <c r="D24" s="70">
        <v>1</v>
      </c>
      <c r="E24" s="70">
        <v>2019</v>
      </c>
      <c r="F24" s="70" t="s">
        <v>158</v>
      </c>
      <c r="G24" s="1073" t="s">
        <v>2182</v>
      </c>
      <c r="H24" s="70" t="s">
        <v>2183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40.590000000000003</v>
      </c>
      <c r="CG24" s="73">
        <v>0</v>
      </c>
      <c r="CH24" s="73">
        <v>0</v>
      </c>
      <c r="CI24" s="73">
        <v>0</v>
      </c>
      <c r="CJ24" s="73">
        <v>0</v>
      </c>
      <c r="CK24" s="73">
        <v>0</v>
      </c>
      <c r="CL24" s="73">
        <v>25.609000000000002</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40.590000000000003</v>
      </c>
      <c r="GH24" s="73">
        <v>0</v>
      </c>
      <c r="GI24" s="73">
        <v>0</v>
      </c>
      <c r="GJ24" s="73">
        <v>0</v>
      </c>
      <c r="GK24" s="73">
        <v>0</v>
      </c>
      <c r="GL24" s="73">
        <v>0</v>
      </c>
      <c r="GM24" s="73">
        <v>25.609000000000002</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40.590000000000003</v>
      </c>
      <c r="HT24" s="73">
        <v>0</v>
      </c>
      <c r="HU24" s="73">
        <v>25.609000000000002</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40.590000000000003</v>
      </c>
      <c r="IO24" s="73">
        <v>0</v>
      </c>
      <c r="IP24" s="73">
        <v>25.609000000000002</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6</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6</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6</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6</v>
      </c>
      <c r="SB24" s="71">
        <v>0</v>
      </c>
      <c r="SC24" s="71">
        <v>1</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7.6820000000000004</v>
      </c>
      <c r="CA25" s="73">
        <v>0</v>
      </c>
      <c r="CB25" s="73">
        <v>0</v>
      </c>
      <c r="CC25" s="73">
        <v>0</v>
      </c>
      <c r="CD25" s="73">
        <v>0</v>
      </c>
      <c r="CE25" s="73">
        <v>0</v>
      </c>
      <c r="CF25" s="73">
        <v>32.247999999999998</v>
      </c>
      <c r="CG25" s="73">
        <v>0</v>
      </c>
      <c r="CH25" s="73">
        <v>0</v>
      </c>
      <c r="CI25" s="73">
        <v>0</v>
      </c>
      <c r="CJ25" s="73">
        <v>0</v>
      </c>
      <c r="CK25" s="73">
        <v>0</v>
      </c>
      <c r="CL25" s="73">
        <v>29.747</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7.6820000000000004</v>
      </c>
      <c r="GB25" s="73">
        <v>0</v>
      </c>
      <c r="GC25" s="73">
        <v>0</v>
      </c>
      <c r="GD25" s="73">
        <v>0</v>
      </c>
      <c r="GE25" s="73">
        <v>0</v>
      </c>
      <c r="GF25" s="73">
        <v>0</v>
      </c>
      <c r="GG25" s="73">
        <v>32.247999999999998</v>
      </c>
      <c r="GH25" s="73">
        <v>0</v>
      </c>
      <c r="GI25" s="73">
        <v>0</v>
      </c>
      <c r="GJ25" s="73">
        <v>0</v>
      </c>
      <c r="GK25" s="73">
        <v>0</v>
      </c>
      <c r="GL25" s="73">
        <v>0</v>
      </c>
      <c r="GM25" s="73">
        <v>29.747</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7.6820000000000004</v>
      </c>
      <c r="HR25" s="73">
        <v>0</v>
      </c>
      <c r="HS25" s="73">
        <v>32.247999999999998</v>
      </c>
      <c r="HT25" s="73">
        <v>0</v>
      </c>
      <c r="HU25" s="73">
        <v>29.747</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7.6820000000000004</v>
      </c>
      <c r="IM25" s="73">
        <v>0</v>
      </c>
      <c r="IN25" s="73">
        <v>32.247999999999998</v>
      </c>
      <c r="IO25" s="73">
        <v>0</v>
      </c>
      <c r="IP25" s="73">
        <v>29.747</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7</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7</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1</v>
      </c>
      <c r="RE25" s="71">
        <v>0</v>
      </c>
      <c r="RF25" s="71">
        <v>7</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1</v>
      </c>
      <c r="RZ25" s="71">
        <v>0</v>
      </c>
      <c r="SA25" s="71">
        <v>7</v>
      </c>
      <c r="SB25" s="71">
        <v>0</v>
      </c>
      <c r="SC25" s="71">
        <v>1</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7.8780000000000001</v>
      </c>
      <c r="CA26" s="73">
        <v>0</v>
      </c>
      <c r="CB26" s="73">
        <v>0</v>
      </c>
      <c r="CC26" s="73">
        <v>0</v>
      </c>
      <c r="CD26" s="73">
        <v>0</v>
      </c>
      <c r="CE26" s="73">
        <v>0</v>
      </c>
      <c r="CF26" s="73">
        <v>38.475000000000001</v>
      </c>
      <c r="CG26" s="73">
        <v>0</v>
      </c>
      <c r="CH26" s="73">
        <v>0</v>
      </c>
      <c r="CI26" s="73">
        <v>0</v>
      </c>
      <c r="CJ26" s="73">
        <v>0</v>
      </c>
      <c r="CK26" s="73">
        <v>0</v>
      </c>
      <c r="CL26" s="73">
        <v>28.193000000000001</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7.8780000000000001</v>
      </c>
      <c r="GB26" s="73">
        <v>0</v>
      </c>
      <c r="GC26" s="73">
        <v>0</v>
      </c>
      <c r="GD26" s="73">
        <v>0</v>
      </c>
      <c r="GE26" s="73">
        <v>0</v>
      </c>
      <c r="GF26" s="73">
        <v>0</v>
      </c>
      <c r="GG26" s="73">
        <v>38.475000000000001</v>
      </c>
      <c r="GH26" s="73">
        <v>0</v>
      </c>
      <c r="GI26" s="73">
        <v>0</v>
      </c>
      <c r="GJ26" s="73">
        <v>0</v>
      </c>
      <c r="GK26" s="73">
        <v>0</v>
      </c>
      <c r="GL26" s="73">
        <v>0</v>
      </c>
      <c r="GM26" s="73">
        <v>28.193000000000001</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7.8780000000000001</v>
      </c>
      <c r="HR26" s="73">
        <v>0</v>
      </c>
      <c r="HS26" s="73">
        <v>38.475000000000001</v>
      </c>
      <c r="HT26" s="73">
        <v>0</v>
      </c>
      <c r="HU26" s="73">
        <v>28.193000000000001</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7.8780000000000001</v>
      </c>
      <c r="IM26" s="73">
        <v>0</v>
      </c>
      <c r="IN26" s="73">
        <v>38.475000000000001</v>
      </c>
      <c r="IO26" s="73">
        <v>0</v>
      </c>
      <c r="IP26" s="73">
        <v>28.193000000000001</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8</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8</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1</v>
      </c>
      <c r="RE26" s="71">
        <v>0</v>
      </c>
      <c r="RF26" s="71">
        <v>8</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1</v>
      </c>
      <c r="RZ26" s="71">
        <v>0</v>
      </c>
      <c r="SA26" s="71">
        <v>8</v>
      </c>
      <c r="SB26" s="71">
        <v>0</v>
      </c>
      <c r="SC26" s="71">
        <v>1</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1554</v>
      </c>
      <c r="G14" s="1073" t="s">
        <v>2435</v>
      </c>
      <c r="H14" s="70" t="s">
        <v>2436</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1554</v>
      </c>
      <c r="G18" s="1073" t="s">
        <v>2335</v>
      </c>
      <c r="H18" s="70" t="s">
        <v>2336</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2450</v>
      </c>
      <c r="B19" s="70">
        <v>11</v>
      </c>
      <c r="C19" s="70">
        <v>18</v>
      </c>
      <c r="D19" s="70">
        <v>11</v>
      </c>
      <c r="E19" s="70">
        <v>2024</v>
      </c>
      <c r="F19" s="70" t="s">
        <v>1554</v>
      </c>
      <c r="G19" s="1073" t="s">
        <v>2447</v>
      </c>
      <c r="H19" s="70" t="s">
        <v>2448</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2203</v>
      </c>
      <c r="B20" s="70">
        <v>12</v>
      </c>
      <c r="C20" s="70">
        <v>18</v>
      </c>
      <c r="D20" s="70">
        <v>12</v>
      </c>
      <c r="E20" s="70">
        <v>2024</v>
      </c>
      <c r="F20" s="70" t="s">
        <v>1554</v>
      </c>
      <c r="G20" s="1073" t="s">
        <v>2182</v>
      </c>
      <c r="H20" s="70" t="s">
        <v>2183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2042</v>
      </c>
      <c r="B26" s="70">
        <v>18</v>
      </c>
      <c r="C26" s="70">
        <v>18</v>
      </c>
      <c r="D26" s="70">
        <v>18</v>
      </c>
      <c r="E26" s="70">
        <v>2024</v>
      </c>
      <c r="F26" s="70" t="s">
        <v>1554</v>
      </c>
      <c r="G26" s="1073" t="s">
        <v>2021</v>
      </c>
      <c r="H26" s="70" t="s">
        <v>2022</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2422</v>
      </c>
      <c r="B32" s="70">
        <v>24</v>
      </c>
      <c r="C32" s="70">
        <v>18</v>
      </c>
      <c r="D32" s="70">
        <v>24</v>
      </c>
      <c r="E32" s="70">
        <v>2024</v>
      </c>
      <c r="F32" s="70" t="s">
        <v>1554</v>
      </c>
      <c r="G32" s="1073" t="s">
        <v>2419</v>
      </c>
      <c r="H32" s="70" t="s">
        <v>2420</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1554</v>
      </c>
      <c r="G36" s="1073" t="s">
        <v>2411</v>
      </c>
      <c r="H36" s="70" t="s">
        <v>2412</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2410</v>
      </c>
      <c r="B37" s="70">
        <v>29</v>
      </c>
      <c r="C37" s="70">
        <v>18</v>
      </c>
      <c r="D37" s="70">
        <v>29</v>
      </c>
      <c r="E37" s="70">
        <v>2024</v>
      </c>
      <c r="F37" s="70" t="s">
        <v>1554</v>
      </c>
      <c r="G37" s="1073" t="s">
        <v>2407</v>
      </c>
      <c r="H37" s="70" t="s">
        <v>2408</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2326</v>
      </c>
      <c r="B40" s="70">
        <v>32</v>
      </c>
      <c r="C40" s="70">
        <v>18</v>
      </c>
      <c r="D40" s="70">
        <v>32</v>
      </c>
      <c r="E40" s="70">
        <v>2024</v>
      </c>
      <c r="F40" s="70" t="s">
        <v>1554</v>
      </c>
      <c r="G40" s="1073" t="s">
        <v>2323</v>
      </c>
      <c r="H40" s="70" t="s">
        <v>2324</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2442</v>
      </c>
      <c r="B42" s="70">
        <v>34</v>
      </c>
      <c r="C42" s="70">
        <v>18</v>
      </c>
      <c r="D42" s="70">
        <v>34</v>
      </c>
      <c r="E42" s="70">
        <v>2024</v>
      </c>
      <c r="F42" s="70" t="s">
        <v>1554</v>
      </c>
      <c r="G42" s="1073" t="s">
        <v>2439</v>
      </c>
      <c r="H42" s="70" t="s">
        <v>2440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2370</v>
      </c>
      <c r="B44" s="70">
        <v>36</v>
      </c>
      <c r="C44" s="70">
        <v>18</v>
      </c>
      <c r="D44" s="70">
        <v>36</v>
      </c>
      <c r="E44" s="70">
        <v>2024</v>
      </c>
      <c r="F44" s="70" t="s">
        <v>1554</v>
      </c>
      <c r="G44" s="1073" t="s">
        <v>2367</v>
      </c>
      <c r="H44" s="70" t="s">
        <v>2368</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2330</v>
      </c>
      <c r="B45" s="70">
        <v>37</v>
      </c>
      <c r="C45" s="70">
        <v>18</v>
      </c>
      <c r="D45" s="70">
        <v>37</v>
      </c>
      <c r="E45" s="70">
        <v>2024</v>
      </c>
      <c r="F45" s="70" t="s">
        <v>1554</v>
      </c>
      <c r="G45" s="1073" t="s">
        <v>2327</v>
      </c>
      <c r="H45" s="70" t="s">
        <v>2328</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2386</v>
      </c>
      <c r="B48" s="70">
        <v>40</v>
      </c>
      <c r="C48" s="70">
        <v>18</v>
      </c>
      <c r="D48" s="70">
        <v>40</v>
      </c>
      <c r="E48" s="70">
        <v>2024</v>
      </c>
      <c r="F48" s="70" t="s">
        <v>1554</v>
      </c>
      <c r="G48" s="1073" t="s">
        <v>2383</v>
      </c>
      <c r="H48" s="70" t="s">
        <v>2384</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2318</v>
      </c>
      <c r="B49" s="70">
        <v>41</v>
      </c>
      <c r="C49" s="70">
        <v>18</v>
      </c>
      <c r="D49" s="70">
        <v>41</v>
      </c>
      <c r="E49" s="70">
        <v>2024</v>
      </c>
      <c r="F49" s="70" t="s">
        <v>1554</v>
      </c>
      <c r="G49" s="1073" t="s">
        <v>2315</v>
      </c>
      <c r="H49" s="70" t="s">
        <v>2316</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2334</v>
      </c>
      <c r="B50" s="70">
        <v>42</v>
      </c>
      <c r="C50" s="70">
        <v>18</v>
      </c>
      <c r="D50" s="70">
        <v>42</v>
      </c>
      <c r="E50" s="70">
        <v>2024</v>
      </c>
      <c r="F50" s="70" t="s">
        <v>1554</v>
      </c>
      <c r="G50" s="1073" t="s">
        <v>2331</v>
      </c>
      <c r="H50" s="70" t="s">
        <v>2332</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2449</v>
      </c>
      <c r="B199" s="70">
        <v>191</v>
      </c>
      <c r="C199" s="70">
        <v>16</v>
      </c>
      <c r="D199" s="70">
        <v>11</v>
      </c>
      <c r="E199" s="70">
        <v>2022</v>
      </c>
      <c r="F199" s="70" t="s">
        <v>161</v>
      </c>
      <c r="G199" s="1073" t="s">
        <v>2447</v>
      </c>
      <c r="H199" s="70" t="s">
        <v>2448</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2201</v>
      </c>
      <c r="B200" s="70">
        <v>192</v>
      </c>
      <c r="C200" s="70">
        <v>16</v>
      </c>
      <c r="D200" s="70">
        <v>12</v>
      </c>
      <c r="E200" s="70">
        <v>2022</v>
      </c>
      <c r="F200" s="70" t="s">
        <v>161</v>
      </c>
      <c r="G200" s="1073" t="s">
        <v>2182</v>
      </c>
      <c r="H200" s="70" t="s">
        <v>2183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2040</v>
      </c>
      <c r="B206" s="70">
        <v>198</v>
      </c>
      <c r="C206" s="70">
        <v>16</v>
      </c>
      <c r="D206" s="70">
        <v>18</v>
      </c>
      <c r="E206" s="70">
        <v>2022</v>
      </c>
      <c r="F206" s="70" t="s">
        <v>161</v>
      </c>
      <c r="G206" s="1073" t="s">
        <v>2021</v>
      </c>
      <c r="H206" s="70" t="s">
        <v>2022</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2421</v>
      </c>
      <c r="B212" s="70">
        <v>204</v>
      </c>
      <c r="C212" s="70">
        <v>16</v>
      </c>
      <c r="D212" s="70">
        <v>24</v>
      </c>
      <c r="E212" s="70">
        <v>2022</v>
      </c>
      <c r="F212" s="70" t="s">
        <v>161</v>
      </c>
      <c r="G212" s="1073" t="s">
        <v>2419</v>
      </c>
      <c r="H212" s="70" t="s">
        <v>2420</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2409</v>
      </c>
      <c r="B217" s="70">
        <v>209</v>
      </c>
      <c r="C217" s="70">
        <v>16</v>
      </c>
      <c r="D217" s="70">
        <v>29</v>
      </c>
      <c r="E217" s="70">
        <v>2022</v>
      </c>
      <c r="F217" s="70" t="s">
        <v>161</v>
      </c>
      <c r="G217" s="1073" t="s">
        <v>2407</v>
      </c>
      <c r="H217" s="70" t="s">
        <v>2408</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2325</v>
      </c>
      <c r="B220" s="70">
        <v>212</v>
      </c>
      <c r="C220" s="70">
        <v>16</v>
      </c>
      <c r="D220" s="70">
        <v>32</v>
      </c>
      <c r="E220" s="70">
        <v>2022</v>
      </c>
      <c r="F220" s="70" t="s">
        <v>161</v>
      </c>
      <c r="G220" s="1073" t="s">
        <v>2323</v>
      </c>
      <c r="H220" s="70" t="s">
        <v>2324</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2441</v>
      </c>
      <c r="B222" s="70">
        <v>214</v>
      </c>
      <c r="C222" s="70">
        <v>16</v>
      </c>
      <c r="D222" s="70">
        <v>34</v>
      </c>
      <c r="E222" s="70">
        <v>2022</v>
      </c>
      <c r="F222" s="70" t="s">
        <v>161</v>
      </c>
      <c r="G222" s="1073" t="s">
        <v>2439</v>
      </c>
      <c r="H222" s="70" t="s">
        <v>2440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2369</v>
      </c>
      <c r="B224" s="70">
        <v>216</v>
      </c>
      <c r="C224" s="70">
        <v>16</v>
      </c>
      <c r="D224" s="70">
        <v>36</v>
      </c>
      <c r="E224" s="70">
        <v>2022</v>
      </c>
      <c r="F224" s="70" t="s">
        <v>161</v>
      </c>
      <c r="G224" s="1073" t="s">
        <v>2367</v>
      </c>
      <c r="H224" s="70" t="s">
        <v>2368</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2329</v>
      </c>
      <c r="B225" s="70">
        <v>217</v>
      </c>
      <c r="C225" s="70">
        <v>16</v>
      </c>
      <c r="D225" s="70">
        <v>37</v>
      </c>
      <c r="E225" s="70">
        <v>2022</v>
      </c>
      <c r="F225" s="70" t="s">
        <v>161</v>
      </c>
      <c r="G225" s="1073" t="s">
        <v>2327</v>
      </c>
      <c r="H225" s="70" t="s">
        <v>2328</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2385</v>
      </c>
      <c r="B228" s="70">
        <v>220</v>
      </c>
      <c r="C228" s="70">
        <v>16</v>
      </c>
      <c r="D228" s="70">
        <v>40</v>
      </c>
      <c r="E228" s="70">
        <v>2022</v>
      </c>
      <c r="F228" s="70" t="s">
        <v>161</v>
      </c>
      <c r="G228" s="1073" t="s">
        <v>2383</v>
      </c>
      <c r="H228" s="70" t="s">
        <v>2384</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2317</v>
      </c>
      <c r="B229" s="70">
        <v>221</v>
      </c>
      <c r="C229" s="70">
        <v>16</v>
      </c>
      <c r="D229" s="70">
        <v>41</v>
      </c>
      <c r="E229" s="70">
        <v>2022</v>
      </c>
      <c r="F229" s="70" t="s">
        <v>161</v>
      </c>
      <c r="G229" s="1073" t="s">
        <v>2315</v>
      </c>
      <c r="H229" s="70" t="s">
        <v>2316</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2333</v>
      </c>
      <c r="B230" s="70">
        <v>222</v>
      </c>
      <c r="C230" s="70">
        <v>16</v>
      </c>
      <c r="D230" s="70">
        <v>42</v>
      </c>
      <c r="E230" s="70">
        <v>2022</v>
      </c>
      <c r="F230" s="70" t="s">
        <v>161</v>
      </c>
      <c r="G230" s="1073" t="s">
        <v>2331</v>
      </c>
      <c r="H230" s="70" t="s">
        <v>2332</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2452</v>
      </c>
      <c r="J6" s="77" t="s">
        <v>2453</v>
      </c>
      <c r="K6" s="1080">
        <v>42</v>
      </c>
      <c r="L6" s="1081">
        <v>50</v>
      </c>
      <c r="M6" s="1044"/>
      <c r="N6" s="988">
        <v>1</v>
      </c>
      <c r="O6" s="77" t="s">
        <v>1661</v>
      </c>
      <c r="P6" s="77" t="s">
        <v>1662</v>
      </c>
      <c r="Q6" s="77" t="s">
        <v>1501</v>
      </c>
      <c r="R6" s="16"/>
      <c r="S6" s="77">
        <v>1</v>
      </c>
      <c r="T6" s="77" t="s">
        <v>2182</v>
      </c>
      <c r="U6" s="77" t="s">
        <v>2183</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2415</v>
      </c>
      <c r="AE9" s="77" t="s">
        <v>2416</v>
      </c>
      <c r="AF9" s="77" t="s">
        <v>1501</v>
      </c>
    </row>
    <row r="10" spans="1:32" ht="12">
      <c r="A10" s="16"/>
      <c r="B10" s="16"/>
      <c r="C10" s="16"/>
      <c r="D10" s="16"/>
      <c r="F10" s="75" t="s">
        <v>1501</v>
      </c>
      <c r="G10" s="76" t="s">
        <v>2182</v>
      </c>
      <c r="H10" s="77" t="s">
        <v>2183</v>
      </c>
      <c r="I10" s="77" t="s">
        <v>2452</v>
      </c>
      <c r="J10" s="77" t="s">
        <v>2453</v>
      </c>
      <c r="K10" s="1079">
        <v>42</v>
      </c>
      <c r="L10" s="1045">
        <v>50</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2435</v>
      </c>
      <c r="AE11" s="77" t="s">
        <v>2436</v>
      </c>
      <c r="AF11" s="77" t="s">
        <v>1501</v>
      </c>
    </row>
    <row r="12" spans="1:32" ht="12">
      <c r="A12" s="16"/>
      <c r="B12" s="16"/>
      <c r="C12" s="16"/>
      <c r="D12" s="16"/>
      <c r="F12" s="75" t="s">
        <v>1505</v>
      </c>
      <c r="G12" s="76" t="s">
        <v>2182</v>
      </c>
      <c r="H12" s="77"/>
      <c r="I12" s="77" t="s">
        <v>2182</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2447</v>
      </c>
      <c r="AE16" s="77" t="s">
        <v>2448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2182</v>
      </c>
      <c r="AE17" s="77" t="s">
        <v>2183</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2021</v>
      </c>
      <c r="AE23" s="77" t="s">
        <v>2022</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2419</v>
      </c>
      <c r="AE29" s="77" t="s">
        <v>2420</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2407</v>
      </c>
      <c r="AE34" s="77" t="s">
        <v>2408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2323</v>
      </c>
      <c r="AE37" s="77" t="s">
        <v>2324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2439</v>
      </c>
      <c r="AE39" s="77" t="s">
        <v>2440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2367</v>
      </c>
      <c r="AE41" s="77" t="s">
        <v>2368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2327</v>
      </c>
      <c r="AE42" s="77" t="s">
        <v>2328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2383</v>
      </c>
      <c r="AE45" s="77" t="s">
        <v>2384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2315</v>
      </c>
      <c r="AE46" s="77" t="s">
        <v>2316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2331</v>
      </c>
      <c r="AE47" s="77" t="s">
        <v>2332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恩納村</v>
      </c>
      <c r="K4" s="70" t="str">
        <f>HLOOKUP(K3,比較地域マスタ!$E$5:$L$6,2,0)</f>
        <v>47311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恩納村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8.1590157565496106</v>
      </c>
      <c r="BB5" s="29"/>
      <c r="BC5" s="17"/>
      <c r="BD5" s="1005">
        <f>SUM(BC6:BC8)</f>
        <v>6.152115720134721</v>
      </c>
      <c r="BE5" s="29"/>
      <c r="BF5" s="17"/>
      <c r="BG5" s="1005">
        <f>AK35</f>
        <v>4.4441074176174098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3.0332208160933489</v>
      </c>
      <c r="BA6" s="17"/>
      <c r="BB6" s="29"/>
      <c r="BC6" s="1005">
        <f>O32</f>
        <v>3.0835760964234011</v>
      </c>
      <c r="BD6" s="17"/>
      <c r="BE6" s="29"/>
      <c r="BF6" s="1005">
        <f>AK36</f>
        <v>2.3531656318283707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1.3536954204829561</v>
      </c>
      <c r="BA7" s="17"/>
      <c r="BB7" s="29"/>
      <c r="BC7" s="1005">
        <f>O33</f>
        <v>0.80710585844282878</v>
      </c>
      <c r="BD7" s="17"/>
      <c r="BE7" s="29"/>
      <c r="BF7" s="1005">
        <f t="shared" ref="BF7:BF8" si="0">AK37</f>
        <v>0.62630821265439796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3.7720995199733052</v>
      </c>
      <c r="BA8" s="17"/>
      <c r="BB8" s="29"/>
      <c r="BC8" s="1005">
        <f>O34</f>
        <v>2.261433765268491</v>
      </c>
      <c r="BD8" s="17"/>
      <c r="BE8" s="29"/>
      <c r="BF8" s="1005">
        <f t="shared" si="0"/>
        <v>1.4646335731346409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115.71419026193227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53.845008628449001</v>
      </c>
      <c r="BA9" s="1005">
        <f>AZ9</f>
        <v>53.845008628449001</v>
      </c>
      <c r="BB9" s="29"/>
      <c r="BC9" s="1005">
        <f>O35</f>
        <v>46.320712133162743</v>
      </c>
      <c r="BD9" s="1005">
        <f>BC9</f>
        <v>46.320712133162743</v>
      </c>
      <c r="BE9" s="29"/>
      <c r="BF9" s="1005">
        <f>AK39</f>
        <v>43.939796989722282</v>
      </c>
      <c r="BG9" s="1005">
        <f>AK39</f>
        <v>43.939796989722282</v>
      </c>
      <c r="BH9" s="29"/>
    </row>
    <row r="10" spans="1:62" ht="17.100000000000001" customHeight="1" thickBot="1">
      <c r="B10" s="323"/>
      <c r="C10" s="324"/>
      <c r="D10" s="326"/>
      <c r="E10" s="326"/>
      <c r="F10" s="326"/>
      <c r="G10" s="325"/>
      <c r="H10" s="325"/>
      <c r="I10" s="326"/>
      <c r="J10" s="327"/>
      <c r="K10" s="334"/>
      <c r="L10" s="246" t="s">
        <v>114</v>
      </c>
      <c r="M10" s="246"/>
      <c r="N10" s="563"/>
      <c r="O10" s="906">
        <f>SUM(O11:O13)</f>
        <v>8.1590157565496106</v>
      </c>
      <c r="P10" s="453">
        <f t="shared" ref="P10:P22" si="1">O10/$O$9</f>
        <v>7.0510070874460151E-2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20.11470873395378</v>
      </c>
      <c r="BA10" s="1005">
        <f>AZ10</f>
        <v>20.11470873395378</v>
      </c>
      <c r="BB10" s="29"/>
      <c r="BC10" s="1005">
        <f>O36</f>
        <v>18.49362229313088</v>
      </c>
      <c r="BD10" s="1005">
        <f>BC10</f>
        <v>18.49362229313088</v>
      </c>
      <c r="BE10" s="29"/>
      <c r="BF10" s="1005">
        <f>AK40</f>
        <v>19.186010156787159</v>
      </c>
      <c r="BG10" s="1005">
        <f>AK40</f>
        <v>19.186010156787159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3.0332208160933489</v>
      </c>
      <c r="P11" s="454">
        <f t="shared" si="1"/>
        <v>2.621304102139338E-2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31.786366606859282</v>
      </c>
      <c r="BB11" s="29"/>
      <c r="BC11" s="1005"/>
      <c r="BD11" s="1005">
        <f>SUM(BC12:BC14)</f>
        <v>30.020480779830915</v>
      </c>
      <c r="BE11" s="29"/>
      <c r="BF11" s="17"/>
      <c r="BG11" s="1005">
        <f>AK41</f>
        <v>27.226322674099158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1.3536954204829561</v>
      </c>
      <c r="P12" s="454">
        <f t="shared" si="1"/>
        <v>1.1698612049384022E-2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31.179784799640132</v>
      </c>
      <c r="BA12" s="17"/>
      <c r="BB12" s="29"/>
      <c r="BC12" s="1005">
        <f>O38</f>
        <v>29.188838316608603</v>
      </c>
      <c r="BD12" s="17"/>
      <c r="BE12" s="29"/>
      <c r="BF12" s="1005">
        <f>AK42</f>
        <v>26.56121119345412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3.7720995199733052</v>
      </c>
      <c r="P13" s="454">
        <f t="shared" si="1"/>
        <v>3.2598417803682743E-2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0.60658180721915</v>
      </c>
      <c r="BA13" s="17"/>
      <c r="BB13" s="29"/>
      <c r="BC13" s="1005">
        <f>O41</f>
        <v>0.83164246322231405</v>
      </c>
      <c r="BD13" s="17"/>
      <c r="BE13" s="29"/>
      <c r="BF13" s="1005">
        <f>AK45</f>
        <v>0.66511148064503811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53.845008628449001</v>
      </c>
      <c r="P14" s="453">
        <f t="shared" si="1"/>
        <v>0.46532761890797214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20.11470873395378</v>
      </c>
      <c r="P15" s="453">
        <f t="shared" si="1"/>
        <v>0.17383095961197015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1.8090905361205869</v>
      </c>
      <c r="BA15" s="1005">
        <f>AZ15</f>
        <v>1.8090905361205869</v>
      </c>
      <c r="BB15" s="29"/>
      <c r="BC15" s="1005">
        <f>O43</f>
        <v>2.5111696608217482</v>
      </c>
      <c r="BD15" s="1005">
        <f>BC15</f>
        <v>2.5111696608217482</v>
      </c>
      <c r="BE15" s="29"/>
      <c r="BF15" s="1005">
        <f>AK47</f>
        <v>2.351189880134942</v>
      </c>
      <c r="BG15" s="1005">
        <f>AK47</f>
        <v>2.351189880134942</v>
      </c>
      <c r="BH15" s="29"/>
    </row>
    <row r="16" spans="1:62" ht="17.100000000000001" customHeight="1" thickBot="1">
      <c r="B16" s="323"/>
      <c r="C16" s="324"/>
      <c r="D16" s="326"/>
      <c r="E16" s="326"/>
      <c r="F16" s="326"/>
      <c r="G16" s="325"/>
      <c r="H16" s="325"/>
      <c r="I16" s="326"/>
      <c r="J16" s="327"/>
      <c r="K16" s="335"/>
      <c r="L16" s="246" t="s">
        <v>128</v>
      </c>
      <c r="M16" s="344"/>
      <c r="N16" s="345"/>
      <c r="O16" s="906">
        <f>SUM(O18:O21)</f>
        <v>31.786366606859282</v>
      </c>
      <c r="P16" s="453">
        <f t="shared" si="1"/>
        <v>0.27469722196480151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31.179784799640132</v>
      </c>
      <c r="P17" s="454">
        <f t="shared" si="1"/>
        <v>0.26945515263997555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15.862475754167891</v>
      </c>
      <c r="P18" s="454">
        <f t="shared" si="1"/>
        <v>0.13708323688098553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15.317309045472239</v>
      </c>
      <c r="P19" s="454">
        <f t="shared" si="1"/>
        <v>0.13237191575898999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0.60658180721915</v>
      </c>
      <c r="P20" s="454">
        <f t="shared" si="1"/>
        <v>5.2420693248259598E-3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1.8090905361205869</v>
      </c>
      <c r="P22" s="612">
        <f t="shared" si="1"/>
        <v>1.5634128640795948E-2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6.3028732835739474</v>
      </c>
      <c r="AZ22" s="1005">
        <f t="shared" si="3"/>
        <v>6.0537885747574958</v>
      </c>
      <c r="BA22" s="1005">
        <f t="shared" si="3"/>
        <v>8.134705224943529</v>
      </c>
      <c r="BB22" s="1005">
        <f t="shared" si="3"/>
        <v>5.9719660958639418</v>
      </c>
      <c r="BC22" s="1005">
        <f t="shared" si="3"/>
        <v>6.152115720134721</v>
      </c>
      <c r="BD22" s="1005">
        <f t="shared" si="3"/>
        <v>6.0394476623699971</v>
      </c>
      <c r="BE22" s="1005">
        <f t="shared" si="3"/>
        <v>4.9796059603437701</v>
      </c>
      <c r="BF22" s="1005">
        <f t="shared" si="3"/>
        <v>6.2234390870657847</v>
      </c>
      <c r="BG22" s="1005">
        <f t="shared" si="3"/>
        <v>5.6087785895388729</v>
      </c>
      <c r="BH22" s="1005">
        <f t="shared" si="3"/>
        <v>7.4459830529978124</v>
      </c>
      <c r="BI22" s="1005">
        <f t="shared" si="3"/>
        <v>5.1338931444872795</v>
      </c>
      <c r="BJ22" s="1005">
        <f t="shared" si="3"/>
        <v>4.1150178614379236</v>
      </c>
      <c r="BK22" s="1005">
        <f t="shared" si="3"/>
        <v>5.0179188649588493</v>
      </c>
      <c r="BL22" s="1005">
        <f t="shared" si="3"/>
        <v>4.4441074176174098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42.900728775784522</v>
      </c>
      <c r="AZ23" s="1005">
        <f t="shared" ref="AZ23:BL23" si="4">Y39</f>
        <v>44.476027688253573</v>
      </c>
      <c r="BA23" s="1005">
        <f t="shared" si="4"/>
        <v>43.293827544527119</v>
      </c>
      <c r="BB23" s="1005">
        <f t="shared" si="4"/>
        <v>44.875320741440113</v>
      </c>
      <c r="BC23" s="1005">
        <f t="shared" si="4"/>
        <v>46.320712133162743</v>
      </c>
      <c r="BD23" s="1005">
        <f t="shared" si="4"/>
        <v>54.295359217498799</v>
      </c>
      <c r="BE23" s="1005">
        <f t="shared" si="4"/>
        <v>49.155290844083993</v>
      </c>
      <c r="BF23" s="1005">
        <f t="shared" si="4"/>
        <v>50.946120278140917</v>
      </c>
      <c r="BG23" s="1005">
        <f t="shared" si="4"/>
        <v>51.156309498385774</v>
      </c>
      <c r="BH23" s="1005">
        <f t="shared" si="4"/>
        <v>59.188761879708537</v>
      </c>
      <c r="BI23" s="1005">
        <f t="shared" si="4"/>
        <v>48.713100096936522</v>
      </c>
      <c r="BJ23" s="1005">
        <f t="shared" si="4"/>
        <v>35.479779476577022</v>
      </c>
      <c r="BK23" s="1005">
        <f t="shared" si="4"/>
        <v>38.405175952406452</v>
      </c>
      <c r="BL23" s="1005">
        <f t="shared" si="4"/>
        <v>43.939796989722282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17.812476897909882</v>
      </c>
      <c r="AZ24" s="1005">
        <f t="shared" ref="AZ24:BL24" si="5">Y40</f>
        <v>19.295332368235002</v>
      </c>
      <c r="BA24" s="1005">
        <f t="shared" si="5"/>
        <v>20.230939856306598</v>
      </c>
      <c r="BB24" s="1005">
        <f t="shared" si="5"/>
        <v>18.465944424508411</v>
      </c>
      <c r="BC24" s="1005">
        <f t="shared" si="5"/>
        <v>18.49362229313088</v>
      </c>
      <c r="BD24" s="1005">
        <f t="shared" si="5"/>
        <v>19.070805653751389</v>
      </c>
      <c r="BE24" s="1005">
        <f t="shared" si="5"/>
        <v>18.754080068085699</v>
      </c>
      <c r="BF24" s="1005">
        <f t="shared" si="5"/>
        <v>19.014130072020677</v>
      </c>
      <c r="BG24" s="1005">
        <f t="shared" si="5"/>
        <v>19.482600512835116</v>
      </c>
      <c r="BH24" s="1005">
        <f t="shared" si="5"/>
        <v>18.019567471693858</v>
      </c>
      <c r="BI24" s="1005">
        <f t="shared" si="5"/>
        <v>18.18441525837461</v>
      </c>
      <c r="BJ24" s="1005">
        <f t="shared" si="5"/>
        <v>16.992264129040478</v>
      </c>
      <c r="BK24" s="1005">
        <f t="shared" si="5"/>
        <v>18.335043758333779</v>
      </c>
      <c r="BL24" s="1005">
        <f t="shared" si="5"/>
        <v>19.186010156787159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29.740694517222728</v>
      </c>
      <c r="AZ25" s="1005">
        <f t="shared" ref="AZ25:BL25" si="6">Y41</f>
        <v>30.409506495212622</v>
      </c>
      <c r="BA25" s="1005">
        <f t="shared" si="6"/>
        <v>30.258406690271613</v>
      </c>
      <c r="BB25" s="1005">
        <f t="shared" si="6"/>
        <v>30.34072472197861</v>
      </c>
      <c r="BC25" s="1005">
        <f t="shared" si="6"/>
        <v>30.020480779830915</v>
      </c>
      <c r="BD25" s="1005">
        <f t="shared" si="6"/>
        <v>29.94377491814716</v>
      </c>
      <c r="BE25" s="1005">
        <f t="shared" si="6"/>
        <v>29.930829970684819</v>
      </c>
      <c r="BF25" s="1005">
        <f t="shared" si="6"/>
        <v>29.076418323286187</v>
      </c>
      <c r="BG25" s="1005">
        <f t="shared" si="6"/>
        <v>29.082617077222565</v>
      </c>
      <c r="BH25" s="1005">
        <f t="shared" si="6"/>
        <v>28.963289166457596</v>
      </c>
      <c r="BI25" s="1005">
        <f t="shared" si="6"/>
        <v>29.004203258199485</v>
      </c>
      <c r="BJ25" s="1005">
        <f t="shared" si="6"/>
        <v>25.978009139053526</v>
      </c>
      <c r="BK25" s="1005">
        <f t="shared" si="6"/>
        <v>26.639852317433089</v>
      </c>
      <c r="BL25" s="1005">
        <f t="shared" si="6"/>
        <v>27.226322674099158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2.334691666622811</v>
      </c>
      <c r="AZ26" s="1005">
        <f t="shared" si="7"/>
        <v>3.29219290851514</v>
      </c>
      <c r="BA26" s="1005">
        <f t="shared" si="7"/>
        <v>2.7280807541046399</v>
      </c>
      <c r="BB26" s="1005">
        <f t="shared" si="7"/>
        <v>2.8165079186549069</v>
      </c>
      <c r="BC26" s="1005">
        <f t="shared" si="7"/>
        <v>2.5111696608217482</v>
      </c>
      <c r="BD26" s="1005">
        <f t="shared" si="7"/>
        <v>2.43400802866091</v>
      </c>
      <c r="BE26" s="1005">
        <f t="shared" si="7"/>
        <v>2.427981109936697</v>
      </c>
      <c r="BF26" s="1005">
        <f t="shared" si="7"/>
        <v>3.0861748876894493</v>
      </c>
      <c r="BG26" s="1005">
        <f t="shared" si="7"/>
        <v>2.9261297955616401</v>
      </c>
      <c r="BH26" s="1005">
        <f t="shared" si="7"/>
        <v>3.4634995774071178</v>
      </c>
      <c r="BI26" s="1005">
        <f t="shared" si="7"/>
        <v>3.5250623861463337</v>
      </c>
      <c r="BJ26" s="1005">
        <f t="shared" si="7"/>
        <v>3.0941127031468731</v>
      </c>
      <c r="BK26" s="1005">
        <f t="shared" si="7"/>
        <v>2.627942705703346</v>
      </c>
      <c r="BL26" s="1005">
        <f t="shared" si="7"/>
        <v>2.351189880134942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99.091465141113886</v>
      </c>
      <c r="AZ27" s="1005">
        <f t="shared" si="8"/>
        <v>103.52684803497382</v>
      </c>
      <c r="BA27" s="1005">
        <f t="shared" si="8"/>
        <v>104.64596007015351</v>
      </c>
      <c r="BB27" s="1005">
        <f t="shared" si="8"/>
        <v>102.47046390244597</v>
      </c>
      <c r="BC27" s="1005">
        <f t="shared" si="8"/>
        <v>103.49810058708101</v>
      </c>
      <c r="BD27" s="1005">
        <f t="shared" si="8"/>
        <v>111.78339548042825</v>
      </c>
      <c r="BE27" s="1005">
        <f t="shared" si="8"/>
        <v>105.24778795313497</v>
      </c>
      <c r="BF27" s="1005">
        <f t="shared" si="8"/>
        <v>108.34628264820302</v>
      </c>
      <c r="BG27" s="1005">
        <f t="shared" si="8"/>
        <v>108.25643547354396</v>
      </c>
      <c r="BH27" s="1005">
        <f t="shared" si="8"/>
        <v>117.08110114826493</v>
      </c>
      <c r="BI27" s="1005">
        <f t="shared" si="8"/>
        <v>104.56067414414423</v>
      </c>
      <c r="BJ27" s="1005">
        <f t="shared" si="8"/>
        <v>85.659183309255823</v>
      </c>
      <c r="BK27" s="1005">
        <f t="shared" si="8"/>
        <v>91.025933598835522</v>
      </c>
      <c r="BL27" s="1005">
        <f t="shared" si="8"/>
        <v>97.147427118360952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103.49810058708101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6.152115720134721</v>
      </c>
      <c r="P31" s="453">
        <f t="shared" ref="P31:P43" si="9">O31/$O$30</f>
        <v>5.9441822460871797E-2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3.0835760964234011</v>
      </c>
      <c r="P32" s="454">
        <f t="shared" si="9"/>
        <v>2.9793552528328271E-2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0.80710585844282878</v>
      </c>
      <c r="P33" s="454">
        <f t="shared" si="9"/>
        <v>7.7982673485273071E-3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2.261433765268491</v>
      </c>
      <c r="P34" s="454">
        <f t="shared" si="9"/>
        <v>2.1850002584016221E-2</v>
      </c>
      <c r="Q34" s="328"/>
      <c r="R34" s="13"/>
      <c r="S34" s="323"/>
      <c r="T34" s="563" t="s">
        <v>112</v>
      </c>
      <c r="U34" s="332"/>
      <c r="V34" s="332"/>
      <c r="W34" s="332"/>
      <c r="X34" s="893">
        <f>X35+X39+X40+X41+X47</f>
        <v>99.091465141113886</v>
      </c>
      <c r="Y34" s="894">
        <f t="shared" ref="Y34:AK34" si="10">Y35+Y39+Y40+Y41+Y47</f>
        <v>103.52684803497382</v>
      </c>
      <c r="Z34" s="894">
        <f t="shared" si="10"/>
        <v>104.64596007015351</v>
      </c>
      <c r="AA34" s="894">
        <f t="shared" si="10"/>
        <v>102.47046390244597</v>
      </c>
      <c r="AB34" s="894">
        <f t="shared" si="10"/>
        <v>103.49810058708101</v>
      </c>
      <c r="AC34" s="894">
        <f t="shared" si="10"/>
        <v>111.78339548042825</v>
      </c>
      <c r="AD34" s="894">
        <f t="shared" si="10"/>
        <v>105.24778795313497</v>
      </c>
      <c r="AE34" s="894">
        <f t="shared" si="10"/>
        <v>108.34628264820302</v>
      </c>
      <c r="AF34" s="894">
        <f t="shared" si="10"/>
        <v>108.25643547354396</v>
      </c>
      <c r="AG34" s="894">
        <f t="shared" si="10"/>
        <v>117.08110114826493</v>
      </c>
      <c r="AH34" s="894">
        <f t="shared" si="10"/>
        <v>104.56067414414423</v>
      </c>
      <c r="AI34" s="894">
        <f t="shared" si="10"/>
        <v>85.659183309255823</v>
      </c>
      <c r="AJ34" s="894">
        <f t="shared" si="10"/>
        <v>91.025933598835522</v>
      </c>
      <c r="AK34" s="895">
        <f t="shared" si="10"/>
        <v>97.147427118360952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46.320712133162743</v>
      </c>
      <c r="P35" s="453">
        <f t="shared" si="9"/>
        <v>0.44755132577712886</v>
      </c>
      <c r="Q35" s="328"/>
      <c r="R35" s="13"/>
      <c r="S35" s="323"/>
      <c r="T35" s="334"/>
      <c r="U35" s="246" t="s">
        <v>114</v>
      </c>
      <c r="V35" s="344"/>
      <c r="W35" s="344"/>
      <c r="X35" s="896">
        <f>SUM(X36:X38)</f>
        <v>6.3028732835739474</v>
      </c>
      <c r="Y35" s="897">
        <f t="shared" ref="Y35:AK35" si="11">SUM(Y36:Y38)</f>
        <v>6.0537885747574958</v>
      </c>
      <c r="Z35" s="897">
        <f t="shared" si="11"/>
        <v>8.134705224943529</v>
      </c>
      <c r="AA35" s="897">
        <f t="shared" si="11"/>
        <v>5.9719660958639418</v>
      </c>
      <c r="AB35" s="897">
        <f t="shared" si="11"/>
        <v>6.152115720134721</v>
      </c>
      <c r="AC35" s="897">
        <f t="shared" si="11"/>
        <v>6.0394476623699971</v>
      </c>
      <c r="AD35" s="897">
        <f t="shared" si="11"/>
        <v>4.9796059603437701</v>
      </c>
      <c r="AE35" s="897">
        <f t="shared" si="11"/>
        <v>6.2234390870657847</v>
      </c>
      <c r="AF35" s="897">
        <f t="shared" si="11"/>
        <v>5.6087785895388729</v>
      </c>
      <c r="AG35" s="897">
        <f t="shared" si="11"/>
        <v>7.4459830529978124</v>
      </c>
      <c r="AH35" s="897">
        <f t="shared" si="11"/>
        <v>5.1338931444872795</v>
      </c>
      <c r="AI35" s="897">
        <f t="shared" si="11"/>
        <v>4.1150178614379236</v>
      </c>
      <c r="AJ35" s="897">
        <f t="shared" si="11"/>
        <v>5.0179188649588493</v>
      </c>
      <c r="AK35" s="898">
        <f t="shared" si="11"/>
        <v>4.4441074176174098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18.49362229313088</v>
      </c>
      <c r="P36" s="453">
        <f t="shared" si="9"/>
        <v>0.17868562020199352</v>
      </c>
      <c r="Q36" s="328"/>
      <c r="R36" s="13"/>
      <c r="S36" s="356" t="s">
        <v>184</v>
      </c>
      <c r="T36" s="335"/>
      <c r="U36" s="346"/>
      <c r="V36" s="336" t="s">
        <v>184</v>
      </c>
      <c r="W36" s="357"/>
      <c r="X36" s="899">
        <f>VLOOKUP(年度マスタ!$K$4&amp;"_"&amp;X$33,データシート1!$A:$BT,MATCH("aa_"&amp;$S36,データシート1!$A$1:$BT$1,0),0)</f>
        <v>3.094244244934063</v>
      </c>
      <c r="Y36" s="900">
        <f>VLOOKUP(年度マスタ!$K$4&amp;"_"&amp;Y$33,データシート1!$A:$BT,MATCH("aa_"&amp;$S36,データシート1!$A$1:$BT$1,0),0)</f>
        <v>2.8556512793364708</v>
      </c>
      <c r="Z36" s="900">
        <f>VLOOKUP(年度マスタ!$K$4&amp;"_"&amp;Z$33,データシート1!$A:$BT,MATCH("aa_"&amp;$S36,データシート1!$A$1:$BT$1,0),0)</f>
        <v>4.53807543929533</v>
      </c>
      <c r="AA36" s="900">
        <f>VLOOKUP(年度マスタ!$K$4&amp;"_"&amp;AA$33,データシート1!$A:$BT,MATCH("aa_"&amp;$S36,データシート1!$A$1:$BT$1,0),0)</f>
        <v>2.580171742027602</v>
      </c>
      <c r="AB36" s="900">
        <f>VLOOKUP(年度マスタ!$K$4&amp;"_"&amp;AB$33,データシート1!$A:$BT,MATCH("aa_"&amp;$S36,データシート1!$A$1:$BT$1,0),0)</f>
        <v>3.0835760964234011</v>
      </c>
      <c r="AC36" s="900">
        <f>VLOOKUP(年度マスタ!$K$4&amp;"_"&amp;AC$33,データシート1!$A:$BT,MATCH("aa_"&amp;$S36,データシート1!$A$1:$BT$1,0),0)</f>
        <v>3.0499453534825212</v>
      </c>
      <c r="AD36" s="900">
        <f>VLOOKUP(年度マスタ!$K$4&amp;"_"&amp;AD$33,データシート1!$A:$BT,MATCH("aa_"&amp;$S36,データシート1!$A$1:$BT$1,0),0)</f>
        <v>1.688725679851484</v>
      </c>
      <c r="AE36" s="900">
        <f>VLOOKUP(年度マスタ!$K$4&amp;"_"&amp;AE$33,データシート1!$A:$BT,MATCH("aa_"&amp;$S36,データシート1!$A$1:$BT$1,0),0)</f>
        <v>3.0834586146099996</v>
      </c>
      <c r="AF36" s="900">
        <f>VLOOKUP(年度マスタ!$K$4&amp;"_"&amp;AF$33,データシート1!$A:$BT,MATCH("aa_"&amp;$S36,データシート1!$A$1:$BT$1,0),0)</f>
        <v>2.9071859574306322</v>
      </c>
      <c r="AG36" s="900">
        <f>VLOOKUP(年度マスタ!$K$4&amp;"_"&amp;AG$33,データシート1!$A:$BT,MATCH("aa_"&amp;$S36,データシート1!$A$1:$BT$1,0),0)</f>
        <v>4.8907558817714953</v>
      </c>
      <c r="AH36" s="900">
        <f>VLOOKUP(年度マスタ!$K$4&amp;"_"&amp;AH$33,データシート1!$A:$BT,MATCH("aa_"&amp;$S36,データシート1!$A$1:$BT$1,0),0)</f>
        <v>2.6087166671974558</v>
      </c>
      <c r="AI36" s="900">
        <f>VLOOKUP(年度マスタ!$K$4&amp;"_"&amp;AI$33,データシート1!$A:$BT,MATCH("aa_"&amp;$S36,データシート1!$A$1:$BT$1,0),0)</f>
        <v>1.9048117571508461</v>
      </c>
      <c r="AJ36" s="900">
        <f>VLOOKUP(年度マスタ!$K$4&amp;"_"&amp;AJ$33,データシート1!$A:$BT,MATCH("aa_"&amp;$S36,データシート1!$A$1:$BT$1,0),0)</f>
        <v>2.6456985952967154</v>
      </c>
      <c r="AK36" s="901">
        <f>VLOOKUP(年度マスタ!$K$4&amp;"_"&amp;AK$33,データシート1!$A:$BT,MATCH("aa_"&amp;$S36,データシート1!$A$1:$BT$1,0),0)</f>
        <v>2.3531656318283707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30.020480779830915</v>
      </c>
      <c r="P37" s="453">
        <f t="shared" si="9"/>
        <v>0.29005827749053564</v>
      </c>
      <c r="Q37" s="328"/>
      <c r="R37" s="13"/>
      <c r="S37" s="356" t="s">
        <v>187</v>
      </c>
      <c r="T37" s="335"/>
      <c r="U37" s="346"/>
      <c r="V37" s="336" t="s">
        <v>194</v>
      </c>
      <c r="W37" s="357"/>
      <c r="X37" s="899">
        <f>VLOOKUP(年度マスタ!$K$4&amp;"_"&amp;X$33,データシート1!$A:$BT,MATCH("aa_"&amp;$S37,データシート1!$A$1:$BT$1,0),0)</f>
        <v>0.81948612273707733</v>
      </c>
      <c r="Y37" s="900">
        <f>VLOOKUP(年度マスタ!$K$4&amp;"_"&amp;Y$33,データシート1!$A:$BT,MATCH("aa_"&amp;$S37,データシート1!$A$1:$BT$1,0),0)</f>
        <v>0.86880564915875158</v>
      </c>
      <c r="Z37" s="900">
        <f>VLOOKUP(年度マスタ!$K$4&amp;"_"&amp;Z$33,データシート1!$A:$BT,MATCH("aa_"&amp;$S37,データシート1!$A$1:$BT$1,0),0)</f>
        <v>0.9815897399484802</v>
      </c>
      <c r="AA37" s="900">
        <f>VLOOKUP(年度マスタ!$K$4&amp;"_"&amp;AA$33,データシート1!$A:$BT,MATCH("aa_"&amp;$S37,データシート1!$A$1:$BT$1,0),0)</f>
        <v>0.86873553987262597</v>
      </c>
      <c r="AB37" s="900">
        <f>VLOOKUP(年度マスタ!$K$4&amp;"_"&amp;AB$33,データシート1!$A:$BT,MATCH("aa_"&amp;$S37,データシート1!$A$1:$BT$1,0),0)</f>
        <v>0.80710585844282878</v>
      </c>
      <c r="AC37" s="900">
        <f>VLOOKUP(年度マスタ!$K$4&amp;"_"&amp;AC$33,データシート1!$A:$BT,MATCH("aa_"&amp;$S37,データシート1!$A$1:$BT$1,0),0)</f>
        <v>0.9265697679035968</v>
      </c>
      <c r="AD37" s="900">
        <f>VLOOKUP(年度マスタ!$K$4&amp;"_"&amp;AD$33,データシート1!$A:$BT,MATCH("aa_"&amp;$S37,データシート1!$A$1:$BT$1,0),0)</f>
        <v>0.92150888973035461</v>
      </c>
      <c r="AE37" s="900">
        <f>VLOOKUP(年度マスタ!$K$4&amp;"_"&amp;AE$33,データシート1!$A:$BT,MATCH("aa_"&amp;$S37,データシート1!$A$1:$BT$1,0),0)</f>
        <v>0.87872910253704428</v>
      </c>
      <c r="AF37" s="900">
        <f>VLOOKUP(年度マスタ!$K$4&amp;"_"&amp;AF$33,データシート1!$A:$BT,MATCH("aa_"&amp;$S37,データシート1!$A$1:$BT$1,0),0)</f>
        <v>0.94597743497086595</v>
      </c>
      <c r="AG37" s="900">
        <f>VLOOKUP(年度マスタ!$K$4&amp;"_"&amp;AG$33,データシート1!$A:$BT,MATCH("aa_"&amp;$S37,データシート1!$A$1:$BT$1,0),0)</f>
        <v>0.9025334786015109</v>
      </c>
      <c r="AH37" s="900">
        <f>VLOOKUP(年度マスタ!$K$4&amp;"_"&amp;AH$33,データシート1!$A:$BT,MATCH("aa_"&amp;$S37,データシート1!$A$1:$BT$1,0),0)</f>
        <v>0.84448040160761917</v>
      </c>
      <c r="AI37" s="900">
        <f>VLOOKUP(年度マスタ!$K$4&amp;"_"&amp;AI$33,データシート1!$A:$BT,MATCH("aa_"&amp;$S37,データシート1!$A$1:$BT$1,0),0)</f>
        <v>0.54317166732831579</v>
      </c>
      <c r="AJ37" s="900">
        <f>VLOOKUP(年度マスタ!$K$4&amp;"_"&amp;AJ$33,データシート1!$A:$BT,MATCH("aa_"&amp;$S37,データシート1!$A$1:$BT$1,0),0)</f>
        <v>0.57520317939288879</v>
      </c>
      <c r="AK37" s="901">
        <f>VLOOKUP(年度マスタ!$K$4&amp;"_"&amp;AK$33,データシート1!$A:$BT,MATCH("aa_"&amp;$S37,データシート1!$A$1:$BT$1,0),0)</f>
        <v>0.62630821265439796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29.188838316608603</v>
      </c>
      <c r="P38" s="454">
        <f t="shared" si="9"/>
        <v>0.28202293714607601</v>
      </c>
      <c r="Q38" s="328"/>
      <c r="R38" s="13"/>
      <c r="S38" s="356" t="s">
        <v>188</v>
      </c>
      <c r="T38" s="335"/>
      <c r="U38" s="348"/>
      <c r="V38" s="358" t="s">
        <v>197</v>
      </c>
      <c r="W38" s="358"/>
      <c r="X38" s="899">
        <f>VLOOKUP(年度マスタ!$K$4&amp;"_"&amp;X$33,データシート1!$A:$BT,MATCH("aa_"&amp;$S38,データシート1!$A$1:$BT$1,0),0)</f>
        <v>2.389142915902807</v>
      </c>
      <c r="Y38" s="900">
        <f>VLOOKUP(年度マスタ!$K$4&amp;"_"&amp;Y$33,データシート1!$A:$BT,MATCH("aa_"&amp;$S38,データシート1!$A$1:$BT$1,0),0)</f>
        <v>2.3293316462622728</v>
      </c>
      <c r="Z38" s="900">
        <f>VLOOKUP(年度マスタ!$K$4&amp;"_"&amp;Z$33,データシート1!$A:$BT,MATCH("aa_"&amp;$S38,データシート1!$A$1:$BT$1,0),0)</f>
        <v>2.6150400456997192</v>
      </c>
      <c r="AA38" s="900">
        <f>VLOOKUP(年度マスタ!$K$4&amp;"_"&amp;AA$33,データシート1!$A:$BT,MATCH("aa_"&amp;$S38,データシート1!$A$1:$BT$1,0),0)</f>
        <v>2.523058813963714</v>
      </c>
      <c r="AB38" s="900">
        <f>VLOOKUP(年度マスタ!$K$4&amp;"_"&amp;AB$33,データシート1!$A:$BT,MATCH("aa_"&amp;$S38,データシート1!$A$1:$BT$1,0),0)</f>
        <v>2.261433765268491</v>
      </c>
      <c r="AC38" s="900">
        <f>VLOOKUP(年度マスタ!$K$4&amp;"_"&amp;AC$33,データシート1!$A:$BT,MATCH("aa_"&amp;$S38,データシート1!$A$1:$BT$1,0),0)</f>
        <v>2.062932540983879</v>
      </c>
      <c r="AD38" s="900">
        <f>VLOOKUP(年度マスタ!$K$4&amp;"_"&amp;AD$33,データシート1!$A:$BT,MATCH("aa_"&amp;$S38,データシート1!$A$1:$BT$1,0),0)</f>
        <v>2.3693713907619318</v>
      </c>
      <c r="AE38" s="900">
        <f>VLOOKUP(年度マスタ!$K$4&amp;"_"&amp;AE$33,データシート1!$A:$BT,MATCH("aa_"&amp;$S38,データシート1!$A$1:$BT$1,0),0)</f>
        <v>2.2612513699187411</v>
      </c>
      <c r="AF38" s="900">
        <f>VLOOKUP(年度マスタ!$K$4&amp;"_"&amp;AF$33,データシート1!$A:$BT,MATCH("aa_"&amp;$S38,データシート1!$A$1:$BT$1,0),0)</f>
        <v>1.7556151971373744</v>
      </c>
      <c r="AG38" s="900">
        <f>VLOOKUP(年度マスタ!$K$4&amp;"_"&amp;AG$33,データシート1!$A:$BT,MATCH("aa_"&amp;$S38,データシート1!$A$1:$BT$1,0),0)</f>
        <v>1.6526936926248061</v>
      </c>
      <c r="AH38" s="900">
        <f>VLOOKUP(年度マスタ!$K$4&amp;"_"&amp;AH$33,データシート1!$A:$BT,MATCH("aa_"&amp;$S38,データシート1!$A$1:$BT$1,0),0)</f>
        <v>1.6806960756822051</v>
      </c>
      <c r="AI38" s="900">
        <f>VLOOKUP(年度マスタ!$K$4&amp;"_"&amp;AI$33,データシート1!$A:$BT,MATCH("aa_"&amp;$S38,データシート1!$A$1:$BT$1,0),0)</f>
        <v>1.6670344369587613</v>
      </c>
      <c r="AJ38" s="900">
        <f>VLOOKUP(年度マスタ!$K$4&amp;"_"&amp;AJ$33,データシート1!$A:$BT,MATCH("aa_"&amp;$S38,データシート1!$A$1:$BT$1,0),0)</f>
        <v>1.7970170902692455</v>
      </c>
      <c r="AK38" s="901">
        <f>VLOOKUP(年度マスタ!$K$4&amp;"_"&amp;AK$33,データシート1!$A:$BT,MATCH("aa_"&amp;$S38,データシート1!$A$1:$BT$1,0),0)</f>
        <v>1.4646335731346409</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14.147797553827852</v>
      </c>
      <c r="P39" s="454">
        <f t="shared" si="9"/>
        <v>0.13669620479579919</v>
      </c>
      <c r="Q39" s="328"/>
      <c r="R39" s="13"/>
      <c r="S39" s="356" t="s">
        <v>189</v>
      </c>
      <c r="T39" s="335"/>
      <c r="U39" s="343" t="s">
        <v>199</v>
      </c>
      <c r="V39" s="344"/>
      <c r="W39" s="344"/>
      <c r="X39" s="896">
        <f>VLOOKUP(年度マスタ!$K$4&amp;"_"&amp;X$33,データシート1!$A:$BT,MATCH("aa_"&amp;$S39,データシート1!$A$1:$BT$1,0),0)</f>
        <v>42.900728775784522</v>
      </c>
      <c r="Y39" s="897">
        <f>VLOOKUP(年度マスタ!$K$4&amp;"_"&amp;Y$33,データシート1!$A:$BT,MATCH("aa_"&amp;$S39,データシート1!$A$1:$BT$1,0),0)</f>
        <v>44.476027688253573</v>
      </c>
      <c r="Z39" s="897">
        <f>VLOOKUP(年度マスタ!$K$4&amp;"_"&amp;Z$33,データシート1!$A:$BT,MATCH("aa_"&amp;$S39,データシート1!$A$1:$BT$1,0),0)</f>
        <v>43.293827544527119</v>
      </c>
      <c r="AA39" s="897">
        <f>VLOOKUP(年度マスタ!$K$4&amp;"_"&amp;AA$33,データシート1!$A:$BT,MATCH("aa_"&amp;$S39,データシート1!$A$1:$BT$1,0),0)</f>
        <v>44.875320741440113</v>
      </c>
      <c r="AB39" s="897">
        <f>VLOOKUP(年度マスタ!$K$4&amp;"_"&amp;AB$33,データシート1!$A:$BT,MATCH("aa_"&amp;$S39,データシート1!$A$1:$BT$1,0),0)</f>
        <v>46.320712133162743</v>
      </c>
      <c r="AC39" s="897">
        <f>VLOOKUP(年度マスタ!$K$4&amp;"_"&amp;AC$33,データシート1!$A:$BT,MATCH("aa_"&amp;$S39,データシート1!$A$1:$BT$1,0),0)</f>
        <v>54.295359217498799</v>
      </c>
      <c r="AD39" s="897">
        <f>VLOOKUP(年度マスタ!$K$4&amp;"_"&amp;AD$33,データシート1!$A:$BT,MATCH("aa_"&amp;$S39,データシート1!$A$1:$BT$1,0),0)</f>
        <v>49.155290844083993</v>
      </c>
      <c r="AE39" s="897">
        <f>VLOOKUP(年度マスタ!$K$4&amp;"_"&amp;AE$33,データシート1!$A:$BT,MATCH("aa_"&amp;$S39,データシート1!$A$1:$BT$1,0),0)</f>
        <v>50.946120278140917</v>
      </c>
      <c r="AF39" s="897">
        <f>VLOOKUP(年度マスタ!$K$4&amp;"_"&amp;AF$33,データシート1!$A:$BT,MATCH("aa_"&amp;$S39,データシート1!$A$1:$BT$1,0),0)</f>
        <v>51.156309498385774</v>
      </c>
      <c r="AG39" s="897">
        <f>VLOOKUP(年度マスタ!$K$4&amp;"_"&amp;AG$33,データシート1!$A:$BT,MATCH("aa_"&amp;$S39,データシート1!$A$1:$BT$1,0),0)</f>
        <v>59.188761879708537</v>
      </c>
      <c r="AH39" s="897">
        <f>VLOOKUP(年度マスタ!$K$4&amp;"_"&amp;AH$33,データシート1!$A:$BT,MATCH("aa_"&amp;$S39,データシート1!$A$1:$BT$1,0),0)</f>
        <v>48.713100096936522</v>
      </c>
      <c r="AI39" s="897">
        <f>VLOOKUP(年度マスタ!$K$4&amp;"_"&amp;AI$33,データシート1!$A:$BT,MATCH("aa_"&amp;$S39,データシート1!$A$1:$BT$1,0),0)</f>
        <v>35.479779476577022</v>
      </c>
      <c r="AJ39" s="897">
        <f>VLOOKUP(年度マスタ!$K$4&amp;"_"&amp;AJ$33,データシート1!$A:$BT,MATCH("aa_"&amp;$S39,データシート1!$A$1:$BT$1,0),0)</f>
        <v>38.405175952406452</v>
      </c>
      <c r="AK39" s="898">
        <f>VLOOKUP(年度マスタ!$K$4&amp;"_"&amp;AK$33,データシート1!$A:$BT,MATCH("aa_"&amp;$S39,データシート1!$A$1:$BT$1,0),0)</f>
        <v>43.939796989722282</v>
      </c>
      <c r="AL39" s="330"/>
      <c r="AW39" s="17" t="str">
        <f>年度マスタ!K4</f>
        <v>47311</v>
      </c>
      <c r="AX39" s="17" t="s">
        <v>200</v>
      </c>
      <c r="AY39" s="17">
        <f>VLOOKUP($AW39&amp;"_"&amp;$AY$34,データシート1!$A:$BT,MATCH($AY$31&amp;"_"&amp;AY$36,データシート1!$A$1:$BT$1,0),0)</f>
        <v>2.3531656318283707</v>
      </c>
      <c r="AZ39" s="17">
        <f>VLOOKUP($AW39&amp;"_"&amp;$AY$34,データシート1!$A:$BT,MATCH($AY$31&amp;"_"&amp;AZ$36,データシート1!$A$1:$BT$1,0),0)</f>
        <v>0.62630821265439796</v>
      </c>
      <c r="BA39" s="17">
        <f>VLOOKUP($AW39&amp;"_"&amp;$AY$34,データシート1!$A:$BT,MATCH($AY$31&amp;"_"&amp;BA$36,データシート1!$A$1:$BT$1,0),0)</f>
        <v>1.4646335731346409</v>
      </c>
      <c r="BB39" s="17">
        <f>VLOOKUP($AW39&amp;"_"&amp;$AY$34,データシート1!$A:$BT,MATCH($AY$31&amp;"_"&amp;BB$36,データシート1!$A$1:$BT$1,0),0)</f>
        <v>43.939796989722282</v>
      </c>
      <c r="BC39" s="17">
        <f>VLOOKUP($AW39&amp;"_"&amp;$AY$34,データシート1!$A:$BT,MATCH($AY$31&amp;"_"&amp;BC$36,データシート1!$A$1:$BT$1,0),0)</f>
        <v>19.186010156787159</v>
      </c>
      <c r="BD39" s="17">
        <f>VLOOKUP($AW39&amp;"_"&amp;$AY$34,データシート1!$A:$BT,MATCH($AY$31&amp;"_"&amp;BD$36,データシート1!$A$1:$BT$1,0),0)</f>
        <v>12.295205135782959</v>
      </c>
      <c r="BE39" s="17">
        <f>VLOOKUP($AW39&amp;"_"&amp;$AY$34,データシート1!$A:$BT,MATCH($AY$31&amp;"_"&amp;BE$36,データシート1!$A$1:$BT$1,0),0)</f>
        <v>14.266006057671159</v>
      </c>
      <c r="BF39" s="17">
        <f>VLOOKUP($AW39&amp;"_"&amp;$AY$34,データシート1!$A:$BT,MATCH($AY$31&amp;"_"&amp;BF$36,データシート1!$A$1:$BT$1,0),0)</f>
        <v>0.66511148064503811</v>
      </c>
      <c r="BG39" s="17">
        <f>VLOOKUP($AW39&amp;"_"&amp;$AY$34,データシート1!$A:$BT,MATCH($AY$31&amp;"_"&amp;BG$36,データシート1!$A$1:$BT$1,0),0)</f>
        <v>0</v>
      </c>
      <c r="BH39" s="17">
        <f>VLOOKUP($AW39&amp;"_"&amp;$AY$34,データシート1!$A:$BT,MATCH($AY$31&amp;"_"&amp;BH$36,データシート1!$A$1:$BT$1,0),0)</f>
        <v>2.351189880134942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15.041040762780753</v>
      </c>
      <c r="P40" s="454">
        <f t="shared" si="9"/>
        <v>0.14532673235027685</v>
      </c>
      <c r="Q40" s="328"/>
      <c r="R40" s="13"/>
      <c r="S40" s="356" t="s">
        <v>165</v>
      </c>
      <c r="T40" s="335"/>
      <c r="U40" s="343" t="s">
        <v>165</v>
      </c>
      <c r="V40" s="344"/>
      <c r="W40" s="344"/>
      <c r="X40" s="896">
        <f>VLOOKUP(年度マスタ!$K$4&amp;"_"&amp;X$33,データシート1!$A:$BT,MATCH("aa_"&amp;$S40,データシート1!$A$1:$BT$1,0),0)</f>
        <v>17.812476897909882</v>
      </c>
      <c r="Y40" s="897">
        <f>VLOOKUP(年度マスタ!$K$4&amp;"_"&amp;Y$33,データシート1!$A:$BT,MATCH("aa_"&amp;$S40,データシート1!$A$1:$BT$1,0),0)</f>
        <v>19.295332368235002</v>
      </c>
      <c r="Z40" s="897">
        <f>VLOOKUP(年度マスタ!$K$4&amp;"_"&amp;Z$33,データシート1!$A:$BT,MATCH("aa_"&amp;$S40,データシート1!$A$1:$BT$1,0),0)</f>
        <v>20.230939856306598</v>
      </c>
      <c r="AA40" s="897">
        <f>VLOOKUP(年度マスタ!$K$4&amp;"_"&amp;AA$33,データシート1!$A:$BT,MATCH("aa_"&amp;$S40,データシート1!$A$1:$BT$1,0),0)</f>
        <v>18.465944424508411</v>
      </c>
      <c r="AB40" s="897">
        <f>VLOOKUP(年度マスタ!$K$4&amp;"_"&amp;AB$33,データシート1!$A:$BT,MATCH("aa_"&amp;$S40,データシート1!$A$1:$BT$1,0),0)</f>
        <v>18.49362229313088</v>
      </c>
      <c r="AC40" s="897">
        <f>VLOOKUP(年度マスタ!$K$4&amp;"_"&amp;AC$33,データシート1!$A:$BT,MATCH("aa_"&amp;$S40,データシート1!$A$1:$BT$1,0),0)</f>
        <v>19.070805653751389</v>
      </c>
      <c r="AD40" s="897">
        <f>VLOOKUP(年度マスタ!$K$4&amp;"_"&amp;AD$33,データシート1!$A:$BT,MATCH("aa_"&amp;$S40,データシート1!$A$1:$BT$1,0),0)</f>
        <v>18.754080068085699</v>
      </c>
      <c r="AE40" s="897">
        <f>VLOOKUP(年度マスタ!$K$4&amp;"_"&amp;AE$33,データシート1!$A:$BT,MATCH("aa_"&amp;$S40,データシート1!$A$1:$BT$1,0),0)</f>
        <v>19.014130072020677</v>
      </c>
      <c r="AF40" s="897">
        <f>VLOOKUP(年度マスタ!$K$4&amp;"_"&amp;AF$33,データシート1!$A:$BT,MATCH("aa_"&amp;$S40,データシート1!$A$1:$BT$1,0),0)</f>
        <v>19.482600512835116</v>
      </c>
      <c r="AG40" s="897">
        <f>VLOOKUP(年度マスタ!$K$4&amp;"_"&amp;AG$33,データシート1!$A:$BT,MATCH("aa_"&amp;$S40,データシート1!$A$1:$BT$1,0),0)</f>
        <v>18.019567471693858</v>
      </c>
      <c r="AH40" s="897">
        <f>VLOOKUP(年度マスタ!$K$4&amp;"_"&amp;AH$33,データシート1!$A:$BT,MATCH("aa_"&amp;$S40,データシート1!$A$1:$BT$1,0),0)</f>
        <v>18.18441525837461</v>
      </c>
      <c r="AI40" s="897">
        <f>VLOOKUP(年度マスタ!$K$4&amp;"_"&amp;AI$33,データシート1!$A:$BT,MATCH("aa_"&amp;$S40,データシート1!$A$1:$BT$1,0),0)</f>
        <v>16.992264129040478</v>
      </c>
      <c r="AJ40" s="897">
        <f>VLOOKUP(年度マスタ!$K$4&amp;"_"&amp;AJ$33,データシート1!$A:$BT,MATCH("aa_"&amp;$S40,データシート1!$A$1:$BT$1,0),0)</f>
        <v>18.335043758333779</v>
      </c>
      <c r="AK40" s="898">
        <f>VLOOKUP(年度マスタ!$K$4&amp;"_"&amp;AK$33,データシート1!$A:$BT,MATCH("aa_"&amp;$S40,データシート1!$A$1:$BT$1,0),0)</f>
        <v>19.186010156787159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0.83164246322231405</v>
      </c>
      <c r="P41" s="454">
        <f t="shared" si="9"/>
        <v>8.0353403444596398E-3</v>
      </c>
      <c r="Q41" s="328"/>
      <c r="R41" s="13"/>
      <c r="S41" s="356" t="s">
        <v>201</v>
      </c>
      <c r="T41" s="335"/>
      <c r="U41" s="246" t="s">
        <v>128</v>
      </c>
      <c r="V41" s="344"/>
      <c r="W41" s="344"/>
      <c r="X41" s="896">
        <f>X42+X45+X46</f>
        <v>29.740694517222728</v>
      </c>
      <c r="Y41" s="897">
        <f t="shared" ref="Y41:AH41" si="12">Y42+Y45+Y46</f>
        <v>30.409506495212622</v>
      </c>
      <c r="Z41" s="897">
        <f t="shared" si="12"/>
        <v>30.258406690271613</v>
      </c>
      <c r="AA41" s="897">
        <f t="shared" si="12"/>
        <v>30.34072472197861</v>
      </c>
      <c r="AB41" s="897">
        <f t="shared" si="12"/>
        <v>30.020480779830915</v>
      </c>
      <c r="AC41" s="897">
        <f t="shared" si="12"/>
        <v>29.94377491814716</v>
      </c>
      <c r="AD41" s="897">
        <f t="shared" si="12"/>
        <v>29.930829970684819</v>
      </c>
      <c r="AE41" s="897">
        <f t="shared" si="12"/>
        <v>29.076418323286187</v>
      </c>
      <c r="AF41" s="897">
        <f t="shared" si="12"/>
        <v>29.082617077222565</v>
      </c>
      <c r="AG41" s="897">
        <f t="shared" si="12"/>
        <v>28.963289166457596</v>
      </c>
      <c r="AH41" s="897">
        <f t="shared" si="12"/>
        <v>29.004203258199485</v>
      </c>
      <c r="AI41" s="897">
        <f>AI42+AI45+AI46</f>
        <v>25.978009139053526</v>
      </c>
      <c r="AJ41" s="897">
        <f>AJ42+AJ45+AJ46</f>
        <v>26.639852317433089</v>
      </c>
      <c r="AK41" s="898">
        <f>AK42+AK45+AK46</f>
        <v>27.226322674099158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29.134343692955788</v>
      </c>
      <c r="Y42" s="900">
        <f t="shared" ref="Y42:AK42" si="13">SUM(Y43:Y44)</f>
        <v>29.774651882904781</v>
      </c>
      <c r="Z42" s="900">
        <f t="shared" si="13"/>
        <v>29.522179344709571</v>
      </c>
      <c r="AA42" s="900">
        <f t="shared" si="13"/>
        <v>29.520470879523934</v>
      </c>
      <c r="AB42" s="900">
        <f t="shared" si="13"/>
        <v>29.188838316608603</v>
      </c>
      <c r="AC42" s="900">
        <f t="shared" si="13"/>
        <v>29.1411878130342</v>
      </c>
      <c r="AD42" s="900">
        <f t="shared" si="13"/>
        <v>29.138464746670273</v>
      </c>
      <c r="AE42" s="900">
        <f t="shared" si="13"/>
        <v>28.300878657478847</v>
      </c>
      <c r="AF42" s="900">
        <f t="shared" si="13"/>
        <v>28.335589975607306</v>
      </c>
      <c r="AG42" s="900">
        <f t="shared" si="13"/>
        <v>28.263691527606955</v>
      </c>
      <c r="AH42" s="900">
        <f t="shared" si="13"/>
        <v>28.321441389164953</v>
      </c>
      <c r="AI42" s="900">
        <f t="shared" si="13"/>
        <v>25.326493145495462</v>
      </c>
      <c r="AJ42" s="900">
        <f t="shared" si="13"/>
        <v>25.992806393254703</v>
      </c>
      <c r="AK42" s="901">
        <f t="shared" si="13"/>
        <v>26.56121119345412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2.5111696608217482</v>
      </c>
      <c r="P43" s="612">
        <f t="shared" si="9"/>
        <v>2.4262954069470152E-2</v>
      </c>
      <c r="Q43" s="328"/>
      <c r="R43" s="13"/>
      <c r="S43" s="356" t="s">
        <v>190</v>
      </c>
      <c r="T43" s="359"/>
      <c r="U43" s="346"/>
      <c r="V43" s="360"/>
      <c r="W43" s="347" t="s">
        <v>190</v>
      </c>
      <c r="X43" s="899">
        <f>VLOOKUP(年度マスタ!$K$4&amp;"_"&amp;X$33,データシート1!$A:$BT,MATCH("aa_"&amp;$S43,データシート1!$A$1:$BT$1,0),0)</f>
        <v>14.189225402791839</v>
      </c>
      <c r="Y43" s="900">
        <f>VLOOKUP(年度マスタ!$K$4&amp;"_"&amp;Y$33,データシート1!$A:$BT,MATCH("aa_"&amp;$S43,データシート1!$A$1:$BT$1,0),0)</f>
        <v>14.411069047155561</v>
      </c>
      <c r="Z43" s="900">
        <f>VLOOKUP(年度マスタ!$K$4&amp;"_"&amp;Z$33,データシート1!$A:$BT,MATCH("aa_"&amp;$S43,データシート1!$A$1:$BT$1,0),0)</f>
        <v>14.538249313460598</v>
      </c>
      <c r="AA43" s="900">
        <f>VLOOKUP(年度マスタ!$K$4&amp;"_"&amp;AA$33,データシート1!$A:$BT,MATCH("aa_"&amp;$S43,データシート1!$A$1:$BT$1,0),0)</f>
        <v>14.530915506174178</v>
      </c>
      <c r="AB43" s="900">
        <f>VLOOKUP(年度マスタ!$K$4&amp;"_"&amp;AB$33,データシート1!$A:$BT,MATCH("aa_"&amp;$S43,データシート1!$A$1:$BT$1,0),0)</f>
        <v>14.147797553827852</v>
      </c>
      <c r="AC43" s="900">
        <f>VLOOKUP(年度マスタ!$K$4&amp;"_"&amp;AC$33,データシート1!$A:$BT,MATCH("aa_"&amp;$S43,データシート1!$A$1:$BT$1,0),0)</f>
        <v>14.021966017572405</v>
      </c>
      <c r="AD43" s="900">
        <f>VLOOKUP(年度マスタ!$K$4&amp;"_"&amp;AD$33,データシート1!$A:$BT,MATCH("aa_"&amp;$S43,データシート1!$A$1:$BT$1,0),0)</f>
        <v>14.203284434358096</v>
      </c>
      <c r="AE43" s="900">
        <f>VLOOKUP(年度マスタ!$K$4&amp;"_"&amp;AE$33,データシート1!$A:$BT,MATCH("aa_"&amp;$S43,データシート1!$A$1:$BT$1,0),0)</f>
        <v>13.996801283604093</v>
      </c>
      <c r="AF43" s="900">
        <f>VLOOKUP(年度マスタ!$K$4&amp;"_"&amp;AF$33,データシート1!$A:$BT,MATCH("aa_"&amp;$S43,データシート1!$A$1:$BT$1,0),0)</f>
        <v>13.972457570461147</v>
      </c>
      <c r="AG43" s="900">
        <f>VLOOKUP(年度マスタ!$K$4&amp;"_"&amp;AG$33,データシート1!$A:$BT,MATCH("aa_"&amp;$S43,データシート1!$A$1:$BT$1,0),0)</f>
        <v>13.675481993643194</v>
      </c>
      <c r="AH43" s="900">
        <f>VLOOKUP(年度マスタ!$K$4&amp;"_"&amp;AH$33,データシート1!$A:$BT,MATCH("aa_"&amp;$S43,データシート1!$A$1:$BT$1,0),0)</f>
        <v>13.608766799275843</v>
      </c>
      <c r="AI43" s="900">
        <f>VLOOKUP(年度マスタ!$K$4&amp;"_"&amp;AI$33,データシート1!$A:$BT,MATCH("aa_"&amp;$S43,データシート1!$A$1:$BT$1,0),0)</f>
        <v>11.742676383317233</v>
      </c>
      <c r="AJ43" s="900">
        <f>VLOOKUP(年度マスタ!$K$4&amp;"_"&amp;AJ$33,データシート1!$A:$BT,MATCH("aa_"&amp;$S43,データシート1!$A$1:$BT$1,0),0)</f>
        <v>11.430330961552718</v>
      </c>
      <c r="AK43" s="901">
        <f>VLOOKUP(年度マスタ!$K$4&amp;"_"&amp;AK$33,データシート1!$A:$BT,MATCH("aa_"&amp;$S43,データシート1!$A$1:$BT$1,0),0)</f>
        <v>12.295205135782959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14.945118290163951</v>
      </c>
      <c r="Y44" s="900">
        <f>VLOOKUP(年度マスタ!$K$4&amp;"_"&amp;Y$33,データシート1!$A:$BT,MATCH("aa_"&amp;$S44,データシート1!$A$1:$BT$1,0),0)</f>
        <v>15.36358283574922</v>
      </c>
      <c r="Z44" s="900">
        <f>VLOOKUP(年度マスタ!$K$4&amp;"_"&amp;Z$33,データシート1!$A:$BT,MATCH("aa_"&amp;$S44,データシート1!$A$1:$BT$1,0),0)</f>
        <v>14.983930031248974</v>
      </c>
      <c r="AA44" s="900">
        <f>VLOOKUP(年度マスタ!$K$4&amp;"_"&amp;AA$33,データシート1!$A:$BT,MATCH("aa_"&amp;$S44,データシート1!$A$1:$BT$1,0),0)</f>
        <v>14.989555373349756</v>
      </c>
      <c r="AB44" s="900">
        <f>VLOOKUP(年度マスタ!$K$4&amp;"_"&amp;AB$33,データシート1!$A:$BT,MATCH("aa_"&amp;$S44,データシート1!$A$1:$BT$1,0),0)</f>
        <v>15.041040762780753</v>
      </c>
      <c r="AC44" s="900">
        <f>VLOOKUP(年度マスタ!$K$4&amp;"_"&amp;AC$33,データシート1!$A:$BT,MATCH("aa_"&amp;$S44,データシート1!$A$1:$BT$1,0),0)</f>
        <v>15.119221795461797</v>
      </c>
      <c r="AD44" s="900">
        <f>VLOOKUP(年度マスタ!$K$4&amp;"_"&amp;AD$33,データシート1!$A:$BT,MATCH("aa_"&amp;$S44,データシート1!$A$1:$BT$1,0),0)</f>
        <v>14.935180312312179</v>
      </c>
      <c r="AE44" s="900">
        <f>VLOOKUP(年度マスタ!$K$4&amp;"_"&amp;AE$33,データシート1!$A:$BT,MATCH("aa_"&amp;$S44,データシート1!$A$1:$BT$1,0),0)</f>
        <v>14.304077373874755</v>
      </c>
      <c r="AF44" s="900">
        <f>VLOOKUP(年度マスタ!$K$4&amp;"_"&amp;AF$33,データシート1!$A:$BT,MATCH("aa_"&amp;$S44,データシート1!$A$1:$BT$1,0),0)</f>
        <v>14.363132405146157</v>
      </c>
      <c r="AG44" s="900">
        <f>VLOOKUP(年度マスタ!$K$4&amp;"_"&amp;AG$33,データシート1!$A:$BT,MATCH("aa_"&amp;$S44,データシート1!$A$1:$BT$1,0),0)</f>
        <v>14.588209533963761</v>
      </c>
      <c r="AH44" s="900">
        <f>VLOOKUP(年度マスタ!$K$4&amp;"_"&amp;AH$33,データシート1!$A:$BT,MATCH("aa_"&amp;$S44,データシート1!$A$1:$BT$1,0),0)</f>
        <v>14.712674589889112</v>
      </c>
      <c r="AI44" s="900">
        <f>VLOOKUP(年度マスタ!$K$4&amp;"_"&amp;AI$33,データシート1!$A:$BT,MATCH("aa_"&amp;$S44,データシート1!$A$1:$BT$1,0),0)</f>
        <v>13.583816762178227</v>
      </c>
      <c r="AJ44" s="900">
        <f>VLOOKUP(年度マスタ!$K$4&amp;"_"&amp;AJ$33,データシート1!$A:$BT,MATCH("aa_"&amp;$S44,データシート1!$A$1:$BT$1,0),0)</f>
        <v>14.562475431701984</v>
      </c>
      <c r="AK44" s="901">
        <f>VLOOKUP(年度マスタ!$K$4&amp;"_"&amp;AK$33,データシート1!$A:$BT,MATCH("aa_"&amp;$S44,データシート1!$A$1:$BT$1,0),0)</f>
        <v>14.266006057671159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0.60635082426693898</v>
      </c>
      <c r="Y45" s="900">
        <f>VLOOKUP(年度マスタ!$K$4&amp;"_"&amp;Y$33,データシート1!$A:$BT,MATCH("aa_"&amp;$S45,データシート1!$A$1:$BT$1,0),0)</f>
        <v>0.63485461230784002</v>
      </c>
      <c r="Z45" s="900">
        <f>VLOOKUP(年度マスタ!$K$4&amp;"_"&amp;Z$33,データシート1!$A:$BT,MATCH("aa_"&amp;$S45,データシート1!$A$1:$BT$1,0),0)</f>
        <v>0.73622734556204295</v>
      </c>
      <c r="AA45" s="900">
        <f>VLOOKUP(年度マスタ!$K$4&amp;"_"&amp;AA$33,データシート1!$A:$BT,MATCH("aa_"&amp;$S45,データシート1!$A$1:$BT$1,0),0)</f>
        <v>0.82025384245467603</v>
      </c>
      <c r="AB45" s="900">
        <f>VLOOKUP(年度マスタ!$K$4&amp;"_"&amp;AB$33,データシート1!$A:$BT,MATCH("aa_"&amp;$S45,データシート1!$A$1:$BT$1,0),0)</f>
        <v>0.83164246322231405</v>
      </c>
      <c r="AC45" s="900">
        <f>VLOOKUP(年度マスタ!$K$4&amp;"_"&amp;AC$33,データシート1!$A:$BT,MATCH("aa_"&amp;$S45,データシート1!$A$1:$BT$1,0),0)</f>
        <v>0.80258710511296005</v>
      </c>
      <c r="AD45" s="900">
        <f>VLOOKUP(年度マスタ!$K$4&amp;"_"&amp;AD$33,データシート1!$A:$BT,MATCH("aa_"&amp;$S45,データシート1!$A$1:$BT$1,0),0)</f>
        <v>0.79236522401454401</v>
      </c>
      <c r="AE45" s="900">
        <f>VLOOKUP(年度マスタ!$K$4&amp;"_"&amp;AE$33,データシート1!$A:$BT,MATCH("aa_"&amp;$S45,データシート1!$A$1:$BT$1,0),0)</f>
        <v>0.77553966580734079</v>
      </c>
      <c r="AF45" s="900">
        <f>VLOOKUP(年度マスタ!$K$4&amp;"_"&amp;AF$33,データシート1!$A:$BT,MATCH("aa_"&amp;$S45,データシート1!$A$1:$BT$1,0),0)</f>
        <v>0.74702710161525798</v>
      </c>
      <c r="AG45" s="900">
        <f>VLOOKUP(年度マスタ!$K$4&amp;"_"&amp;AG$33,データシート1!$A:$BT,MATCH("aa_"&amp;$S45,データシート1!$A$1:$BT$1,0),0)</f>
        <v>0.69959763885063897</v>
      </c>
      <c r="AH45" s="900">
        <f>VLOOKUP(年度マスタ!$K$4&amp;"_"&amp;AH$33,データシート1!$A:$BT,MATCH("aa_"&amp;$S45,データシート1!$A$1:$BT$1,0),0)</f>
        <v>0.68276186903453195</v>
      </c>
      <c r="AI45" s="900">
        <f>VLOOKUP(年度マスタ!$K$4&amp;"_"&amp;AI$33,データシート1!$A:$BT,MATCH("aa_"&amp;$S45,データシート1!$A$1:$BT$1,0),0)</f>
        <v>0.651515993558065</v>
      </c>
      <c r="AJ45" s="900">
        <f>VLOOKUP(年度マスタ!$K$4&amp;"_"&amp;AJ$33,データシート1!$A:$BT,MATCH("aa_"&amp;$S45,データシート1!$A$1:$BT$1,0),0)</f>
        <v>0.64704592417838602</v>
      </c>
      <c r="AK45" s="901">
        <f>VLOOKUP(年度マスタ!$K$4&amp;"_"&amp;AK$33,データシート1!$A:$BT,MATCH("aa_"&amp;$S45,データシート1!$A$1:$BT$1,0),0)</f>
        <v>0.66511148064503811</v>
      </c>
      <c r="AL45" s="330"/>
      <c r="AW45" s="17" t="str">
        <f>AW48</f>
        <v>恩納村</v>
      </c>
      <c r="AX45" s="1010">
        <f t="shared" ref="AX45:BB45" si="15">AX48/$BC48</f>
        <v>4.5746012523860957E-2</v>
      </c>
      <c r="AY45" s="1010">
        <f t="shared" si="15"/>
        <v>0.45230016165212078</v>
      </c>
      <c r="AZ45" s="1010">
        <f t="shared" si="15"/>
        <v>0.19749375486199558</v>
      </c>
      <c r="BA45" s="1010">
        <f t="shared" si="15"/>
        <v>0.28025778429445775</v>
      </c>
      <c r="BB45" s="1010">
        <f t="shared" si="15"/>
        <v>2.420228666756492E-2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2.334691666622811</v>
      </c>
      <c r="Y47" s="903">
        <f>VLOOKUP(年度マスタ!$K$4&amp;"_"&amp;Y$33,データシート1!$A:$BT,MATCH("aa_"&amp;$S47,データシート1!$A$1:$BT$1,0),0)</f>
        <v>3.29219290851514</v>
      </c>
      <c r="Z47" s="903">
        <f>VLOOKUP(年度マスタ!$K$4&amp;"_"&amp;Z$33,データシート1!$A:$BT,MATCH("aa_"&amp;$S47,データシート1!$A$1:$BT$1,0),0)</f>
        <v>2.7280807541046399</v>
      </c>
      <c r="AA47" s="903">
        <f>VLOOKUP(年度マスタ!$K$4&amp;"_"&amp;AA$33,データシート1!$A:$BT,MATCH("aa_"&amp;$S47,データシート1!$A$1:$BT$1,0),0)</f>
        <v>2.8165079186549069</v>
      </c>
      <c r="AB47" s="903">
        <f>VLOOKUP(年度マスタ!$K$4&amp;"_"&amp;AB$33,データシート1!$A:$BT,MATCH("aa_"&amp;$S47,データシート1!$A$1:$BT$1,0),0)</f>
        <v>2.5111696608217482</v>
      </c>
      <c r="AC47" s="903">
        <f>VLOOKUP(年度マスタ!$K$4&amp;"_"&amp;AC$33,データシート1!$A:$BT,MATCH("aa_"&amp;$S47,データシート1!$A$1:$BT$1,0),0)</f>
        <v>2.43400802866091</v>
      </c>
      <c r="AD47" s="903">
        <f>VLOOKUP(年度マスタ!$K$4&amp;"_"&amp;AD$33,データシート1!$A:$BT,MATCH("aa_"&amp;$S47,データシート1!$A$1:$BT$1,0),0)</f>
        <v>2.427981109936697</v>
      </c>
      <c r="AE47" s="903">
        <f>VLOOKUP(年度マスタ!$K$4&amp;"_"&amp;AE$33,データシート1!$A:$BT,MATCH("aa_"&amp;$S47,データシート1!$A$1:$BT$1,0),0)</f>
        <v>3.0861748876894493</v>
      </c>
      <c r="AF47" s="903">
        <f>VLOOKUP(年度マスタ!$K$4&amp;"_"&amp;AF$33,データシート1!$A:$BT,MATCH("aa_"&amp;$S47,データシート1!$A$1:$BT$1,0),0)</f>
        <v>2.9261297955616401</v>
      </c>
      <c r="AG47" s="903">
        <f>VLOOKUP(年度マスタ!$K$4&amp;"_"&amp;AG$33,データシート1!$A:$BT,MATCH("aa_"&amp;$S47,データシート1!$A$1:$BT$1,0),0)</f>
        <v>3.4634995774071178</v>
      </c>
      <c r="AH47" s="903">
        <f>VLOOKUP(年度マスタ!$K$4&amp;"_"&amp;AH$33,データシート1!$A:$BT,MATCH("aa_"&amp;$S47,データシート1!$A$1:$BT$1,0),0)</f>
        <v>3.5250623861463337</v>
      </c>
      <c r="AI47" s="903">
        <f>VLOOKUP(年度マスタ!$K$4&amp;"_"&amp;AI$33,データシート1!$A:$BT,MATCH("aa_"&amp;$S47,データシート1!$A$1:$BT$1,0),0)</f>
        <v>3.0941127031468731</v>
      </c>
      <c r="AJ47" s="903">
        <f>VLOOKUP(年度マスタ!$K$4&amp;"_"&amp;AJ$33,データシート1!$A:$BT,MATCH("aa_"&amp;$S47,データシート1!$A$1:$BT$1,0),0)</f>
        <v>2.627942705703346</v>
      </c>
      <c r="AK47" s="904">
        <f>VLOOKUP(年度マスタ!$K$4&amp;"_"&amp;AK$33,データシート1!$A:$BT,MATCH("aa_"&amp;$S47,データシート1!$A$1:$BT$1,0),0)</f>
        <v>2.351189880134942</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恩納村</v>
      </c>
      <c r="AX48" s="1011">
        <f>SUM(AY39:BA39)</f>
        <v>4.4441074176174098</v>
      </c>
      <c r="AY48" s="1011">
        <f>BB39</f>
        <v>43.939796989722282</v>
      </c>
      <c r="AZ48" s="1011">
        <f>BC39</f>
        <v>19.186010156787159</v>
      </c>
      <c r="BA48" s="1011">
        <f>SUM(BD39:BG39)</f>
        <v>27.226322674099158</v>
      </c>
      <c r="BB48" s="1011">
        <f>BH39</f>
        <v>2.351189880134942</v>
      </c>
      <c r="BC48" s="1011">
        <f>SUM(AX48:BB48)</f>
        <v>97.147427118360952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97.147427118360952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4.4441074176174098</v>
      </c>
      <c r="P52" s="453">
        <f t="shared" ref="P52:P64" si="18">O52/$O$51</f>
        <v>4.5746012523860957E-2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2.3531656318283707</v>
      </c>
      <c r="P53" s="454">
        <f t="shared" si="18"/>
        <v>2.422262433117614E-2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0.62630821265439796</v>
      </c>
      <c r="P54" s="454">
        <f t="shared" si="18"/>
        <v>6.4469871331880608E-3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1.4646335731346409</v>
      </c>
      <c r="P55" s="454">
        <f t="shared" si="18"/>
        <v>1.5076401059496756E-2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43.939796989722282</v>
      </c>
      <c r="P56" s="453">
        <f t="shared" si="18"/>
        <v>0.45230016165212078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19.186010156787159</v>
      </c>
      <c r="P57" s="453">
        <f t="shared" si="18"/>
        <v>0.19749375486199558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27.226322674099158</v>
      </c>
      <c r="P58" s="453">
        <f t="shared" si="18"/>
        <v>0.28025778429445775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26.56121119345412</v>
      </c>
      <c r="P59" s="454">
        <f t="shared" si="18"/>
        <v>0.27341137054605563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12.295205135782959</v>
      </c>
      <c r="P60" s="454">
        <f t="shared" si="18"/>
        <v>0.12656233418104754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14.266006057671159</v>
      </c>
      <c r="P61" s="454">
        <f t="shared" si="18"/>
        <v>0.14684903636500807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0.66511148064503811</v>
      </c>
      <c r="P62" s="454">
        <f t="shared" si="18"/>
        <v>6.8464137484021068E-3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2.351189880134942</v>
      </c>
      <c r="P64" s="612">
        <f t="shared" si="18"/>
        <v>2.420228666756492E-2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恩納村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14.381399999999999</v>
      </c>
      <c r="AI7" s="78">
        <f>VLOOKUP(年度マスタ!$K$4&amp;"_"&amp;$AG7,データシート1!$A:$BT,MATCH("ab_"&amp;AI$2,データシート1!$A$1:$BT$1,0),0)</f>
        <v>284</v>
      </c>
      <c r="AJ7" s="78">
        <f>VLOOKUP(年度マスタ!$K$4&amp;"_"&amp;$AG7,データシート1!$A:$BT,MATCH("ab_"&amp;AJ$2,データシート1!$A$1:$BT$1,0),0)</f>
        <v>53</v>
      </c>
      <c r="AK7" s="78">
        <f>VLOOKUP(年度マスタ!$K$4&amp;"_"&amp;$AG7,データシート1!$A:$BT,MATCH("ab_"&amp;AK$2,データシート1!$A$1:$BT$1,0),0)</f>
        <v>5544</v>
      </c>
      <c r="AL7" s="78">
        <f>VLOOKUP(年度マスタ!$K$4&amp;"_"&amp;$AG7,データシート1!$A:$BT,MATCH("ab_"&amp;AL$2,データシート1!$A$1:$BT$1,0),0)</f>
        <v>4294</v>
      </c>
      <c r="AM7" s="78">
        <f>VLOOKUP(年度マスタ!$K$4&amp;"_"&amp;$AG7,データシート1!$A:$BT,MATCH("ab_"&amp;AM$2,データシート1!$A$1:$BT$1,0),0)</f>
        <v>7173</v>
      </c>
      <c r="AN7" s="78">
        <f>VLOOKUP(年度マスタ!$K$4&amp;"_"&amp;$AG7,データシート1!$A:$BT,MATCH("ab_"&amp;AN$2,データシート1!$A$1:$BT$1,0),0)</f>
        <v>3008</v>
      </c>
      <c r="AO7" s="78">
        <f>VLOOKUP(年度マスタ!$K$4&amp;"_"&amp;$AG7,データシート1!$A:$BT,MATCH("ab_"&amp;AO$2,データシート1!$A$1:$BT$1,0),0)</f>
        <v>10401</v>
      </c>
      <c r="AP7" s="78">
        <f>VLOOKUP(年度マスタ!$K$4&amp;"_"&amp;$AG7,データシート1!$A:$BT,MATCH("ab_"&amp;AP$2,データシート1!$A$1:$BT$1,0),0)</f>
        <v>0</v>
      </c>
      <c r="AQ7" s="954">
        <f>VLOOKUP(年度マスタ!$K$4&amp;"_"&amp;$AG7,データシート1!$A:$BT,MATCH("ab_"&amp;AQ$2,データシート1!$A$1:$BT$1,0),0)</f>
        <v>2.334691666622811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15.0497</v>
      </c>
      <c r="AI8" s="78">
        <f>VLOOKUP(年度マスタ!$K$4&amp;"_"&amp;$AG8,データシート1!$A:$BT,MATCH("ab_"&amp;AI$2,データシート1!$A$1:$BT$1,0),0)</f>
        <v>284</v>
      </c>
      <c r="AJ8" s="78">
        <f>VLOOKUP(年度マスタ!$K$4&amp;"_"&amp;$AG8,データシート1!$A:$BT,MATCH("ab_"&amp;AJ$2,データシート1!$A$1:$BT$1,0),0)</f>
        <v>53</v>
      </c>
      <c r="AK8" s="78">
        <f>VLOOKUP(年度マスタ!$K$4&amp;"_"&amp;$AG8,データシート1!$A:$BT,MATCH("ab_"&amp;AK$2,データシート1!$A$1:$BT$1,0),0)</f>
        <v>5544</v>
      </c>
      <c r="AL8" s="78">
        <f>VLOOKUP(年度マスタ!$K$4&amp;"_"&amp;$AG8,データシート1!$A:$BT,MATCH("ab_"&amp;AL$2,データシート1!$A$1:$BT$1,0),0)</f>
        <v>4407</v>
      </c>
      <c r="AM8" s="78">
        <f>VLOOKUP(年度マスタ!$K$4&amp;"_"&amp;$AG8,データシート1!$A:$BT,MATCH("ab_"&amp;AM$2,データシート1!$A$1:$BT$1,0),0)</f>
        <v>7319</v>
      </c>
      <c r="AN8" s="78">
        <f>VLOOKUP(年度マスタ!$K$4&amp;"_"&amp;$AG8,データシート1!$A:$BT,MATCH("ab_"&amp;AN$2,データシート1!$A$1:$BT$1,0),0)</f>
        <v>3015</v>
      </c>
      <c r="AO8" s="78">
        <f>VLOOKUP(年度マスタ!$K$4&amp;"_"&amp;$AG8,データシート1!$A:$BT,MATCH("ab_"&amp;AO$2,データシート1!$A$1:$BT$1,0),0)</f>
        <v>10435</v>
      </c>
      <c r="AP8" s="78">
        <f>VLOOKUP(年度マスタ!$K$4&amp;"_"&amp;$AG8,データシート1!$A:$BT,MATCH("ab_"&amp;AP$2,データシート1!$A$1:$BT$1,0),0)</f>
        <v>0</v>
      </c>
      <c r="AQ8" s="954">
        <f>VLOOKUP(年度マスタ!$K$4&amp;"_"&amp;$AG8,データシート1!$A:$BT,MATCH("ab_"&amp;AQ$2,データシート1!$A$1:$BT$1,0),0)</f>
        <v>3.29219290851514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25.377600000000001</v>
      </c>
      <c r="AI9" s="78">
        <f>VLOOKUP(年度マスタ!$K$4&amp;"_"&amp;$AG9,データシート1!$A:$BT,MATCH("ab_"&amp;AI$2,データシート1!$A$1:$BT$1,0),0)</f>
        <v>284</v>
      </c>
      <c r="AJ9" s="78">
        <f>VLOOKUP(年度マスタ!$K$4&amp;"_"&amp;$AG9,データシート1!$A:$BT,MATCH("ab_"&amp;AJ$2,データシート1!$A$1:$BT$1,0),0)</f>
        <v>53</v>
      </c>
      <c r="AK9" s="78">
        <f>VLOOKUP(年度マスタ!$K$4&amp;"_"&amp;$AG9,データシート1!$A:$BT,MATCH("ab_"&amp;AK$2,データシート1!$A$1:$BT$1,0),0)</f>
        <v>5544</v>
      </c>
      <c r="AL9" s="78">
        <f>VLOOKUP(年度マスタ!$K$4&amp;"_"&amp;$AG9,データシート1!$A:$BT,MATCH("ab_"&amp;AL$2,データシート1!$A$1:$BT$1,0),0)</f>
        <v>4481</v>
      </c>
      <c r="AM9" s="78">
        <f>VLOOKUP(年度マスタ!$K$4&amp;"_"&amp;$AG9,データシート1!$A:$BT,MATCH("ab_"&amp;AM$2,データシート1!$A$1:$BT$1,0),0)</f>
        <v>7544</v>
      </c>
      <c r="AN9" s="78">
        <f>VLOOKUP(年度マスタ!$K$4&amp;"_"&amp;$AG9,データシート1!$A:$BT,MATCH("ab_"&amp;AN$2,データシート1!$A$1:$BT$1,0),0)</f>
        <v>3028</v>
      </c>
      <c r="AO9" s="78">
        <f>VLOOKUP(年度マスタ!$K$4&amp;"_"&amp;$AG9,データシート1!$A:$BT,MATCH("ab_"&amp;AO$2,データシート1!$A$1:$BT$1,0),0)</f>
        <v>10491</v>
      </c>
      <c r="AP9" s="78">
        <f>VLOOKUP(年度マスタ!$K$4&amp;"_"&amp;$AG9,データシート1!$A:$BT,MATCH("ab_"&amp;AP$2,データシート1!$A$1:$BT$1,0),0)</f>
        <v>0</v>
      </c>
      <c r="AQ9" s="954">
        <f>VLOOKUP(年度マスタ!$K$4&amp;"_"&amp;$AG9,データシート1!$A:$BT,MATCH("ab_"&amp;AQ$2,データシート1!$A$1:$BT$1,0),0)</f>
        <v>2.7280807541046399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16.247199999999999</v>
      </c>
      <c r="AI10" s="78">
        <f>VLOOKUP(年度マスタ!$K$4&amp;"_"&amp;$AG10,データシート1!$A:$BT,MATCH("ab_"&amp;AI$2,データシート1!$A$1:$BT$1,0),0)</f>
        <v>284</v>
      </c>
      <c r="AJ10" s="78">
        <f>VLOOKUP(年度マスタ!$K$4&amp;"_"&amp;$AG10,データシート1!$A:$BT,MATCH("ab_"&amp;AJ$2,データシート1!$A$1:$BT$1,0),0)</f>
        <v>53</v>
      </c>
      <c r="AK10" s="78">
        <f>VLOOKUP(年度マスタ!$K$4&amp;"_"&amp;$AG10,データシート1!$A:$BT,MATCH("ab_"&amp;AK$2,データシート1!$A$1:$BT$1,0),0)</f>
        <v>5544</v>
      </c>
      <c r="AL10" s="78">
        <f>VLOOKUP(年度マスタ!$K$4&amp;"_"&amp;$AG10,データシート1!$A:$BT,MATCH("ab_"&amp;AL$2,データシート1!$A$1:$BT$1,0),0)</f>
        <v>4699</v>
      </c>
      <c r="AM10" s="78">
        <f>VLOOKUP(年度マスタ!$K$4&amp;"_"&amp;$AG10,データシート1!$A:$BT,MATCH("ab_"&amp;AM$2,データシート1!$A$1:$BT$1,0),0)</f>
        <v>7600</v>
      </c>
      <c r="AN10" s="78">
        <f>VLOOKUP(年度マスタ!$K$4&amp;"_"&amp;$AG10,データシート1!$A:$BT,MATCH("ab_"&amp;AN$2,データシート1!$A$1:$BT$1,0),0)</f>
        <v>3012</v>
      </c>
      <c r="AO10" s="78">
        <f>VLOOKUP(年度マスタ!$K$4&amp;"_"&amp;$AG10,データシート1!$A:$BT,MATCH("ab_"&amp;AO$2,データシート1!$A$1:$BT$1,0),0)</f>
        <v>10758</v>
      </c>
      <c r="AP10" s="78">
        <f>VLOOKUP(年度マスタ!$K$4&amp;"_"&amp;$AG10,データシート1!$A:$BT,MATCH("ab_"&amp;AP$2,データシート1!$A$1:$BT$1,0),0)</f>
        <v>0</v>
      </c>
      <c r="AQ10" s="954">
        <f>VLOOKUP(年度マスタ!$K$4&amp;"_"&amp;$AG10,データシート1!$A:$BT,MATCH("ab_"&amp;AQ$2,データシート1!$A$1:$BT$1,0),0)</f>
        <v>2.8165079186549069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18.7456</v>
      </c>
      <c r="AI11" s="78">
        <f>VLOOKUP(年度マスタ!$K$4&amp;"_"&amp;$AG11,データシート1!$A:$BT,MATCH("ab_"&amp;AI$2,データシート1!$A$1:$BT$1,0),0)</f>
        <v>284</v>
      </c>
      <c r="AJ11" s="78">
        <f>VLOOKUP(年度マスタ!$K$4&amp;"_"&amp;$AG11,データシート1!$A:$BT,MATCH("ab_"&amp;AJ$2,データシート1!$A$1:$BT$1,0),0)</f>
        <v>53</v>
      </c>
      <c r="AK11" s="78">
        <f>VLOOKUP(年度マスタ!$K$4&amp;"_"&amp;$AG11,データシート1!$A:$BT,MATCH("ab_"&amp;AK$2,データシート1!$A$1:$BT$1,0),0)</f>
        <v>5544</v>
      </c>
      <c r="AL11" s="78">
        <f>VLOOKUP(年度マスタ!$K$4&amp;"_"&amp;$AG11,データシート1!$A:$BT,MATCH("ab_"&amp;AL$2,データシート1!$A$1:$BT$1,0),0)</f>
        <v>4704</v>
      </c>
      <c r="AM11" s="78">
        <f>VLOOKUP(年度マスタ!$K$4&amp;"_"&amp;$AG11,データシート1!$A:$BT,MATCH("ab_"&amp;AM$2,データシート1!$A$1:$BT$1,0),0)</f>
        <v>7730</v>
      </c>
      <c r="AN11" s="78">
        <f>VLOOKUP(年度マスタ!$K$4&amp;"_"&amp;$AG11,データシート1!$A:$BT,MATCH("ab_"&amp;AN$2,データシート1!$A$1:$BT$1,0),0)</f>
        <v>3011</v>
      </c>
      <c r="AO11" s="78">
        <f>VLOOKUP(年度マスタ!$K$4&amp;"_"&amp;$AG11,データシート1!$A:$BT,MATCH("ab_"&amp;AO$2,データシート1!$A$1:$BT$1,0),0)</f>
        <v>10751</v>
      </c>
      <c r="AP11" s="78">
        <f>VLOOKUP(年度マスタ!$K$4&amp;"_"&amp;$AG11,データシート1!$A:$BT,MATCH("ab_"&amp;AP$2,データシート1!$A$1:$BT$1,0),0)</f>
        <v>0</v>
      </c>
      <c r="AQ11" s="954">
        <f>VLOOKUP(年度マスタ!$K$4&amp;"_"&amp;$AG11,データシート1!$A:$BT,MATCH("ab_"&amp;AQ$2,データシート1!$A$1:$BT$1,0),0)</f>
        <v>2.5111696608217482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18.287099999999999</v>
      </c>
      <c r="AI12" s="78">
        <f>VLOOKUP(年度マスタ!$K$4&amp;"_"&amp;$AG12,データシート1!$A:$BT,MATCH("ab_"&amp;AI$2,データシート1!$A$1:$BT$1,0),0)</f>
        <v>299</v>
      </c>
      <c r="AJ12" s="78">
        <f>VLOOKUP(年度マスタ!$K$4&amp;"_"&amp;$AG12,データシート1!$A:$BT,MATCH("ab_"&amp;AJ$2,データシート1!$A$1:$BT$1,0),0)</f>
        <v>43</v>
      </c>
      <c r="AK12" s="78">
        <f>VLOOKUP(年度マスタ!$K$4&amp;"_"&amp;$AG12,データシート1!$A:$BT,MATCH("ab_"&amp;AK$2,データシート1!$A$1:$BT$1,0),0)</f>
        <v>7355</v>
      </c>
      <c r="AL12" s="78">
        <f>VLOOKUP(年度マスタ!$K$4&amp;"_"&amp;$AG12,データシート1!$A:$BT,MATCH("ab_"&amp;AL$2,データシート1!$A$1:$BT$1,0),0)</f>
        <v>4838</v>
      </c>
      <c r="AM12" s="78">
        <f>VLOOKUP(年度マスタ!$K$4&amp;"_"&amp;$AG12,データシート1!$A:$BT,MATCH("ab_"&amp;AM$2,データシート1!$A$1:$BT$1,0),0)</f>
        <v>8069</v>
      </c>
      <c r="AN12" s="78">
        <f>VLOOKUP(年度マスタ!$K$4&amp;"_"&amp;$AG12,データシート1!$A:$BT,MATCH("ab_"&amp;AN$2,データシート1!$A$1:$BT$1,0),0)</f>
        <v>3011</v>
      </c>
      <c r="AO12" s="78">
        <f>VLOOKUP(年度マスタ!$K$4&amp;"_"&amp;$AG12,データシート1!$A:$BT,MATCH("ab_"&amp;AO$2,データシート1!$A$1:$BT$1,0),0)</f>
        <v>10814</v>
      </c>
      <c r="AP12" s="78">
        <f>VLOOKUP(年度マスタ!$K$4&amp;"_"&amp;$AG12,データシート1!$A:$BT,MATCH("ab_"&amp;AP$2,データシート1!$A$1:$BT$1,0),0)</f>
        <v>0</v>
      </c>
      <c r="AQ12" s="954">
        <f>VLOOKUP(年度マスタ!$K$4&amp;"_"&amp;$AG12,データシート1!$A:$BT,MATCH("ab_"&amp;AQ$2,データシート1!$A$1:$BT$1,0),0)</f>
        <v>2.43400802866091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9.8262</v>
      </c>
      <c r="AI13" s="78">
        <f>VLOOKUP(年度マスタ!$K$4&amp;"_"&amp;$AG13,データシート1!$A:$BT,MATCH("ab_"&amp;AI$2,データシート1!$A$1:$BT$1,0),0)</f>
        <v>299</v>
      </c>
      <c r="AJ13" s="78">
        <f>VLOOKUP(年度マスタ!$K$4&amp;"_"&amp;$AG13,データシート1!$A:$BT,MATCH("ab_"&amp;AJ$2,データシート1!$A$1:$BT$1,0),0)</f>
        <v>43</v>
      </c>
      <c r="AK13" s="78">
        <f>VLOOKUP(年度マスタ!$K$4&amp;"_"&amp;$AG13,データシート1!$A:$BT,MATCH("ab_"&amp;AK$2,データシート1!$A$1:$BT$1,0),0)</f>
        <v>7355</v>
      </c>
      <c r="AL13" s="78">
        <f>VLOOKUP(年度マスタ!$K$4&amp;"_"&amp;$AG13,データシート1!$A:$BT,MATCH("ab_"&amp;AL$2,データシート1!$A$1:$BT$1,0),0)</f>
        <v>5024</v>
      </c>
      <c r="AM13" s="78">
        <f>VLOOKUP(年度マスタ!$K$4&amp;"_"&amp;$AG13,データシート1!$A:$BT,MATCH("ab_"&amp;AM$2,データシート1!$A$1:$BT$1,0),0)</f>
        <v>8252</v>
      </c>
      <c r="AN13" s="78">
        <f>VLOOKUP(年度マスタ!$K$4&amp;"_"&amp;$AG13,データシート1!$A:$BT,MATCH("ab_"&amp;AN$2,データシート1!$A$1:$BT$1,0),0)</f>
        <v>2972</v>
      </c>
      <c r="AO13" s="78">
        <f>VLOOKUP(年度マスタ!$K$4&amp;"_"&amp;$AG13,データシート1!$A:$BT,MATCH("ab_"&amp;AO$2,データシート1!$A$1:$BT$1,0),0)</f>
        <v>10906</v>
      </c>
      <c r="AP13" s="78">
        <f>VLOOKUP(年度マスタ!$K$4&amp;"_"&amp;$AG13,データシート1!$A:$BT,MATCH("ab_"&amp;AP$2,データシート1!$A$1:$BT$1,0),0)</f>
        <v>0</v>
      </c>
      <c r="AQ13" s="954">
        <f>VLOOKUP(年度マスタ!$K$4&amp;"_"&amp;$AG13,データシート1!$A:$BT,MATCH("ab_"&amp;AQ$2,データシート1!$A$1:$BT$1,0),0)</f>
        <v>2.427981109936697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14.824299999999999</v>
      </c>
      <c r="AI14" s="78">
        <f>VLOOKUP(年度マスタ!$K$4&amp;"_"&amp;$AG14,データシート1!$A:$BT,MATCH("ab_"&amp;AI$2,データシート1!$A$1:$BT$1,0),0)</f>
        <v>299</v>
      </c>
      <c r="AJ14" s="78">
        <f>VLOOKUP(年度マスタ!$K$4&amp;"_"&amp;$AG14,データシート1!$A:$BT,MATCH("ab_"&amp;AJ$2,データシート1!$A$1:$BT$1,0),0)</f>
        <v>43</v>
      </c>
      <c r="AK14" s="78">
        <f>VLOOKUP(年度マスタ!$K$4&amp;"_"&amp;$AG14,データシート1!$A:$BT,MATCH("ab_"&amp;AK$2,データシート1!$A$1:$BT$1,0),0)</f>
        <v>7355</v>
      </c>
      <c r="AL14" s="78">
        <f>VLOOKUP(年度マスタ!$K$4&amp;"_"&amp;$AG14,データシート1!$A:$BT,MATCH("ab_"&amp;AL$2,データシート1!$A$1:$BT$1,0),0)</f>
        <v>5117</v>
      </c>
      <c r="AM14" s="78">
        <f>VLOOKUP(年度マスタ!$K$4&amp;"_"&amp;$AG14,データシート1!$A:$BT,MATCH("ab_"&amp;AM$2,データシート1!$A$1:$BT$1,0),0)</f>
        <v>8232</v>
      </c>
      <c r="AN14" s="78">
        <f>VLOOKUP(年度マスタ!$K$4&amp;"_"&amp;$AG14,データシート1!$A:$BT,MATCH("ab_"&amp;AN$2,データシート1!$A$1:$BT$1,0),0)</f>
        <v>2944</v>
      </c>
      <c r="AO14" s="78">
        <f>VLOOKUP(年度マスタ!$K$4&amp;"_"&amp;$AG14,データシート1!$A:$BT,MATCH("ab_"&amp;AO$2,データシート1!$A$1:$BT$1,0),0)</f>
        <v>10980</v>
      </c>
      <c r="AP14" s="78">
        <f>VLOOKUP(年度マスタ!$K$4&amp;"_"&amp;$AG14,データシート1!$A:$BT,MATCH("ab_"&amp;AP$2,データシート1!$A$1:$BT$1,0),0)</f>
        <v>0</v>
      </c>
      <c r="AQ14" s="954">
        <f>VLOOKUP(年度マスタ!$K$4&amp;"_"&amp;$AG14,データシート1!$A:$BT,MATCH("ab_"&amp;AQ$2,データシート1!$A$1:$BT$1,0),0)</f>
        <v>3.0861748876894488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15.383800000000001</v>
      </c>
      <c r="AI15" s="78">
        <f>VLOOKUP(年度マスタ!$K$4&amp;"_"&amp;$AG15,データシート1!$A:$BT,MATCH("ab_"&amp;AI$2,データシート1!$A$1:$BT$1,0),0)</f>
        <v>299</v>
      </c>
      <c r="AJ15" s="78">
        <f>VLOOKUP(年度マスタ!$K$4&amp;"_"&amp;$AG15,データシート1!$A:$BT,MATCH("ab_"&amp;AJ$2,データシート1!$A$1:$BT$1,0),0)</f>
        <v>43</v>
      </c>
      <c r="AK15" s="78">
        <f>VLOOKUP(年度マスタ!$K$4&amp;"_"&amp;$AG15,データシート1!$A:$BT,MATCH("ab_"&amp;AK$2,データシート1!$A$1:$BT$1,0),0)</f>
        <v>7355</v>
      </c>
      <c r="AL15" s="78">
        <f>VLOOKUP(年度マスタ!$K$4&amp;"_"&amp;$AG15,データシート1!$A:$BT,MATCH("ab_"&amp;AL$2,データシート1!$A$1:$BT$1,0),0)</f>
        <v>5098</v>
      </c>
      <c r="AM15" s="78">
        <f>VLOOKUP(年度マスタ!$K$4&amp;"_"&amp;$AG15,データシート1!$A:$BT,MATCH("ab_"&amp;AM$2,データシート1!$A$1:$BT$1,0),0)</f>
        <v>8354</v>
      </c>
      <c r="AN15" s="78">
        <f>VLOOKUP(年度マスタ!$K$4&amp;"_"&amp;$AG15,データシート1!$A:$BT,MATCH("ab_"&amp;AN$2,データシート1!$A$1:$BT$1,0),0)</f>
        <v>2975</v>
      </c>
      <c r="AO15" s="78">
        <f>VLOOKUP(年度マスタ!$K$4&amp;"_"&amp;$AG15,データシート1!$A:$BT,MATCH("ab_"&amp;AO$2,データシート1!$A$1:$BT$1,0),0)</f>
        <v>10937</v>
      </c>
      <c r="AP15" s="78">
        <f>VLOOKUP(年度マスタ!$K$4&amp;"_"&amp;$AG15,データシート1!$A:$BT,MATCH("ab_"&amp;AP$2,データシート1!$A$1:$BT$1,0),0)</f>
        <v>0</v>
      </c>
      <c r="AQ15" s="954">
        <f>VLOOKUP(年度マスタ!$K$4&amp;"_"&amp;$AG15,データシート1!$A:$BT,MATCH("ab_"&amp;AQ$2,データシート1!$A$1:$BT$1,0),0)</f>
        <v>2.9261297955616401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26.675999999999998</v>
      </c>
      <c r="AI16" s="78">
        <f>VLOOKUP(年度マスタ!$K$4&amp;"_"&amp;$AG16,データシート1!$A:$BT,MATCH("ab_"&amp;AI$2,データシート1!$A$1:$BT$1,0),0)</f>
        <v>299</v>
      </c>
      <c r="AJ16" s="78">
        <f>VLOOKUP(年度マスタ!$K$4&amp;"_"&amp;$AG16,データシート1!$A:$BT,MATCH("ab_"&amp;AJ$2,データシート1!$A$1:$BT$1,0),0)</f>
        <v>43</v>
      </c>
      <c r="AK16" s="78">
        <f>VLOOKUP(年度マスタ!$K$4&amp;"_"&amp;$AG16,データシート1!$A:$BT,MATCH("ab_"&amp;AK$2,データシート1!$A$1:$BT$1,0),0)</f>
        <v>7355</v>
      </c>
      <c r="AL16" s="78">
        <f>VLOOKUP(年度マスタ!$K$4&amp;"_"&amp;$AG16,データシート1!$A:$BT,MATCH("ab_"&amp;AL$2,データシート1!$A$1:$BT$1,0),0)</f>
        <v>5252</v>
      </c>
      <c r="AM16" s="78">
        <f>VLOOKUP(年度マスタ!$K$4&amp;"_"&amp;$AG16,データシート1!$A:$BT,MATCH("ab_"&amp;AM$2,データシート1!$A$1:$BT$1,0),0)</f>
        <v>8333</v>
      </c>
      <c r="AN16" s="78">
        <f>VLOOKUP(年度マスタ!$K$4&amp;"_"&amp;$AG16,データシート1!$A:$BT,MATCH("ab_"&amp;AN$2,データシート1!$A$1:$BT$1,0),0)</f>
        <v>3052</v>
      </c>
      <c r="AO16" s="78">
        <f>VLOOKUP(年度マスタ!$K$4&amp;"_"&amp;$AG16,データシート1!$A:$BT,MATCH("ab_"&amp;AO$2,データシート1!$A$1:$BT$1,0),0)</f>
        <v>11038</v>
      </c>
      <c r="AP16" s="78">
        <f>VLOOKUP(年度マスタ!$K$4&amp;"_"&amp;$AG16,データシート1!$A:$BT,MATCH("ab_"&amp;AP$2,データシート1!$A$1:$BT$1,0),0)</f>
        <v>0</v>
      </c>
      <c r="AQ16" s="954">
        <f>VLOOKUP(年度マスタ!$K$4&amp;"_"&amp;$AG16,データシート1!$A:$BT,MATCH("ab_"&amp;AQ$2,データシート1!$A$1:$BT$1,0),0)</f>
        <v>3.4634995774071178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14.300800000000001</v>
      </c>
      <c r="AI17" s="151">
        <f>VLOOKUP(年度マスタ!$K$4&amp;"_"&amp;$AG17,データシート1!$A:$BT,MATCH("ab_"&amp;AI$2,データシート1!$A$1:$BT$1,0),0)</f>
        <v>299</v>
      </c>
      <c r="AJ17" s="151">
        <f>VLOOKUP(年度マスタ!$K$4&amp;"_"&amp;$AG17,データシート1!$A:$BT,MATCH("ab_"&amp;AJ$2,データシート1!$A$1:$BT$1,0),0)</f>
        <v>43</v>
      </c>
      <c r="AK17" s="151">
        <f>VLOOKUP(年度マスタ!$K$4&amp;"_"&amp;$AG17,データシート1!$A:$BT,MATCH("ab_"&amp;AK$2,データシート1!$A$1:$BT$1,0),0)</f>
        <v>7355</v>
      </c>
      <c r="AL17" s="151">
        <f>VLOOKUP(年度マスタ!$K$4&amp;"_"&amp;$AG17,データシート1!$A:$BT,MATCH("ab_"&amp;AL$2,データシート1!$A$1:$BT$1,0),0)</f>
        <v>5398</v>
      </c>
      <c r="AM17" s="151">
        <f>VLOOKUP(年度マスタ!$K$4&amp;"_"&amp;$AG17,データシート1!$A:$BT,MATCH("ab_"&amp;AM$2,データシート1!$A$1:$BT$1,0),0)</f>
        <v>8520</v>
      </c>
      <c r="AN17" s="151">
        <f>VLOOKUP(年度マスタ!$K$4&amp;"_"&amp;$AG17,データシート1!$A:$BT,MATCH("ab_"&amp;AN$2,データシート1!$A$1:$BT$1,0),0)</f>
        <v>3055</v>
      </c>
      <c r="AO17" s="151">
        <f>VLOOKUP(年度マスタ!$K$4&amp;"_"&amp;$AG17,データシート1!$A:$BT,MATCH("ab_"&amp;AO$2,データシート1!$A$1:$BT$1,0),0)</f>
        <v>11064</v>
      </c>
      <c r="AP17" s="151">
        <f>VLOOKUP(年度マスタ!$K$4&amp;"_"&amp;$AG17,データシート1!$A:$BT,MATCH("ab_"&amp;AP$2,データシート1!$A$1:$BT$1,0),0)</f>
        <v>0</v>
      </c>
      <c r="AQ17" s="955">
        <f>VLOOKUP(年度マスタ!$K$4&amp;"_"&amp;$AG17,データシート1!$A:$BT,MATCH("ab_"&amp;AQ$2,データシート1!$A$1:$BT$1,0),0)</f>
        <v>3.5250623861463342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12.202</v>
      </c>
      <c r="AI18" s="78">
        <f>VLOOKUP(年度マスタ!$K$4&amp;"_"&amp;$AG18,データシート1!$A:$BT,MATCH("ab_"&amp;AI$2,データシート1!$A$1:$BT$1,0),0)</f>
        <v>227</v>
      </c>
      <c r="AJ18" s="78">
        <f>VLOOKUP(年度マスタ!$K$4&amp;"_"&amp;$AG18,データシート1!$A:$BT,MATCH("ab_"&amp;AJ$2,データシート1!$A$1:$BT$1,0),0)</f>
        <v>42</v>
      </c>
      <c r="AK18" s="78">
        <f>VLOOKUP(年度マスタ!$K$4&amp;"_"&amp;$AG18,データシート1!$A:$BT,MATCH("ab_"&amp;AK$2,データシート1!$A$1:$BT$1,0),0)</f>
        <v>6932</v>
      </c>
      <c r="AL18" s="78">
        <f>VLOOKUP(年度マスタ!$K$4&amp;"_"&amp;$AG18,データシート1!$A:$BT,MATCH("ab_"&amp;AL$2,データシート1!$A$1:$BT$1,0),0)</f>
        <v>5410</v>
      </c>
      <c r="AM18" s="78">
        <f>VLOOKUP(年度マスタ!$K$4&amp;"_"&amp;$AG18,データシート1!$A:$BT,MATCH("ab_"&amp;AM$2,データシート1!$A$1:$BT$1,0),0)</f>
        <v>8391</v>
      </c>
      <c r="AN18" s="78">
        <f>VLOOKUP(年度マスタ!$K$4&amp;"_"&amp;$AG18,データシート1!$A:$BT,MATCH("ab_"&amp;AN$2,データシート1!$A$1:$BT$1,0),0)</f>
        <v>2998</v>
      </c>
      <c r="AO18" s="78">
        <f>VLOOKUP(年度マスタ!$K$4&amp;"_"&amp;$AG18,データシート1!$A:$BT,MATCH("ab_"&amp;AO$2,データシート1!$A$1:$BT$1,0),0)</f>
        <v>11050</v>
      </c>
      <c r="AP18" s="78">
        <f>VLOOKUP(年度マスタ!$K$4&amp;"_"&amp;$AG18,データシート1!$A:$BT,MATCH("ab_"&amp;AP$2,データシート1!$A$1:$BT$1,0),0)</f>
        <v>0</v>
      </c>
      <c r="AQ18" s="954">
        <f>VLOOKUP(年度マスタ!$K$4&amp;"_"&amp;$AG18,データシート1!$A:$BT,MATCH("ab_"&amp;AQ$2,データシート1!$A$1:$BT$1,0),0)</f>
        <v>3.0941127031468731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17.9514</v>
      </c>
      <c r="AI19" s="78">
        <f>VLOOKUP(年度マスタ!$K$4&amp;"_"&amp;$AG19,データシート1!$A:$BT,MATCH("ab_"&amp;AI$2,データシート1!$A$1:$BT$1,0),0)</f>
        <v>227</v>
      </c>
      <c r="AJ19" s="78">
        <f>VLOOKUP(年度マスタ!$K$4&amp;"_"&amp;$AG19,データシート1!$A:$BT,MATCH("ab_"&amp;AJ$2,データシート1!$A$1:$BT$1,0),0)</f>
        <v>42</v>
      </c>
      <c r="AK19" s="78">
        <f>VLOOKUP(年度マスタ!$K$4&amp;"_"&amp;$AG19,データシート1!$A:$BT,MATCH("ab_"&amp;AK$2,データシート1!$A$1:$BT$1,0),0)</f>
        <v>6932</v>
      </c>
      <c r="AL19" s="78">
        <f>VLOOKUP(年度マスタ!$K$4&amp;"_"&amp;$AG19,データシート1!$A:$BT,MATCH("ab_"&amp;AL$2,データシート1!$A$1:$BT$1,0),0)</f>
        <v>5534</v>
      </c>
      <c r="AM19" s="78">
        <f>VLOOKUP(年度マスタ!$K$4&amp;"_"&amp;$AG19,データシート1!$A:$BT,MATCH("ab_"&amp;AM$2,データシート1!$A$1:$BT$1,0),0)</f>
        <v>8410</v>
      </c>
      <c r="AN19" s="78">
        <f>VLOOKUP(年度マスタ!$K$4&amp;"_"&amp;$AG19,データシート1!$A:$BT,MATCH("ab_"&amp;AN$2,データシート1!$A$1:$BT$1,0),0)</f>
        <v>3134</v>
      </c>
      <c r="AO19" s="78">
        <f>VLOOKUP(年度マスタ!$K$4&amp;"_"&amp;$AG19,データシート1!$A:$BT,MATCH("ab_"&amp;AO$2,データシート1!$A$1:$BT$1,0),0)</f>
        <v>11082</v>
      </c>
      <c r="AP19" s="78">
        <f>VLOOKUP(年度マスタ!$K$4&amp;"_"&amp;$AG19,データシート1!$A:$BT,MATCH("ab_"&amp;AP$2,データシート1!$A$1:$BT$1,0),0)</f>
        <v>0</v>
      </c>
      <c r="AQ19" s="954">
        <f>VLOOKUP(年度マスタ!$K$4&amp;"_"&amp;$AG19,データシート1!$A:$BT,MATCH("ab_"&amp;AQ$2,データシート1!$A$1:$BT$1,0),0)</f>
        <v>2.627942705703346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16.174199999999999</v>
      </c>
      <c r="AI20" s="78">
        <f>VLOOKUP(年度マスタ!$K$4&amp;"_"&amp;$AG20,データシート1!$A:$BT,MATCH("ab_"&amp;AI$2,データシート1!$A$1:$BT$1,0),0)</f>
        <v>227</v>
      </c>
      <c r="AJ20" s="78">
        <f>VLOOKUP(年度マスタ!$K$4&amp;"_"&amp;$AG20,データシート1!$A:$BT,MATCH("ab_"&amp;AJ$2,データシート1!$A$1:$BT$1,0),0)</f>
        <v>42</v>
      </c>
      <c r="AK20" s="78">
        <f>VLOOKUP(年度マスタ!$K$4&amp;"_"&amp;$AG20,データシート1!$A:$BT,MATCH("ab_"&amp;AK$2,データシート1!$A$1:$BT$1,0),0)</f>
        <v>6932</v>
      </c>
      <c r="AL20" s="78">
        <f>VLOOKUP(年度マスタ!$K$4&amp;"_"&amp;$AG20,データシート1!$A:$BT,MATCH("ab_"&amp;AL$2,データシート1!$A$1:$BT$1,0),0)</f>
        <v>5829</v>
      </c>
      <c r="AM20" s="78">
        <f>VLOOKUP(年度マスタ!$K$4&amp;"_"&amp;$AG20,データシート1!$A:$BT,MATCH("ab_"&amp;AM$2,データシート1!$A$1:$BT$1,0),0)</f>
        <v>8595</v>
      </c>
      <c r="AN20" s="78">
        <f>VLOOKUP(年度マスタ!$K$4&amp;"_"&amp;$AG20,データシート1!$A:$BT,MATCH("ab_"&amp;AN$2,データシート1!$A$1:$BT$1,0),0)</f>
        <v>3117</v>
      </c>
      <c r="AO20" s="78">
        <f>VLOOKUP(年度マスタ!$K$4&amp;"_"&amp;$AG20,データシート1!$A:$BT,MATCH("ab_"&amp;AO$2,データシート1!$A$1:$BT$1,0),0)</f>
        <v>11298</v>
      </c>
      <c r="AP20" s="78">
        <f>VLOOKUP(年度マスタ!$K$4&amp;"_"&amp;$AG20,データシート1!$A:$BT,MATCH("ab_"&amp;AP$2,データシート1!$A$1:$BT$1,0),0)</f>
        <v>0</v>
      </c>
      <c r="AQ20" s="954">
        <f>VLOOKUP(年度マスタ!$K$4&amp;"_"&amp;$AG20,データシート1!$A:$BT,MATCH("ab_"&amp;AQ$2,データシート1!$A$1:$BT$1,0),0)</f>
        <v>2.351189880134942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恩納村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47311</v>
      </c>
      <c r="BF13" s="70" t="str">
        <f>年度マスタ!K4</f>
        <v>47311</v>
      </c>
      <c r="BG13" s="70" t="str">
        <f>年度マスタ!K4</f>
        <v>47311</v>
      </c>
      <c r="BH13" s="278" t="s">
        <v>195</v>
      </c>
      <c r="BI13" s="278" t="s">
        <v>195</v>
      </c>
      <c r="BJ13" s="278" t="s">
        <v>195</v>
      </c>
      <c r="BK13" s="278" t="str">
        <f>年度マスタ!K4</f>
        <v>47311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恩納村</v>
      </c>
      <c r="BF14" s="70" t="str">
        <f>AP2</f>
        <v>恩納村</v>
      </c>
      <c r="BG14" s="70" t="str">
        <f>AP2</f>
        <v>恩納村</v>
      </c>
      <c r="BH14" s="70" t="s">
        <v>205</v>
      </c>
      <c r="BI14" s="70" t="s">
        <v>205</v>
      </c>
      <c r="BJ14" s="70" t="s">
        <v>205</v>
      </c>
      <c r="BK14" s="70" t="str">
        <f>AP2</f>
        <v>恩納村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74.546000000000006</v>
      </c>
      <c r="AY17" s="165">
        <f>AX17</f>
        <v>74.546000000000006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45.148000000000003</v>
      </c>
      <c r="G21" s="877">
        <f t="shared" ref="G21:O21" si="5">SUM(G22,G26,G27,G28)</f>
        <v>37.573999999999998</v>
      </c>
      <c r="H21" s="877">
        <f t="shared" si="5"/>
        <v>67.951000000000008</v>
      </c>
      <c r="I21" s="877">
        <f t="shared" si="5"/>
        <v>65.739000000000004</v>
      </c>
      <c r="J21" s="877">
        <f t="shared" si="5"/>
        <v>57.099000000000004</v>
      </c>
      <c r="K21" s="877">
        <f t="shared" si="5"/>
        <v>65.378</v>
      </c>
      <c r="L21" s="877">
        <f t="shared" si="5"/>
        <v>71.378999999999991</v>
      </c>
      <c r="M21" s="877">
        <f t="shared" si="5"/>
        <v>68.766999999999996</v>
      </c>
      <c r="N21" s="877">
        <f t="shared" si="5"/>
        <v>66.199000000000012</v>
      </c>
      <c r="O21" s="877">
        <f t="shared" si="5"/>
        <v>69.676999999999992</v>
      </c>
      <c r="P21" s="878">
        <f>SUM(P22,P26,P27,P28)</f>
        <v>74.546000000000006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74.546000000000006</v>
      </c>
      <c r="AY22" s="165">
        <f>AX22</f>
        <v>74.546000000000006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51.42853276947065</v>
      </c>
      <c r="AG24" s="877">
        <f t="shared" ref="AG24:AP24" si="11">AG25+AG29</f>
        <v>50.847286837304054</v>
      </c>
      <c r="AH24" s="877">
        <f t="shared" si="11"/>
        <v>52.472827853297467</v>
      </c>
      <c r="AI24" s="877">
        <f t="shared" si="11"/>
        <v>60.334806879868793</v>
      </c>
      <c r="AJ24" s="877">
        <f t="shared" si="11"/>
        <v>54.134896804427761</v>
      </c>
      <c r="AK24" s="877">
        <f t="shared" si="11"/>
        <v>57.169559365206702</v>
      </c>
      <c r="AL24" s="877">
        <f t="shared" si="11"/>
        <v>56.765088087924646</v>
      </c>
      <c r="AM24" s="877">
        <f t="shared" si="11"/>
        <v>66.634744932706354</v>
      </c>
      <c r="AN24" s="877">
        <f t="shared" si="11"/>
        <v>53.846993241423803</v>
      </c>
      <c r="AO24" s="877">
        <f t="shared" si="11"/>
        <v>39.594797338014942</v>
      </c>
      <c r="AP24" s="878">
        <f t="shared" si="11"/>
        <v>43.423094817365303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8.134705224943529</v>
      </c>
      <c r="AG25" s="879">
        <f>①CO2排出量の現状把握!AA35</f>
        <v>5.9719660958639418</v>
      </c>
      <c r="AH25" s="879">
        <f>①CO2排出量の現状把握!AB35</f>
        <v>6.152115720134721</v>
      </c>
      <c r="AI25" s="879">
        <f>①CO2排出量の現状把握!AC35</f>
        <v>6.0394476623699971</v>
      </c>
      <c r="AJ25" s="879">
        <f>①CO2排出量の現状把握!AD35</f>
        <v>4.9796059603437701</v>
      </c>
      <c r="AK25" s="879">
        <f>①CO2排出量の現状把握!AE35</f>
        <v>6.2234390870657847</v>
      </c>
      <c r="AL25" s="879">
        <f>①CO2排出量の現状把握!AF35</f>
        <v>5.6087785895388729</v>
      </c>
      <c r="AM25" s="879">
        <f>①CO2排出量の現状把握!AG35</f>
        <v>7.4459830529978124</v>
      </c>
      <c r="AN25" s="879">
        <f>①CO2排出量の現状把握!AH35</f>
        <v>5.1338931444872795</v>
      </c>
      <c r="AO25" s="879">
        <f>①CO2排出量の現状把握!AI35</f>
        <v>4.1150178614379236</v>
      </c>
      <c r="AP25" s="880">
        <f>①CO2排出量の現状把握!AJ35</f>
        <v>5.0179188649588493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45.148000000000003</v>
      </c>
      <c r="G26" s="879">
        <f>IFERROR(VLOOKUP(年度マスタ!$K$4&amp;"_"&amp;G$20,データシート1!$A:$BU,MATCH("ba_"&amp;$D26,データシート1!$A$1:$BU$1,0),0),0)</f>
        <v>37.573999999999998</v>
      </c>
      <c r="H26" s="879">
        <f>IFERROR(VLOOKUP(年度マスタ!$K$4&amp;"_"&amp;H$20,データシート1!$A:$BU,MATCH("ba_"&amp;$D26,データシート1!$A$1:$BU$1,0),0),0)</f>
        <v>67.951000000000008</v>
      </c>
      <c r="I26" s="879">
        <f>IFERROR(VLOOKUP(年度マスタ!$K$4&amp;"_"&amp;I$20,データシート1!$A:$BU,MATCH("ba_"&amp;$D26,データシート1!$A$1:$BU$1,0),0),0)</f>
        <v>65.739000000000004</v>
      </c>
      <c r="J26" s="879">
        <f>IFERROR(VLOOKUP(年度マスタ!$K$4&amp;"_"&amp;J$20,データシート1!$A:$BU,MATCH("ba_"&amp;$D26,データシート1!$A$1:$BU$1,0),0),0)</f>
        <v>57.099000000000004</v>
      </c>
      <c r="K26" s="879">
        <f>IFERROR(VLOOKUP(年度マスタ!$K$4&amp;"_"&amp;K$20,データシート1!$A:$BU,MATCH("ba_"&amp;$D26,データシート1!$A$1:$BU$1,0),0),0)</f>
        <v>65.378</v>
      </c>
      <c r="L26" s="879">
        <f>IFERROR(VLOOKUP(年度マスタ!$K$4&amp;"_"&amp;L$20,データシート1!$A:$BU,MATCH("ba_"&amp;$D26,データシート1!$A$1:$BU$1,0),0),0)</f>
        <v>71.378999999999991</v>
      </c>
      <c r="M26" s="879">
        <f>IFERROR(VLOOKUP(年度マスタ!$K$4&amp;"_"&amp;M$20,データシート1!$A:$BU,MATCH("ba_"&amp;$D26,データシート1!$A$1:$BU$1,0),0),0)</f>
        <v>68.766999999999996</v>
      </c>
      <c r="N26" s="879">
        <f>IFERROR(VLOOKUP(年度マスタ!$K$4&amp;"_"&amp;N$20,データシート1!$A:$BU,MATCH("ba_"&amp;$D26,データシート1!$A$1:$BU$1,0),0),0)</f>
        <v>66.199000000000012</v>
      </c>
      <c r="O26" s="879">
        <f>IFERROR(VLOOKUP(年度マスタ!$K$4&amp;"_"&amp;O$20,データシート1!$A:$BU,MATCH("ba_"&amp;$D26,データシート1!$A$1:$BU$1,0),0),0)</f>
        <v>69.676999999999992</v>
      </c>
      <c r="P26" s="880">
        <f>IFERROR(VLOOKUP(年度マスタ!$K$4&amp;"_"&amp;P$20,データシート1!$A:$BU,MATCH("ba_"&amp;$D26,データシート1!$A$1:$BU$1,0),0),0)</f>
        <v>74.546000000000006</v>
      </c>
      <c r="Z26" s="273"/>
      <c r="AB26" s="272"/>
      <c r="AC26" s="522"/>
      <c r="AD26" s="410"/>
      <c r="AE26" s="409" t="s">
        <v>184</v>
      </c>
      <c r="AF26" s="881">
        <f>①CO2排出量の現状把握!Z36</f>
        <v>4.53807543929533</v>
      </c>
      <c r="AG26" s="881">
        <f>①CO2排出量の現状把握!AA36</f>
        <v>2.580171742027602</v>
      </c>
      <c r="AH26" s="881">
        <f>①CO2排出量の現状把握!AB36</f>
        <v>3.0835760964234011</v>
      </c>
      <c r="AI26" s="881">
        <f>①CO2排出量の現状把握!AC36</f>
        <v>3.0499453534825212</v>
      </c>
      <c r="AJ26" s="881">
        <f>①CO2排出量の現状把握!AD36</f>
        <v>1.688725679851484</v>
      </c>
      <c r="AK26" s="881">
        <f>①CO2排出量の現状把握!AE36</f>
        <v>3.0834586146099996</v>
      </c>
      <c r="AL26" s="881">
        <f>①CO2排出量の現状把握!AF36</f>
        <v>2.9071859574306322</v>
      </c>
      <c r="AM26" s="881">
        <f>①CO2排出量の現状把握!AG36</f>
        <v>4.8907558817714953</v>
      </c>
      <c r="AN26" s="881">
        <f>①CO2排出量の現状把握!AH36</f>
        <v>2.6087166671974558</v>
      </c>
      <c r="AO26" s="881">
        <f>①CO2排出量の現状把握!AI36</f>
        <v>1.9048117571508461</v>
      </c>
      <c r="AP26" s="882">
        <f>①CO2排出量の現状把握!AJ36</f>
        <v>2.6456985952967154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0.9815897399484802</v>
      </c>
      <c r="AG27" s="881">
        <f>①CO2排出量の現状把握!AA37</f>
        <v>0.86873553987262597</v>
      </c>
      <c r="AH27" s="881">
        <f>①CO2排出量の現状把握!AB37</f>
        <v>0.80710585844282878</v>
      </c>
      <c r="AI27" s="881">
        <f>①CO2排出量の現状把握!AC37</f>
        <v>0.9265697679035968</v>
      </c>
      <c r="AJ27" s="881">
        <f>①CO2排出量の現状把握!AD37</f>
        <v>0.92150888973035461</v>
      </c>
      <c r="AK27" s="881">
        <f>①CO2排出量の現状把握!AE37</f>
        <v>0.87872910253704428</v>
      </c>
      <c r="AL27" s="881">
        <f>①CO2排出量の現状把握!AF37</f>
        <v>0.94597743497086595</v>
      </c>
      <c r="AM27" s="881">
        <f>①CO2排出量の現状把握!AG37</f>
        <v>0.9025334786015109</v>
      </c>
      <c r="AN27" s="881">
        <f>①CO2排出量の現状把握!AH37</f>
        <v>0.84448040160761917</v>
      </c>
      <c r="AO27" s="881">
        <f>①CO2排出量の現状把握!AI37</f>
        <v>0.54317166732831579</v>
      </c>
      <c r="AP27" s="882">
        <f>①CO2排出量の現状把握!AJ37</f>
        <v>0.57520317939288879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2.6150400456997192</v>
      </c>
      <c r="AG28" s="881">
        <f>①CO2排出量の現状把握!AA38</f>
        <v>2.523058813963714</v>
      </c>
      <c r="AH28" s="881">
        <f>①CO2排出量の現状把握!AB38</f>
        <v>2.261433765268491</v>
      </c>
      <c r="AI28" s="881">
        <f>①CO2排出量の現状把握!AC38</f>
        <v>2.062932540983879</v>
      </c>
      <c r="AJ28" s="881">
        <f>①CO2排出量の現状把握!AD38</f>
        <v>2.3693713907619318</v>
      </c>
      <c r="AK28" s="881">
        <f>①CO2排出量の現状把握!AE38</f>
        <v>2.2612513699187411</v>
      </c>
      <c r="AL28" s="881">
        <f>①CO2排出量の現状把握!AF38</f>
        <v>1.7556151971373744</v>
      </c>
      <c r="AM28" s="881">
        <f>①CO2排出量の現状把握!AG38</f>
        <v>1.6526936926248061</v>
      </c>
      <c r="AN28" s="881">
        <f>①CO2排出量の現状把握!AH38</f>
        <v>1.6806960756822051</v>
      </c>
      <c r="AO28" s="881">
        <f>①CO2排出量の現状把握!AI38</f>
        <v>1.6670344369587613</v>
      </c>
      <c r="AP28" s="882">
        <f>①CO2排出量の現状把握!AJ38</f>
        <v>1.7970170902692455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43.293827544527119</v>
      </c>
      <c r="AG29" s="883">
        <f>①CO2排出量の現状把握!AA39</f>
        <v>44.875320741440113</v>
      </c>
      <c r="AH29" s="883">
        <f>①CO2排出量の現状把握!AB39</f>
        <v>46.320712133162743</v>
      </c>
      <c r="AI29" s="883">
        <f>①CO2排出量の現状把握!AC39</f>
        <v>54.295359217498799</v>
      </c>
      <c r="AJ29" s="883">
        <f>①CO2排出量の現状把握!AD39</f>
        <v>49.155290844083993</v>
      </c>
      <c r="AK29" s="883">
        <f>①CO2排出量の現状把握!AE39</f>
        <v>50.946120278140917</v>
      </c>
      <c r="AL29" s="883">
        <f>①CO2排出量の現状把握!AF39</f>
        <v>51.156309498385774</v>
      </c>
      <c r="AM29" s="883">
        <f>①CO2排出量の現状把握!AG39</f>
        <v>59.188761879708537</v>
      </c>
      <c r="AN29" s="883">
        <f>①CO2排出量の現状把握!AH39</f>
        <v>48.713100096936522</v>
      </c>
      <c r="AO29" s="883">
        <f>①CO2排出量の現状把握!AI39</f>
        <v>35.479779476577022</v>
      </c>
      <c r="AP29" s="884">
        <f>①CO2排出量の現状把握!AJ39</f>
        <v>38.405175952406452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0.87787843768315832</v>
      </c>
      <c r="AG32" s="461">
        <f t="shared" si="16"/>
        <v>0.73895781539387617</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0.83729763663398815</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7.8780000000000001</v>
      </c>
      <c r="BG45" s="952">
        <f t="shared" si="22"/>
        <v>7.8780000000000001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1.4606776264102599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M：宿泊業，飲食サービス業(N=8)</v>
      </c>
      <c r="BE47" s="845">
        <f>VLOOKUP(BE$13&amp;"_"&amp;$AV$8,データシート2!$A:$SI,MATCH($AV$5&amp;"_"&amp;$BA47&amp;$AV$6,データシート2!$A$1:$SI$1,0),0)</f>
        <v>8</v>
      </c>
      <c r="BF47" s="952">
        <f>VLOOKUP(BF$13&amp;"_"&amp;$AW$8,データシート2!$A:$SI,MATCH($AW$5&amp;"_"&amp;$BA47&amp;$AW$6,データシート2!$A$1:$SI$1,0),0)</f>
        <v>38.475000000000001</v>
      </c>
      <c r="BG47" s="952">
        <f t="shared" si="22"/>
        <v>4.8093750000000002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1.0248877989527716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28.193000000000001</v>
      </c>
      <c r="BG49" s="952">
        <f t="shared" si="22"/>
        <v>28.193000000000001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3.3013923245753869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45.148000000000003</v>
      </c>
      <c r="G55" s="885">
        <f t="shared" ref="G55:P55" si="32">SUM(G56,G57,G60,G61,G62,G63,G64,G65,)</f>
        <v>37.573999999999998</v>
      </c>
      <c r="H55" s="885">
        <f t="shared" si="32"/>
        <v>67.950999999999993</v>
      </c>
      <c r="I55" s="885">
        <f t="shared" si="32"/>
        <v>65.739000000000004</v>
      </c>
      <c r="J55" s="885">
        <f t="shared" si="32"/>
        <v>57.098999999999997</v>
      </c>
      <c r="K55" s="885">
        <f t="shared" si="32"/>
        <v>65.378</v>
      </c>
      <c r="L55" s="885">
        <f t="shared" si="32"/>
        <v>71.379000000000005</v>
      </c>
      <c r="M55" s="885">
        <f t="shared" si="32"/>
        <v>68.766999999999996</v>
      </c>
      <c r="N55" s="885">
        <f t="shared" si="32"/>
        <v>66.198999999999998</v>
      </c>
      <c r="O55" s="885">
        <f t="shared" si="32"/>
        <v>69.677000000000007</v>
      </c>
      <c r="P55" s="886">
        <f t="shared" si="32"/>
        <v>74.546000000000006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45.148000000000003</v>
      </c>
      <c r="G56" s="887">
        <f>IFERROR(VLOOKUP(年度マスタ!$K$4&amp;"_"&amp;G$54,データシート1!$A:$CE,MATCH("bc_"&amp;$C56,データシート1!$A$1:$CE$1,0),0),0)</f>
        <v>37.573999999999998</v>
      </c>
      <c r="H56" s="887">
        <f>IFERROR(VLOOKUP(年度マスタ!$K$4&amp;"_"&amp;H$54,データシート1!$A:$CE,MATCH("bc_"&amp;$C56,データシート1!$A$1:$CE$1,0),0),0)</f>
        <v>67.950999999999993</v>
      </c>
      <c r="I56" s="887">
        <f>IFERROR(VLOOKUP(年度マスタ!$K$4&amp;"_"&amp;I$54,データシート1!$A:$CE,MATCH("bc_"&amp;$C56,データシート1!$A$1:$CE$1,0),0),0)</f>
        <v>65.739000000000004</v>
      </c>
      <c r="J56" s="887">
        <f>IFERROR(VLOOKUP(年度マスタ!$K$4&amp;"_"&amp;J$54,データシート1!$A:$CE,MATCH("bc_"&amp;$C56,データシート1!$A$1:$CE$1,0),0),0)</f>
        <v>57.098999999999997</v>
      </c>
      <c r="K56" s="887">
        <f>IFERROR(VLOOKUP(年度マスタ!$K$4&amp;"_"&amp;K$54,データシート1!$A:$CE,MATCH("bc_"&amp;$C56,データシート1!$A$1:$CE$1,0),0),0)</f>
        <v>65.378</v>
      </c>
      <c r="L56" s="887">
        <f>IFERROR(VLOOKUP(年度マスタ!$K$4&amp;"_"&amp;L$54,データシート1!$A:$CE,MATCH("bc_"&amp;$C56,データシート1!$A$1:$CE$1,0),0),0)</f>
        <v>71.379000000000005</v>
      </c>
      <c r="M56" s="887">
        <f>IFERROR(VLOOKUP(年度マスタ!$K$4&amp;"_"&amp;M$54,データシート1!$A:$CE,MATCH("bc_"&amp;$C56,データシート1!$A$1:$CE$1,0),0),0)</f>
        <v>68.766999999999996</v>
      </c>
      <c r="N56" s="887">
        <f>IFERROR(VLOOKUP(年度マスタ!$K$4&amp;"_"&amp;N$54,データシート1!$A:$CE,MATCH("bc_"&amp;$C56,データシート1!$A$1:$CE$1,0),0),0)</f>
        <v>66.198999999999998</v>
      </c>
      <c r="O56" s="887">
        <f>IFERROR(VLOOKUP(年度マスタ!$K$4&amp;"_"&amp;O$54,データシート1!$A:$CE,MATCH("bc_"&amp;$C56,データシート1!$A$1:$CE$1,0),0),0)</f>
        <v>69.677000000000007</v>
      </c>
      <c r="P56" s="888">
        <f>IFERROR(VLOOKUP(年度マスタ!$K$4&amp;"_"&amp;P$54,データシート1!$A:$CE,MATCH("bc_"&amp;$C56,データシート1!$A$1:$CE$1,0),0),0)</f>
        <v>74.546000000000006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恩納村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259.09399999999999</v>
      </c>
      <c r="K6" s="619">
        <f>VLOOKUP(年度マスタ!$K$4&amp;"_"&amp;K$5,データシート1!$A:$BT,MATCH("cb_"&amp;$G6,データシート1!$A$1:$BT$1,0),0)</f>
        <v>301.29399999999998</v>
      </c>
      <c r="L6" s="619">
        <f>VLOOKUP(年度マスタ!$K$4&amp;"_"&amp;L$5,データシート1!$A:$BT,MATCH("cb_"&amp;$G6,データシート1!$A$1:$BT$1,0),0)</f>
        <v>352.39400000000001</v>
      </c>
      <c r="M6" s="619">
        <f>VLOOKUP(年度マスタ!$K$4&amp;"_"&amp;M$5,データシート1!$A:$BT,MATCH("cb_"&amp;$G6,データシート1!$A$1:$BT$1,0),0)</f>
        <v>409.19400000000002</v>
      </c>
      <c r="N6" s="619">
        <f>VLOOKUP(年度マスタ!$K$4&amp;"_"&amp;N$5,データシート1!$A:$BT,MATCH("cb_"&amp;$G6,データシート1!$A$1:$BT$1,0),0)</f>
        <v>426.59399999999988</v>
      </c>
      <c r="O6" s="619">
        <f>VLOOKUP(年度マスタ!$K$4&amp;"_"&amp;O$5,データシート1!$A:$BT,MATCH("cb_"&amp;$G6,データシート1!$A$1:$BT$1,0),0)</f>
        <v>499.89399999999978</v>
      </c>
      <c r="P6" s="619">
        <f>VLOOKUP(年度マスタ!$K$4&amp;"_"&amp;P$5,データシート1!$A:$BT,MATCH("cb_"&amp;$G6,データシート1!$A$1:$BT$1,0),0)</f>
        <v>559.69399999999973</v>
      </c>
      <c r="Q6" s="619">
        <f>VLOOKUP(年度マスタ!$K$4&amp;"_"&amp;Q$5,データシート1!$A:$BT,MATCH("cb_"&amp;$G6,データシート1!$A$1:$BT$1,0),0)</f>
        <v>682.49999999999966</v>
      </c>
      <c r="R6" s="633">
        <f>VLOOKUP(年度マスタ!$K$4&amp;"_"&amp;R$5,データシート1!$A:$BT,MATCH("cb_"&amp;$G6,データシート1!$A$1:$BT$1,0),0)</f>
        <v>713.89999999999964</v>
      </c>
      <c r="S6" s="568"/>
      <c r="T6" s="190"/>
      <c r="U6" s="581"/>
      <c r="V6" s="195"/>
      <c r="W6" s="195"/>
      <c r="X6" s="195"/>
      <c r="Y6" s="196" t="s">
        <v>372</v>
      </c>
      <c r="Z6" s="663" t="s">
        <v>373</v>
      </c>
      <c r="AA6" s="663"/>
      <c r="AB6" s="663"/>
      <c r="AC6" s="664">
        <f>SUM(AC7:AC8)</f>
        <v>163780</v>
      </c>
      <c r="AD6" s="664">
        <f>SUM(AD7:AD8)</f>
        <v>203760.78200000001</v>
      </c>
      <c r="AE6" s="665">
        <f>$AD6*3600/100000000</f>
        <v>7.3353881520000002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1450.7</v>
      </c>
      <c r="K7" s="617">
        <f>VLOOKUP(年度マスタ!$K$4&amp;"_"&amp;K$5,データシート1!$A:$BT,MATCH("cb_"&amp;$G7,データシート1!$A$1:$BT$1,0),0)</f>
        <v>1560.1</v>
      </c>
      <c r="L7" s="617">
        <f>VLOOKUP(年度マスタ!$K$4&amp;"_"&amp;L$5,データシート1!$A:$BT,MATCH("cb_"&amp;$G7,データシート1!$A$1:$BT$1,0),0)</f>
        <v>1574.100000000001</v>
      </c>
      <c r="M7" s="617">
        <f>VLOOKUP(年度マスタ!$K$4&amp;"_"&amp;M$5,データシート1!$A:$BT,MATCH("cb_"&amp;$G7,データシート1!$A$1:$BT$1,0),0)</f>
        <v>1594</v>
      </c>
      <c r="N7" s="617">
        <f>VLOOKUP(年度マスタ!$K$4&amp;"_"&amp;N$5,データシート1!$A:$BT,MATCH("cb_"&amp;$G7,データシート1!$A$1:$BT$1,0),0)</f>
        <v>1643.4</v>
      </c>
      <c r="O7" s="617">
        <f>VLOOKUP(年度マスタ!$K$4&amp;"_"&amp;O$5,データシート1!$A:$BT,MATCH("cb_"&amp;$G7,データシート1!$A$1:$BT$1,0),0)</f>
        <v>1658.5</v>
      </c>
      <c r="P7" s="617">
        <f>VLOOKUP(年度マスタ!$K$4&amp;"_"&amp;P$5,データシート1!$A:$BT,MATCH("cb_"&amp;$G7,データシート1!$A$1:$BT$1,0),0)</f>
        <v>1658.5</v>
      </c>
      <c r="Q7" s="617">
        <f>VLOOKUP(年度マスタ!$K$4&amp;"_"&amp;Q$5,データシート1!$A:$BT,MATCH("cb_"&amp;$G7,データシート1!$A$1:$BT$1,0),0)</f>
        <v>1658.5000000000005</v>
      </c>
      <c r="R7" s="634">
        <f>VLOOKUP(年度マスタ!$K$4&amp;"_"&amp;R$5,データシート1!$A:$BT,MATCH("cb_"&amp;$G7,データシート1!$A$1:$BT$1,0),0)</f>
        <v>1658.5000000000005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58921</v>
      </c>
      <c r="AD7" s="1022">
        <f>VLOOKUP(年度マスタ!$K$4&amp;"_"&amp;年度マスタ!$K$9,データシート3!A:AB,MATCH("ea_"&amp;$Y7&amp;"_年間発電",データシート3!$A$1:$AB$1,0),0)/10^3</f>
        <v>73111.926000000021</v>
      </c>
      <c r="AE7" s="554">
        <f t="shared" ref="AE7:AE16" si="0">$AD7*3600/100000000</f>
        <v>2.6320293360000009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104859</v>
      </c>
      <c r="AD8" s="1022">
        <f>VLOOKUP(年度マスタ!$K$4&amp;"_"&amp;年度マスタ!$K$9,データシート3!A:AB,MATCH("ea_"&amp;$Y8&amp;"_年間発電",データシート3!$A$1:$AB$1,0),0)/10^3</f>
        <v>130648.856</v>
      </c>
      <c r="AE8" s="554">
        <f t="shared" si="0"/>
        <v>4.7033588160000006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74400</v>
      </c>
      <c r="AD9" s="666">
        <f>VLOOKUP(年度マスタ!$K$4&amp;"_"&amp;年度マスタ!$K$9,データシート3!A:AB,MATCH("ea_"&amp;$Y9&amp;"_年間発電",データシート3!$A$1:$AB$1,0),0)/10^3</f>
        <v>219214.92999999996</v>
      </c>
      <c r="AE9" s="667">
        <f t="shared" si="0"/>
        <v>7.8917374799999989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1709.7940000000001</v>
      </c>
      <c r="K12" s="651">
        <f t="shared" ref="K12:Q12" si="1">SUM(K6:K11)</f>
        <v>1861.3939999999998</v>
      </c>
      <c r="L12" s="651">
        <f t="shared" si="1"/>
        <v>1926.4940000000011</v>
      </c>
      <c r="M12" s="651">
        <f t="shared" si="1"/>
        <v>2003.194</v>
      </c>
      <c r="N12" s="651">
        <f t="shared" si="1"/>
        <v>2069.9940000000001</v>
      </c>
      <c r="O12" s="651">
        <f t="shared" si="1"/>
        <v>2158.3939999999998</v>
      </c>
      <c r="P12" s="651">
        <f t="shared" si="1"/>
        <v>2218.1939999999995</v>
      </c>
      <c r="Q12" s="651">
        <f t="shared" si="1"/>
        <v>2341</v>
      </c>
      <c r="R12" s="652">
        <f t="shared" ref="R12" si="2">SUM(R6:R11)</f>
        <v>2372.4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0.76111912000000004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2.8649173299999999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310.94389128</v>
      </c>
      <c r="K19" s="615">
        <f>K6*別紙!$C5/100*別紙!$E5/10^3</f>
        <v>361.58895527999994</v>
      </c>
      <c r="L19" s="615">
        <f>L6*別紙!$C5/100*別紙!$E5/10^3</f>
        <v>422.91508727999991</v>
      </c>
      <c r="M19" s="615">
        <f>M6*別紙!$C5/100*別紙!$E5/10^3</f>
        <v>491.08190328000001</v>
      </c>
      <c r="N19" s="615">
        <f>N6*別紙!$C5/100*別紙!$E5/10^3</f>
        <v>511.96399127999985</v>
      </c>
      <c r="O19" s="615">
        <f>O6*別紙!$C5/100*別紙!$E5/10^3</f>
        <v>599.93278727999973</v>
      </c>
      <c r="P19" s="615">
        <f>P6*別紙!$C5/100*別紙!$E5/10^3</f>
        <v>671.69996327999968</v>
      </c>
      <c r="Q19" s="615">
        <f>Q6*別紙!$C5/100*別紙!$E5/10^3</f>
        <v>819.08189999999945</v>
      </c>
      <c r="R19" s="639">
        <f>R6*別紙!$C5/100*別紙!$E5/10^3</f>
        <v>856.76566799999955</v>
      </c>
      <c r="S19" s="572"/>
      <c r="T19" s="191"/>
      <c r="U19" s="588"/>
      <c r="W19" s="201"/>
      <c r="X19" s="201"/>
      <c r="Y19" s="173"/>
      <c r="Z19" s="628" t="s">
        <v>389</v>
      </c>
      <c r="AA19" s="671"/>
      <c r="AB19" s="672"/>
      <c r="AC19" s="673">
        <f>SUM($AC$6,$AC$9,$AC$10,$AC$13)</f>
        <v>238180</v>
      </c>
      <c r="AD19" s="673">
        <f>SUM($AD$6,$AD$9,$AD$10,$AD$13)</f>
        <v>422975.71199999994</v>
      </c>
      <c r="AE19" s="674">
        <f>SUM($AE$6,$AE$9,$AE$10,$AE$13,$AE$17,$AE$18)</f>
        <v>18.853162082000001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1918.9279320000001</v>
      </c>
      <c r="K20" s="617">
        <f>K7*別紙!$C6/100*別紙!$E6/10^3</f>
        <v>2063.6378759999998</v>
      </c>
      <c r="L20" s="617">
        <f>L7*別紙!$C6/100*別紙!$E6/10^3</f>
        <v>2082.1565160000014</v>
      </c>
      <c r="M20" s="617">
        <f>M7*別紙!$C6/100*別紙!$E6/10^3</f>
        <v>2108.4794400000001</v>
      </c>
      <c r="N20" s="617">
        <f>N7*別紙!$C6/100*別紙!$E6/10^3</f>
        <v>2173.8237840000002</v>
      </c>
      <c r="O20" s="617">
        <f>O7*別紙!$C6/100*別紙!$E6/10^3</f>
        <v>2193.7974599999998</v>
      </c>
      <c r="P20" s="617">
        <f>P7*別紙!$C6/100*別紙!$E6/10^3</f>
        <v>2193.7974599999998</v>
      </c>
      <c r="Q20" s="617">
        <f>Q7*別紙!$C6/100*別紙!$E6/10^3</f>
        <v>2193.7974600000002</v>
      </c>
      <c r="R20" s="634">
        <f>R7*別紙!$C6/100*別紙!$E6/10^3</f>
        <v>2193.7974600000002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2229.8718232800002</v>
      </c>
      <c r="K25" s="657">
        <f t="shared" si="3"/>
        <v>2425.2268312799997</v>
      </c>
      <c r="L25" s="657">
        <f t="shared" si="3"/>
        <v>2505.0716032800015</v>
      </c>
      <c r="M25" s="657">
        <f t="shared" si="3"/>
        <v>2599.5613432800001</v>
      </c>
      <c r="N25" s="657">
        <f t="shared" si="3"/>
        <v>2685.78777528</v>
      </c>
      <c r="O25" s="657">
        <f t="shared" si="3"/>
        <v>2793.7302472799993</v>
      </c>
      <c r="P25" s="657">
        <f t="shared" si="3"/>
        <v>2865.4974232799996</v>
      </c>
      <c r="Q25" s="657">
        <f t="shared" si="3"/>
        <v>3012.8793599999999</v>
      </c>
      <c r="R25" s="658">
        <f t="shared" ref="R25" si="4">SUM(R19:R24)</f>
        <v>3050.5631279999998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73873.123259250788</v>
      </c>
      <c r="K26" s="654">
        <f>(VLOOKUP(年度マスタ!$K$4&amp;"_"&amp;K$18,データシート1!$A:$BT,MATCH("da_合計",データシート1!$A$1:$BT$1,0),0))/10^3</f>
        <v>79243.246984056605</v>
      </c>
      <c r="L26" s="654">
        <f>(VLOOKUP(年度マスタ!$K$4&amp;"_"&amp;L$18,データシート1!$A:$BT,MATCH("da_合計",データシート1!$A$1:$BT$1,0),0))/10^3</f>
        <v>81465.753309041451</v>
      </c>
      <c r="M26" s="654">
        <f>(VLOOKUP(年度マスタ!$K$4&amp;"_"&amp;M$18,データシート1!$A:$BT,MATCH("da_合計",データシート1!$A$1:$BT$1,0),0))/10^3</f>
        <v>88843.1924587713</v>
      </c>
      <c r="N26" s="654">
        <f>(VLOOKUP(年度マスタ!$K$4&amp;"_"&amp;N$18,データシート1!$A:$BT,MATCH("da_合計",データシート1!$A$1:$BT$1,0),0))/10^3</f>
        <v>74885.833906202766</v>
      </c>
      <c r="O26" s="654">
        <f>(VLOOKUP(年度マスタ!$K$4&amp;"_"&amp;O$18,データシート1!$A:$BT,MATCH("da_合計",データシート1!$A$1:$BT$1,0),0))/10^3</f>
        <v>64517.850771983991</v>
      </c>
      <c r="P26" s="654">
        <f>(VLOOKUP(年度マスタ!$K$4&amp;"_"&amp;P$18,データシート1!$A:$BT,MATCH("da_合計",データシート1!$A$1:$BT$1,0),0))/10^3</f>
        <v>70452.408485546926</v>
      </c>
      <c r="Q26" s="654">
        <f>(VLOOKUP(年度マスタ!$K$4&amp;"_"&amp;Q$18,データシート1!$A:$BT,MATCH("da_合計",データシート1!$A$1:$BT$1,0),0))/10^3</f>
        <v>76995.383120054321</v>
      </c>
      <c r="R26" s="655">
        <f>Q26</f>
        <v>76995.383120054321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3.0185156994844722E-2</v>
      </c>
      <c r="K27" s="839">
        <f t="shared" ref="K27:P27" si="5">K25/K26</f>
        <v>3.060483919554615E-2</v>
      </c>
      <c r="L27" s="839">
        <f t="shared" si="5"/>
        <v>3.0749996182776067E-2</v>
      </c>
      <c r="M27" s="839">
        <f t="shared" si="5"/>
        <v>2.9260107289439834E-2</v>
      </c>
      <c r="N27" s="839">
        <f t="shared" si="5"/>
        <v>3.5865098045700435E-2</v>
      </c>
      <c r="O27" s="839">
        <f t="shared" si="5"/>
        <v>4.3301663242836026E-2</v>
      </c>
      <c r="P27" s="839">
        <f t="shared" si="5"/>
        <v>4.0672809984457048E-2</v>
      </c>
      <c r="Q27" s="839">
        <f>Q25/Q26</f>
        <v>3.9130649630019977E-2</v>
      </c>
      <c r="R27" s="840">
        <f>R25/R26</f>
        <v>3.9620078560339625E-2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3.9620078560339625E-2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5.4935204535638071</v>
      </c>
      <c r="AA52" s="173"/>
      <c r="AB52" s="678" t="s">
        <v>413</v>
      </c>
      <c r="AC52" s="679">
        <f>$AD6</f>
        <v>203760.78200000001</v>
      </c>
      <c r="AD52" s="680">
        <f>R19+R20</f>
        <v>3050.5631279999998</v>
      </c>
      <c r="AE52" s="681">
        <f t="shared" ref="AE52:AE54" si="6">IFERROR(AD52/AC52,"-")</f>
        <v>1.4971296723821956E-2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345980.32887994562</v>
      </c>
      <c r="Z53" s="1130"/>
      <c r="AA53" s="173"/>
      <c r="AB53" s="678" t="s">
        <v>377</v>
      </c>
      <c r="AC53" s="679">
        <f>$AD9</f>
        <v>219214.92999999996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45</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58</v>
      </c>
      <c r="AM54" s="443">
        <f>VLOOKUP(年度マスタ!$K$4&amp;"_"&amp;AM$53,データシート1!$A$1:$BT$2000,MATCH("ca_太陽光発電（10kW未満）",データシート1!$A$1:$BT$1,0),0)</f>
        <v>66</v>
      </c>
      <c r="AN54" s="443">
        <f>VLOOKUP(年度マスタ!$K$4&amp;"_"&amp;AN$53,データシート1!$A$1:$BT$2000,MATCH("ca_太陽光発電（10kW未満）",データシート1!$A$1:$BT$1,0),0)</f>
        <v>68</v>
      </c>
      <c r="AO54" s="443">
        <f>VLOOKUP(年度マスタ!$K$4&amp;"_"&amp;AO$53,データシート1!$A$1:$BT$2000,MATCH("ca_太陽光発電（10kW未満）",データシート1!$A$1:$BT$1,0),0)</f>
        <v>80</v>
      </c>
      <c r="AP54" s="443">
        <f>VLOOKUP(年度マスタ!$K$4&amp;"_"&amp;AP$53,データシート1!$A$1:$BT$2000,MATCH("ca_太陽光発電（10kW未満）",データシート1!$A$1:$BT$1,0),0)</f>
        <v>93</v>
      </c>
      <c r="AQ54" s="443">
        <f>VLOOKUP(年度マスタ!$K$4&amp;"_"&amp;AQ$53,データシート1!$A$1:$BT$2000,MATCH("ca_太陽光発電（10kW未満）",データシート1!$A$1:$BT$1,0),0)</f>
        <v>110</v>
      </c>
      <c r="AR54" s="443">
        <f>VLOOKUP(年度マスタ!$K$4&amp;"_"&amp;AR$53,データシート1!$A$1:$BT$2000,MATCH("ca_太陽光発電（10kW未満）",データシート1!$A$1:$BT$1,0),0)</f>
        <v>116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恩納村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恩納村</v>
      </c>
      <c r="AZ12" s="1023" t="str">
        <f>年度マスタ!$K4</f>
        <v>47311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恩納村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恩納村</v>
      </c>
      <c r="AZ4" s="1038" t="str">
        <f>年度マスタ!$K4</f>
        <v>47311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恩納村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3</v>
      </c>
      <c r="I7" s="701">
        <f t="shared" si="0"/>
        <v>6</v>
      </c>
      <c r="J7" s="701">
        <f t="shared" si="0"/>
        <v>6</v>
      </c>
      <c r="K7" s="702">
        <f t="shared" si="0"/>
        <v>5</v>
      </c>
      <c r="L7" s="702">
        <f t="shared" si="0"/>
        <v>6</v>
      </c>
      <c r="M7" s="702">
        <f t="shared" si="0"/>
        <v>7</v>
      </c>
      <c r="N7" s="702">
        <f t="shared" si="0"/>
        <v>7</v>
      </c>
      <c r="O7" s="702">
        <f>SUM(O8:O13)</f>
        <v>7</v>
      </c>
      <c r="P7" s="702">
        <f t="shared" si="0"/>
        <v>9</v>
      </c>
      <c r="Q7" s="703">
        <f>SUM(Q8:Q13)</f>
        <v>10</v>
      </c>
      <c r="R7" s="909">
        <f t="shared" si="0"/>
        <v>45.148000000000003</v>
      </c>
      <c r="S7" s="910">
        <f t="shared" si="0"/>
        <v>37.573999999999998</v>
      </c>
      <c r="T7" s="910">
        <f t="shared" si="0"/>
        <v>67.951000000000008</v>
      </c>
      <c r="U7" s="910">
        <f t="shared" si="0"/>
        <v>65.739000000000004</v>
      </c>
      <c r="V7" s="910">
        <f t="shared" si="0"/>
        <v>57.099000000000004</v>
      </c>
      <c r="W7" s="910">
        <f t="shared" si="0"/>
        <v>65.378</v>
      </c>
      <c r="X7" s="910">
        <f t="shared" si="0"/>
        <v>71.378999999999991</v>
      </c>
      <c r="Y7" s="910">
        <f t="shared" si="0"/>
        <v>68.766999999999996</v>
      </c>
      <c r="Z7" s="910">
        <f>SUM(Z8:Z13)</f>
        <v>66.199000000000012</v>
      </c>
      <c r="AA7" s="910">
        <f>SUM(AA8:AA13)</f>
        <v>69.676999999999992</v>
      </c>
      <c r="AB7" s="911">
        <f t="shared" si="0"/>
        <v>74.546000000000006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3</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9</v>
      </c>
      <c r="Q11" s="716">
        <f>VLOOKUP($D$3&amp;"_"&amp;Q$3,データシート1!$A:$BU,MATCH($G$2&amp;"_"&amp;$C11,データシート1!$A$1:$BU$1,0),0)</f>
        <v>10</v>
      </c>
      <c r="R11" s="915">
        <f>VLOOKUP($D$3&amp;"_"&amp;R$3,データシート1!$A:$BU,MATCH($R$2&amp;"_"&amp;$C11,データシート1!$A$1:$BU$1,0),0)</f>
        <v>45.148000000000003</v>
      </c>
      <c r="S11" s="916">
        <f>VLOOKUP($D$3&amp;"_"&amp;S$3,データシート1!$A:$BU,MATCH($R$2&amp;"_"&amp;$C11,データシート1!$A$1:$BU$1,0),0)</f>
        <v>37.573999999999998</v>
      </c>
      <c r="T11" s="916">
        <f>VLOOKUP($D$3&amp;"_"&amp;T$3,データシート1!$A:$BU,MATCH($R$2&amp;"_"&amp;$C11,データシート1!$A$1:$BU$1,0),0)</f>
        <v>67.951000000000008</v>
      </c>
      <c r="U11" s="916">
        <f>VLOOKUP($D$3&amp;"_"&amp;U$3,データシート1!$A:$BU,MATCH($R$2&amp;"_"&amp;$C11,データシート1!$A$1:$BU$1,0),0)</f>
        <v>65.739000000000004</v>
      </c>
      <c r="V11" s="916">
        <f>VLOOKUP($D$3&amp;"_"&amp;V$3,データシート1!$A:$BU,MATCH($R$2&amp;"_"&amp;$C11,データシート1!$A$1:$BU$1,0),0)</f>
        <v>57.099000000000004</v>
      </c>
      <c r="W11" s="916">
        <f>VLOOKUP($D$3&amp;"_"&amp;W$3,データシート1!$A:$BU,MATCH($R$2&amp;"_"&amp;$C11,データシート1!$A$1:$BU$1,0),0)</f>
        <v>65.378</v>
      </c>
      <c r="X11" s="916">
        <f>VLOOKUP($D$3&amp;"_"&amp;X$3,データシート1!$A:$BU,MATCH($R$2&amp;"_"&amp;$C11,データシート1!$A$1:$BU$1,0),0)</f>
        <v>71.378999999999991</v>
      </c>
      <c r="Y11" s="916">
        <f>VLOOKUP($D$3&amp;"_"&amp;Y$3,データシート1!$A:$BU,MATCH($R$2&amp;"_"&amp;$C11,データシート1!$A$1:$BU$1,0),0)</f>
        <v>68.766999999999996</v>
      </c>
      <c r="Z11" s="916">
        <f>VLOOKUP($D$3&amp;"_"&amp;Z$3,データシート1!$A:$BU,MATCH($R$2&amp;"_"&amp;$C11,データシート1!$A$1:$BU$1,0),0)</f>
        <v>66.199000000000012</v>
      </c>
      <c r="AA11" s="916">
        <f>VLOOKUP($D$3&amp;"_"&amp;AA$3,データシート1!$A:$BU,MATCH($R$2&amp;"_"&amp;$C11,データシート1!$A$1:$BU$1,0),0)</f>
        <v>69.676999999999992</v>
      </c>
      <c r="AB11" s="917">
        <f>VLOOKUP($D$3&amp;"_"&amp;AB$3,データシート1!$A:$BU,MATCH($R$2&amp;"_"&amp;$C11,データシート1!$A$1:$BU$1,0),0)</f>
        <v>74.546000000000006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7.6820000000000004</v>
      </c>
      <c r="AB97" s="926">
        <f>VLOOKUP($D$3&amp;"_"&amp;AB$3,データシート2!$A:$SI,MATCH($R$2&amp;"_"&amp;$B97,データシート2!$A$1:$SI$1,0),0)</f>
        <v>7.8780000000000001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7.6820000000000004</v>
      </c>
      <c r="AB99" s="939">
        <f>VLOOKUP($D$3&amp;"_"&amp;AB$3,データシート2!$A:$SI,MATCH($R$2&amp;"_"&amp;$C99,データシート2!$A$1:$SI$1,0),0)</f>
        <v>7.8780000000000001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5</v>
      </c>
      <c r="H106" s="734">
        <f>VLOOKUP($D$3&amp;"_"&amp;H$3,データシート2!$A:$SI,MATCH($G$2&amp;"_"&amp;$B106,データシート2!$A$1:$SI$1,0),0)</f>
        <v>2</v>
      </c>
      <c r="I106" s="734">
        <f>VLOOKUP($D$3&amp;"_"&amp;I$3,データシート2!$A:$SI,MATCH($G$2&amp;"_"&amp;$B106,データシート2!$A$1:$SI$1,0),0)</f>
        <v>5</v>
      </c>
      <c r="J106" s="734">
        <f>VLOOKUP($D$3&amp;"_"&amp;J$3,データシート2!$A:$SI,MATCH($G$2&amp;"_"&amp;$B106,データシート2!$A$1:$SI$1,0),0)</f>
        <v>5</v>
      </c>
      <c r="K106" s="735">
        <f>VLOOKUP($D$3&amp;"_"&amp;K$3,データシート2!$A:$SI,MATCH($G$2&amp;"_"&amp;$B106,データシート2!$A$1:$SI$1,0),0)</f>
        <v>4</v>
      </c>
      <c r="L106" s="735">
        <f>VLOOKUP($D$3&amp;"_"&amp;L$3,データシート2!$A:$SI,MATCH($G$2&amp;"_"&amp;$B106,データシート2!$A$1:$SI$1,0),0)</f>
        <v>5</v>
      </c>
      <c r="M106" s="735">
        <f>VLOOKUP($D$3&amp;"_"&amp;M$3,データシート2!$A:$SI,MATCH($G$2&amp;"_"&amp;$B106,データシート2!$A$1:$SI$1,0),0)</f>
        <v>6</v>
      </c>
      <c r="N106" s="735">
        <f>VLOOKUP($D$3&amp;"_"&amp;N$3,データシート2!$A:$SI,MATCH($G$2&amp;"_"&amp;$B106,データシート2!$A$1:$SI$1,0),0)</f>
        <v>6</v>
      </c>
      <c r="O106" s="735">
        <f>VLOOKUP($D$3&amp;"_"&amp;O$3,データシート2!$A:$SI,MATCH($G$2&amp;"_"&amp;$B106,データシート2!$A$1:$SI$1,0),0)</f>
        <v>6</v>
      </c>
      <c r="P106" s="735">
        <f>VLOOKUP($D$3&amp;"_"&amp;P$3,データシート2!$A:$SI,MATCH($G$2&amp;"_"&amp;$B106,データシート2!$A$1:$SI$1,0),0)</f>
        <v>7</v>
      </c>
      <c r="Q106" s="736">
        <f>VLOOKUP($D$3&amp;"_"&amp;Q$3,データシート2!$A:$SI,MATCH($G$2&amp;"_"&amp;$B106,データシート2!$A$1:$SI$1,0),0)</f>
        <v>8</v>
      </c>
      <c r="R106" s="924">
        <f>VLOOKUP($D$3&amp;"_"&amp;R$3,データシート2!$A:$SI,MATCH($R$2&amp;"_"&amp;$B106,データシート2!$A$1:$SI$1,0),0)</f>
        <v>45.148000000000003</v>
      </c>
      <c r="S106" s="925">
        <f>VLOOKUP($D$3&amp;"_"&amp;S$3,データシート2!$A:$SI,MATCH($R$2&amp;"_"&amp;$B106,データシート2!$A$1:$SI$1,0),0)</f>
        <v>17.841999999999999</v>
      </c>
      <c r="T106" s="925">
        <f>VLOOKUP($D$3&amp;"_"&amp;T$3,データシート2!$A:$SI,MATCH($R$2&amp;"_"&amp;$B106,データシート2!$A$1:$SI$1,0),0)</f>
        <v>45.764000000000003</v>
      </c>
      <c r="U106" s="925">
        <f>VLOOKUP($D$3&amp;"_"&amp;U$3,データシート2!$A:$SI,MATCH($R$2&amp;"_"&amp;$B106,データシート2!$A$1:$SI$1,0),0)</f>
        <v>43.582999999999998</v>
      </c>
      <c r="V106" s="925">
        <f>VLOOKUP($D$3&amp;"_"&amp;V$3,データシート2!$A:$SI,MATCH($R$2&amp;"_"&amp;$B106,データシート2!$A$1:$SI$1,0),0)</f>
        <v>33.329000000000001</v>
      </c>
      <c r="W106" s="925">
        <f>VLOOKUP($D$3&amp;"_"&amp;W$3,データシート2!$A:$SI,MATCH($R$2&amp;"_"&amp;$B106,データシート2!$A$1:$SI$1,0),0)</f>
        <v>40.265000000000001</v>
      </c>
      <c r="X106" s="925">
        <f>VLOOKUP($D$3&amp;"_"&amp;X$3,データシート2!$A:$SI,MATCH($R$2&amp;"_"&amp;$B106,データシート2!$A$1:$SI$1,0),0)</f>
        <v>46.177999999999997</v>
      </c>
      <c r="Y106" s="925">
        <f>VLOOKUP($D$3&amp;"_"&amp;Y$3,データシート2!$A:$SI,MATCH($R$2&amp;"_"&amp;$B106,データシート2!$A$1:$SI$1,0),0)</f>
        <v>43.694000000000003</v>
      </c>
      <c r="Z106" s="925">
        <f>VLOOKUP($D$3&amp;"_"&amp;Z$3,データシート2!$A:$SI,MATCH($R$2&amp;"_"&amp;$B106,データシート2!$A$1:$SI$1,0),0)</f>
        <v>40.590000000000003</v>
      </c>
      <c r="AA106" s="925">
        <f>VLOOKUP($D$3&amp;"_"&amp;AA$3,データシート2!$A:$SI,MATCH($R$2&amp;"_"&amp;$B106,データシート2!$A$1:$SI$1,0),0)</f>
        <v>32.247999999999998</v>
      </c>
      <c r="AB106" s="926">
        <f>VLOOKUP($D$3&amp;"_"&amp;AB$3,データシート2!$A:$SI,MATCH($R$2&amp;"_"&amp;$B106,データシート2!$A$1:$SI$1,0),0)</f>
        <v>38.475000000000001</v>
      </c>
    </row>
    <row r="107" spans="2:28" s="745" customFormat="1" ht="16.5" customHeight="1">
      <c r="B107" s="737"/>
      <c r="C107" s="762">
        <v>75</v>
      </c>
      <c r="D107" s="763" t="s">
        <v>621</v>
      </c>
      <c r="E107" s="738"/>
      <c r="F107" s="740"/>
      <c r="G107" s="765">
        <f>VLOOKUP($D$3&amp;"_"&amp;G$3,データシート2!$A:$SI,MATCH($G$2&amp;"_"&amp;$C107,データシート2!$A$1:$SI$1,0),0)</f>
        <v>5</v>
      </c>
      <c r="H107" s="766">
        <f>VLOOKUP($D$3&amp;"_"&amp;H$3,データシート2!$A:$SI,MATCH($G$2&amp;"_"&amp;$C107,データシート2!$A$1:$SI$1,0),0)</f>
        <v>2</v>
      </c>
      <c r="I107" s="766">
        <f>VLOOKUP($D$3&amp;"_"&amp;I$3,データシート2!$A:$SI,MATCH($G$2&amp;"_"&amp;$C107,データシート2!$A$1:$SI$1,0),0)</f>
        <v>5</v>
      </c>
      <c r="J107" s="766">
        <f>VLOOKUP($D$3&amp;"_"&amp;J$3,データシート2!$A:$SI,MATCH($G$2&amp;"_"&amp;$C107,データシート2!$A$1:$SI$1,0),0)</f>
        <v>5</v>
      </c>
      <c r="K107" s="767">
        <f>VLOOKUP($D$3&amp;"_"&amp;K$3,データシート2!$A:$SI,MATCH($G$2&amp;"_"&amp;$C107,データシート2!$A$1:$SI$1,0),0)</f>
        <v>4</v>
      </c>
      <c r="L107" s="767">
        <f>VLOOKUP($D$3&amp;"_"&amp;L$3,データシート2!$A:$SI,MATCH($G$2&amp;"_"&amp;$C107,データシート2!$A$1:$SI$1,0),0)</f>
        <v>5</v>
      </c>
      <c r="M107" s="767">
        <f>VLOOKUP($D$3&amp;"_"&amp;M$3,データシート2!$A:$SI,MATCH($G$2&amp;"_"&amp;$C107,データシート2!$A$1:$SI$1,0),0)</f>
        <v>6</v>
      </c>
      <c r="N107" s="767">
        <f>VLOOKUP($D$3&amp;"_"&amp;N$3,データシート2!$A:$SI,MATCH($G$2&amp;"_"&amp;$C107,データシート2!$A$1:$SI$1,0),0)</f>
        <v>6</v>
      </c>
      <c r="O107" s="767">
        <f>VLOOKUP($D$3&amp;"_"&amp;O$3,データシート2!$A:$SI,MATCH($G$2&amp;"_"&amp;$C107,データシート2!$A$1:$SI$1,0),0)</f>
        <v>6</v>
      </c>
      <c r="P107" s="767">
        <f>VLOOKUP($D$3&amp;"_"&amp;P$3,データシート2!$A:$SI,MATCH($G$2&amp;"_"&amp;$C107,データシート2!$A$1:$SI$1,0),0)</f>
        <v>7</v>
      </c>
      <c r="Q107" s="768">
        <f>VLOOKUP($D$3&amp;"_"&amp;Q$3,データシート2!$A:$SI,MATCH($G$2&amp;"_"&amp;$C107,データシート2!$A$1:$SI$1,0),0)</f>
        <v>8</v>
      </c>
      <c r="R107" s="937">
        <f>VLOOKUP($D$3&amp;"_"&amp;R$3,データシート2!$A:$SI,MATCH($R$2&amp;"_"&amp;$C107,データシート2!$A$1:$SI$1,0),0)</f>
        <v>45.148000000000003</v>
      </c>
      <c r="S107" s="938">
        <f>VLOOKUP($D$3&amp;"_"&amp;S$3,データシート2!$A:$SI,MATCH($R$2&amp;"_"&amp;$C107,データシート2!$A$1:$SI$1,0),0)</f>
        <v>17.841999999999999</v>
      </c>
      <c r="T107" s="938">
        <f>VLOOKUP($D$3&amp;"_"&amp;T$3,データシート2!$A:$SI,MATCH($R$2&amp;"_"&amp;$C107,データシート2!$A$1:$SI$1,0),0)</f>
        <v>45.764000000000003</v>
      </c>
      <c r="U107" s="938">
        <f>VLOOKUP($D$3&amp;"_"&amp;U$3,データシート2!$A:$SI,MATCH($R$2&amp;"_"&amp;$C107,データシート2!$A$1:$SI$1,0),0)</f>
        <v>43.582999999999998</v>
      </c>
      <c r="V107" s="938">
        <f>VLOOKUP($D$3&amp;"_"&amp;V$3,データシート2!$A:$SI,MATCH($R$2&amp;"_"&amp;$C107,データシート2!$A$1:$SI$1,0),0)</f>
        <v>33.329000000000001</v>
      </c>
      <c r="W107" s="938">
        <f>VLOOKUP($D$3&amp;"_"&amp;W$3,データシート2!$A:$SI,MATCH($R$2&amp;"_"&amp;$C107,データシート2!$A$1:$SI$1,0),0)</f>
        <v>40.265000000000001</v>
      </c>
      <c r="X107" s="938">
        <f>VLOOKUP($D$3&amp;"_"&amp;X$3,データシート2!$A:$SI,MATCH($R$2&amp;"_"&amp;$C107,データシート2!$A$1:$SI$1,0),0)</f>
        <v>46.177999999999997</v>
      </c>
      <c r="Y107" s="938">
        <f>VLOOKUP($D$3&amp;"_"&amp;Y$3,データシート2!$A:$SI,MATCH($R$2&amp;"_"&amp;$C107,データシート2!$A$1:$SI$1,0),0)</f>
        <v>43.694000000000003</v>
      </c>
      <c r="Z107" s="938">
        <f>VLOOKUP($D$3&amp;"_"&amp;Z$3,データシート2!$A:$SI,MATCH($R$2&amp;"_"&amp;$C107,データシート2!$A$1:$SI$1,0),0)</f>
        <v>40.590000000000003</v>
      </c>
      <c r="AA107" s="938">
        <f>VLOOKUP($D$3&amp;"_"&amp;AA$3,データシート2!$A:$SI,MATCH($R$2&amp;"_"&amp;$C107,データシート2!$A$1:$SI$1,0),0)</f>
        <v>32.247999999999998</v>
      </c>
      <c r="AB107" s="939">
        <f>VLOOKUP($D$3&amp;"_"&amp;AB$3,データシート2!$A:$SI,MATCH($R$2&amp;"_"&amp;$C107,データシート2!$A$1:$SI$1,0),0)</f>
        <v>38.475000000000001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19.731999999999999</v>
      </c>
      <c r="T114" s="925">
        <f>VLOOKUP($D$3&amp;"_"&amp;T$3,データシート2!$A:$SI,MATCH($R$2&amp;"_"&amp;$B114,データシート2!$A$1:$SI$1,0),0)</f>
        <v>22.187000000000001</v>
      </c>
      <c r="U114" s="925">
        <f>VLOOKUP($D$3&amp;"_"&amp;U$3,データシート2!$A:$SI,MATCH($R$2&amp;"_"&amp;$B114,データシート2!$A$1:$SI$1,0),0)</f>
        <v>22.155999999999999</v>
      </c>
      <c r="V114" s="925">
        <f>VLOOKUP($D$3&amp;"_"&amp;V$3,データシート2!$A:$SI,MATCH($R$2&amp;"_"&amp;$B114,データシート2!$A$1:$SI$1,0),0)</f>
        <v>23.77</v>
      </c>
      <c r="W114" s="925">
        <f>VLOOKUP($D$3&amp;"_"&amp;W$3,データシート2!$A:$SI,MATCH($R$2&amp;"_"&amp;$B114,データシート2!$A$1:$SI$1,0),0)</f>
        <v>25.113</v>
      </c>
      <c r="X114" s="925">
        <f>VLOOKUP($D$3&amp;"_"&amp;X$3,データシート2!$A:$SI,MATCH($R$2&amp;"_"&amp;$B114,データシート2!$A$1:$SI$1,0),0)</f>
        <v>25.201000000000001</v>
      </c>
      <c r="Y114" s="925">
        <f>VLOOKUP($D$3&amp;"_"&amp;Y$3,データシート2!$A:$SI,MATCH($R$2&amp;"_"&amp;$B114,データシート2!$A$1:$SI$1,0),0)</f>
        <v>25.073</v>
      </c>
      <c r="Z114" s="925">
        <f>VLOOKUP($D$3&amp;"_"&amp;Z$3,データシート2!$A:$SI,MATCH($R$2&amp;"_"&amp;$B114,データシート2!$A$1:$SI$1,0),0)</f>
        <v>25.609000000000002</v>
      </c>
      <c r="AA114" s="925">
        <f>VLOOKUP($D$3&amp;"_"&amp;AA$3,データシート2!$A:$SI,MATCH($R$2&amp;"_"&amp;$B114,データシート2!$A$1:$SI$1,0),0)</f>
        <v>29.747</v>
      </c>
      <c r="AB114" s="926">
        <f>VLOOKUP($D$3&amp;"_"&amp;AB$3,データシート2!$A:$SI,MATCH($R$2&amp;"_"&amp;$B114,データシート2!$A$1:$SI$1,0),0)</f>
        <v>28.193000000000001</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19.731999999999999</v>
      </c>
      <c r="T115" s="928">
        <f>VLOOKUP($D$3&amp;"_"&amp;T$3,データシート2!$A:$SI,MATCH($R$2&amp;"_"&amp;$C115,データシート2!$A$1:$SI$1,0),0)</f>
        <v>22.187000000000001</v>
      </c>
      <c r="U115" s="928">
        <f>VLOOKUP($D$3&amp;"_"&amp;U$3,データシート2!$A:$SI,MATCH($R$2&amp;"_"&amp;$C115,データシート2!$A$1:$SI$1,0),0)</f>
        <v>22.155999999999999</v>
      </c>
      <c r="V115" s="928">
        <f>VLOOKUP($D$3&amp;"_"&amp;V$3,データシート2!$A:$SI,MATCH($R$2&amp;"_"&amp;$C115,データシート2!$A$1:$SI$1,0),0)</f>
        <v>23.77</v>
      </c>
      <c r="W115" s="928">
        <f>VLOOKUP($D$3&amp;"_"&amp;W$3,データシート2!$A:$SI,MATCH($R$2&amp;"_"&amp;$C115,データシート2!$A$1:$SI$1,0),0)</f>
        <v>25.113</v>
      </c>
      <c r="X115" s="928">
        <f>VLOOKUP($D$3&amp;"_"&amp;X$3,データシート2!$A:$SI,MATCH($R$2&amp;"_"&amp;$C115,データシート2!$A$1:$SI$1,0),0)</f>
        <v>25.201000000000001</v>
      </c>
      <c r="Y115" s="928">
        <f>VLOOKUP($D$3&amp;"_"&amp;Y$3,データシート2!$A:$SI,MATCH($R$2&amp;"_"&amp;$C115,データシート2!$A$1:$SI$1,0),0)</f>
        <v>25.073</v>
      </c>
      <c r="Z115" s="928">
        <f>VLOOKUP($D$3&amp;"_"&amp;Z$3,データシート2!$A:$SI,MATCH($R$2&amp;"_"&amp;$C115,データシート2!$A$1:$SI$1,0),0)</f>
        <v>25.609000000000002</v>
      </c>
      <c r="AA115" s="928">
        <f>VLOOKUP($D$3&amp;"_"&amp;AA$3,データシート2!$A:$SI,MATCH($R$2&amp;"_"&amp;$C115,データシート2!$A$1:$SI$1,0),0)</f>
        <v>29.747</v>
      </c>
      <c r="AB115" s="929">
        <f>VLOOKUP($D$3&amp;"_"&amp;AB$3,データシート2!$A:$SI,MATCH($R$2&amp;"_"&amp;$C115,データシート2!$A$1:$SI$1,0),0)</f>
        <v>28.193000000000001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2025-03-04T10:13:17Z</dcterms:created>
  <dcterms:modified xsi:type="dcterms:W3CDTF">2025-03-04T10:13:17Z</dcterms:modified>
  <cp:category/>
  <cp:contentStatus/>
</cp:coreProperties>
</file>