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240C8F-A96E-4A16-88B7-F4D6A25A39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<sst xmlns="http://schemas.openxmlformats.org/spreadsheetml/2006/main" count="16759" uniqueCount="2484">
  <si>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</si>
  <si>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</si>
  <si>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</si>
  <si>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</si>
  <si>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</si>
  <si>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</si>
  <si>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</si>
  <si>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</si>
  <si>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</si>
  <si>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</si>
  <si>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</si>
  <si>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</si>
  <si>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</si>
  <si>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</si>
  <si>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</si>
  <si>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</si>
  <si>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</si>
  <si>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</si>
  <si>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</si>
  <si>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</si>
  <si>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</si>
  <si>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</si>
  <si>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</si>
  <si>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</si>
  <si>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</si>
  <si>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</si>
  <si>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</si>
  <si>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</si>
  <si>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</si>
  <si>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</si>
  <si>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</si>
  <si>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</si>
  <si>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</si>
  <si>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</si>
  <si>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</si>
  <si>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</si>
  <si>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</si>
  <si>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</si>
  <si>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</si>
  <si>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</si>
  <si>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</si>
  <si>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</si>
  <si>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</si>
  <si>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</si>
  <si>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</si>
  <si>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</si>
  <si>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</si>
  <si>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</si>
  <si>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</si>
  <si>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</si>
  <si>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</si>
  <si>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</si>
  <si>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</si>
  <si>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</si>
  <si>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</si>
  <si>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</si>
  <si>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</si>
  <si>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</si>
  <si>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</si>
  <si>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</si>
  <si>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</si>
  <si>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</si>
  <si>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</si>
  <si>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</si>
  <si>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</si>
  <si>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</si>
  <si>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</si>
  <si>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</si>
  <si>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</si>
  <si>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</si>
  <si>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</si>
  <si>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</si>
  <si>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</si>
  <si>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</si>
  <si>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</si>
  <si>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</si>
  <si>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</si>
  <si>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</si>
  <si>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</si>
  <si>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</si>
  <si>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</si>
  <si>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</si>
  <si>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</si>
  <si>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</si>
  <si>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</si>
  <si>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</si>
  <si>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</si>
  <si>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</si>
  <si>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</si>
  <si>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</si>
  <si>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</si>
  <si>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</si>
  <si>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</si>
  <si>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</si>
  <si>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</si>
  <si>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</si>
  <si>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</si>
  <si>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</si>
  <si>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</si>
  <si>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</si>
  <si>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</si>
  <si>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</si>
  <si>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</si>
  <si>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</si>
  <si>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</si>
  <si>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</si>
  <si>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</si>
  <si>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</si>
  <si>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</si>
  <si>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</si>
  <si>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</si>
  <si>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</si>
  <si>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</si>
  <si>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</si>
  <si>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</si>
  <si>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</si>
  <si>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</si>
  <si>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</si>
  <si>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</si>
  <si>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</si>
  <si>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</si>
  <si>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</si>
  <si>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</si>
  <si>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</si>
  <si>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</si>
  <si>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</si>
  <si>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</si>
  <si>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</si>
  <si>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</si>
  <si>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</si>
  <si>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</si>
  <si>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</si>
  <si>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</si>
  <si>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</si>
  <si>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</si>
  <si>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</si>
  <si>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</si>
  <si>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</si>
  <si>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</si>
  <si>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</si>
  <si>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</si>
  <si>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</si>
  <si>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</si>
  <si>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</si>
  <si>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</si>
  <si>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</si>
  <si>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</si>
  <si>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</si>
  <si>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</si>
  <si>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</si>
  <si>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</si>
  <si>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</si>
  <si>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</si>
  <si>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</si>
  <si>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</si>
  <si>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</si>
  <si>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</si>
  <si>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</si>
  <si>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</si>
  <si>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</si>
  <si>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</si>
  <si>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</si>
  <si>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</si>
  <si>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</si>
  <si>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</si>
  <si>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</si>
  <si>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</si>
  <si>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</si>
  <si>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</si>
  <si>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</si>
  <si>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</si>
  <si>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</si>
  <si>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</si>
  <si>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</si>
  <si>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</si>
  <si>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</si>
  <si>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</si>
  <si>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</si>
  <si>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</si>
  <si>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</si>
  <si>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</si>
  <si>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</si>
  <si>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</si>
  <si>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</si>
  <si>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</si>
  <si>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</si>
  <si>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</si>
  <si>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</si>
  <si>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</si>
  <si>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</si>
  <si>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</si>
  <si>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</si>
  <si>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</si>
  <si>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</si>
  <si>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</si>
  <si>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</si>
  <si>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</si>
  <si>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</si>
  <si>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</si>
  <si>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</si>
  <si>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</si>
  <si>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</si>
  <si>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</si>
  <si>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</si>
  <si>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</si>
  <si>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</si>
  <si>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</si>
  <si>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</si>
  <si>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</si>
  <si>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</si>
  <si>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</si>
  <si>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</si>
  <si>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</si>
  <si>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</si>
  <si>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</si>
  <si>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</si>
  <si>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</si>
  <si>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</si>
  <si>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</si>
  <si>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</si>
  <si>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</si>
  <si>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</si>
  <si>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</si>
  <si>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</si>
  <si>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</si>
  <si>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</si>
  <si>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</si>
  <si>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</si>
  <si>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</si>
  <si>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</si>
  <si>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</si>
  <si>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</si>
  <si>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</si>
  <si>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</si>
  <si>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</si>
  <si>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</si>
  <si>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</si>
  <si>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</si>
  <si>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</si>
  <si>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</si>
  <si>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</si>
  <si>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</si>
  <si>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</si>
  <si>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</si>
  <si>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</si>
  <si>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</si>
  <si>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</si>
  <si>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</si>
  <si>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</si>
  <si>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</si>
  <si>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</si>
  <si>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</si>
  <si>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</si>
  <si>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</si>
  <si>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</si>
  <si>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</si>
  <si>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</si>
  <si>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</si>
  <si>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</si>
  <si>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</si>
  <si>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</si>
  <si>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</si>
  <si>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</si>
  <si>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</si>
  <si>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</si>
  <si>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</si>
  <si>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</si>
  <si>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</si>
  <si>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</si>
  <si>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</si>
  <si>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</si>
  <si>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</si>
  <si>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</si>
  <si>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</si>
  <si>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</si>
  <si>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</si>
  <si>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</si>
  <si>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</si>
  <si>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</si>
  <si>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</si>
  <si>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</si>
  <si>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</si>
  <si>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</si>
  <si>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</si>
  <si>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</si>
  <si>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</si>
  <si>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</si>
  <si>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</si>
  <si>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</si>
  <si>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</si>
  <si>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</si>
  <si>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</si>
  <si>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</si>
  <si>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</si>
  <si>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</si>
  <si>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</si>
  <si>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</si>
  <si>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</si>
  <si>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</si>
  <si>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</si>
  <si>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</si>
  <si>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</si>
  <si>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</si>
  <si>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</si>
  <si>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</si>
  <si>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</si>
  <si>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</si>
  <si>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</si>
  <si>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</si>
  <si>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</si>
  <si>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</si>
  <si>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</si>
  <si>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</si>
  <si>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</si>
  <si>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</si>
  <si>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</si>
  <si>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</si>
  <si>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</si>
  <si>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</si>
  <si>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</si>
  <si>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</si>
  <si>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</si>
  <si>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</si>
  <si>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</si>
  <si>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</si>
  <si>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</si>
  <si>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</si>
  <si>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</si>
  <si>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</si>
  <si>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</si>
  <si>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</si>
  <si>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</si>
  <si>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</si>
  <si>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</si>
  <si>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</si>
  <si>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</si>
  <si>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</si>
  <si>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</si>
  <si>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</si>
  <si>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</si>
  <si>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</si>
  <si>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</si>
  <si>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</si>
  <si>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</si>
  <si>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</si>
  <si>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</si>
  <si>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</si>
  <si>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</si>
  <si>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</si>
  <si>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</si>
  <si>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</si>
  <si>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</si>
  <si>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</si>
  <si>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</si>
  <si>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</si>
  <si>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</si>
  <si>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</si>
  <si>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</si>
  <si>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</si>
  <si>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</si>
  <si>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</si>
  <si>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</si>
  <si>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</si>
  <si>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</si>
  <si>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</si>
  <si>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</si>
  <si>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</si>
  <si>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</si>
  <si>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</si>
  <si>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</si>
  <si>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</si>
  <si>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</si>
  <si>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</si>
  <si>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</si>
  <si>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</si>
  <si>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</si>
  <si>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</si>
  <si>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</si>
  <si>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</si>
  <si>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</si>
  <si>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</si>
  <si>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</si>
  <si>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</si>
  <si>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</si>
  <si>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</si>
  <si>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</si>
  <si>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</si>
  <si>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</si>
  <si>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</si>
  <si>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</si>
  <si>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</si>
  <si>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</si>
  <si>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</si>
  <si>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</si>
  <si>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</si>
  <si>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</si>
  <si>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</si>
  <si>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</si>
  <si>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</si>
  <si>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</si>
  <si>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</si>
  <si>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</si>
  <si>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</si>
  <si>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</si>
  <si>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</si>
  <si>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</si>
  <si>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</si>
  <si>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</si>
  <si>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</si>
  <si>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</si>
  <si>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</si>
  <si>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</si>
  <si>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</si>
  <si>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</si>
  <si>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</si>
  <si>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</si>
  <si>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</si>
  <si>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</si>
  <si>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</si>
  <si>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</si>
  <si>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</si>
  <si>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</si>
  <si>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</si>
  <si>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</si>
  <si>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</si>
  <si>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</si>
  <si>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</si>
  <si>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</si>
  <si>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</si>
  <si>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</si>
  <si>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</si>
  <si>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</si>
  <si>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</si>
  <si>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</si>
  <si>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</si>
  <si>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</si>
  <si>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</si>
  <si>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</si>
  <si>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</si>
  <si>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</si>
  <si>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</si>
  <si>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</si>
  <si>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</si>
  <si>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</si>
  <si>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</si>
  <si>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</si>
  <si>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</si>
  <si>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</si>
  <si>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</si>
  <si>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</si>
  <si>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</si>
  <si>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</si>
  <si>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</si>
  <si>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</si>
  <si>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</si>
  <si>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</si>
  <si>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</si>
  <si>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</si>
  <si>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</si>
  <si>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</si>
  <si>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</si>
  <si>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</si>
  <si>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</si>
  <si>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</si>
  <si>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</si>
  <si>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</si>
  <si>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</si>
  <si>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</si>
  <si>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</si>
  <si>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</si>
  <si>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</si>
  <si>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</si>
  <si>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</si>
  <si>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</si>
  <si>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</si>
  <si>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</si>
  <si>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</si>
  <si>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</si>
  <si>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</si>
  <si>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</si>
  <si>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</si>
  <si>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</si>
  <si>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</si>
  <si>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</si>
  <si>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</si>
  <si>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</si>
  <si>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</si>
  <si>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</si>
  <si>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</si>
  <si>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</si>
  <si>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</si>
  <si>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</si>
  <si>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</si>
  <si>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</si>
  <si>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</si>
  <si>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</si>
  <si>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</si>
  <si>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</si>
  <si>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</si>
  <si>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</si>
  <si>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</si>
  <si>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</si>
  <si>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</si>
  <si>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</si>
  <si>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</si>
  <si>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</si>
  <si>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</si>
  <si>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</si>
  <si>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</si>
  <si>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</si>
  <si>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</si>
  <si>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</si>
  <si>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</si>
  <si>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</si>
  <si>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</si>
  <si>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</si>
  <si>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</si>
  <si>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</si>
  <si>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</si>
  <si>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</si>
  <si>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</si>
  <si>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</si>
  <si>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</si>
  <si>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</si>
  <si>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</si>
  <si>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</si>
  <si>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</si>
  <si>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</si>
  <si>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</si>
  <si>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</si>
  <si>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</si>
  <si>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</si>
  <si>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</si>
  <si>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</si>
  <si>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</si>
  <si>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</si>
  <si>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</si>
  <si>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</si>
  <si>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</si>
  <si>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</si>
  <si>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</si>
  <si>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</si>
  <si>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</si>
  <si>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</si>
  <si>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</si>
  <si>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</si>
  <si>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</si>
  <si>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</si>
  <si>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</si>
  <si>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</si>
  <si>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</si>
  <si>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</si>
  <si>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</si>
  <si>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</si>
  <si>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</si>
  <si>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</si>
  <si>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</si>
  <si>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</si>
  <si>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</si>
  <si>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</si>
  <si>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</si>
  <si>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</si>
  <si>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</si>
  <si>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</si>
  <si>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</si>
  <si>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</si>
  <si>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</si>
  <si>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</si>
  <si>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</si>
  <si>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</si>
  <si>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</si>
  <si>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</si>
  <si>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</si>
  <si>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</si>
  <si>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</si>
  <si>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</si>
  <si>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</si>
  <si>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</si>
  <si>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</si>
  <si>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</si>
  <si>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</si>
  <si>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</si>
  <si>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</si>
  <si>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</si>
  <si>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</si>
  <si>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</si>
  <si>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</si>
  <si>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</si>
  <si>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</si>
  <si>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</si>
  <si>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</si>
  <si>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</si>
  <si>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</si>
  <si>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</si>
  <si>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</si>
  <si>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</si>
  <si>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</si>
  <si>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</si>
  <si>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</si>
  <si>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</si>
  <si>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</si>
  <si>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</si>
  <si>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</si>
  <si>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</si>
  <si>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</si>
  <si>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</si>
  <si>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</si>
  <si>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</si>
  <si>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</si>
  <si>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</si>
  <si>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</si>
  <si>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</si>
  <si>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</si>
  <si>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</si>
  <si>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</si>
  <si>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</si>
  <si>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</si>
  <si>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</si>
  <si>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</si>
  <si>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</si>
  <si>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</si>
  <si>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</si>
  <si>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</si>
  <si>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</si>
  <si>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</si>
  <si>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</si>
  <si>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</si>
  <si>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</si>
  <si>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</si>
  <si>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</si>
  <si>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</si>
  <si>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</si>
  <si>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</si>
  <si>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</si>
  <si>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</si>
  <si>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</si>
  <si>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</si>
  <si>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</si>
  <si>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</si>
  <si>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</si>
  <si>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</si>
  <si>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</si>
  <si>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</si>
  <si>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</si>
  <si>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</si>
  <si>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</si>
  <si>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</si>
  <si>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</si>
  <si>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</si>
  <si>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</si>
  <si>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</si>
  <si>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</si>
  <si>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</si>
  <si>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</si>
  <si>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</si>
  <si>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</si>
  <si>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</si>
  <si>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</si>
  <si>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</si>
  <si>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</si>
  <si>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</si>
  <si>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</si>
  <si>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</si>
  <si>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</si>
  <si>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</si>
  <si>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</si>
  <si>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</si>
  <si>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</si>
  <si>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</si>
  <si>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</si>
  <si>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</si>
  <si>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</si>
  <si>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</si>
  <si>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</si>
  <si>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</si>
  <si>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</si>
  <si>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</si>
  <si>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</si>
  <si>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</si>
  <si>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</si>
  <si>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</si>
  <si>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</si>
  <si>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</si>
  <si>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</si>
  <si>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</si>
  <si>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</si>
  <si>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</si>
  <si>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</si>
  <si>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</si>
  <si>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</si>
  <si>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</si>
  <si>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</si>
  <si>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</si>
  <si>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</si>
  <si>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</si>
  <si>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</si>
  <si>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</si>
  <si>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</si>
  <si>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</si>
  <si>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</si>
  <si>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</si>
  <si>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</si>
  <si>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</si>
  <si>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</si>
  <si>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</si>
  <si>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</si>
  <si>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</si>
  <si>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</si>
  <si>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</si>
  <si>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</si>
  <si>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</si>
  <si>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</si>
  <si>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</si>
  <si>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</si>
  <si>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</si>
  <si>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</si>
  <si>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</si>
  <si>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</si>
  <si>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</si>
  <si>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</si>
  <si>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</si>
  <si>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</si>
  <si>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</si>
  <si>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</si>
  <si>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</si>
  <si>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</si>
  <si>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</si>
  <si>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</si>
  <si>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</si>
  <si>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</si>
  <si>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</si>
  <si>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</si>
  <si>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</si>
  <si>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</si>
  <si>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</si>
  <si>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</si>
  <si>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</si>
  <si>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</si>
  <si>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</si>
  <si>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</si>
  <si>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</si>
  <si>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</si>
  <si>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</si>
  <si>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</si>
  <si>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</si>
  <si>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</si>
  <si>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</si>
  <si>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</si>
  <si>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</si>
  <si>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</si>
  <si>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</si>
  <si>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</si>
  <si>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</si>
  <si>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</si>
  <si>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</si>
  <si>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</si>
  <si>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</si>
  <si>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</si>
  <si>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</si>
  <si>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</si>
  <si>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</si>
  <si>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</si>
  <si>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</si>
  <si>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</si>
  <si>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</si>
  <si>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</si>
  <si>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</si>
  <si>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</si>
  <si>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</si>
  <si>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</si>
  <si>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</si>
  <si>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</si>
  <si>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</si>
  <si>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</si>
  <si>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</si>
  <si>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</si>
  <si>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</si>
  <si>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</si>
  <si>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</si>
  <si>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</si>
  <si>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</si>
  <si>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</si>
  <si>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</si>
  <si>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</si>
  <si>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</si>
  <si>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</si>
  <si>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</si>
  <si>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</si>
  <si>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</si>
  <si>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</si>
  <si>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</si>
  <si>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</si>
  <si>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</si>
  <si>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</si>
  <si>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</si>
  <si>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</si>
  <si>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</si>
  <si>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</si>
  <si>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</si>
  <si>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</si>
  <si>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</si>
  <si>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</si>
  <si>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</si>
  <si>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</si>
  <si>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</si>
  <si>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</si>
  <si>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</si>
  <si>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</si>
  <si>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</si>
  <si>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</si>
  <si>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</si>
  <si>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</si>
  <si>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</si>
  <si>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</si>
  <si>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</si>
  <si>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</si>
  <si>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</si>
  <si>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</si>
  <si>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</si>
  <si>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</si>
  <si>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</si>
  <si>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</si>
  <si>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</si>
  <si>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</si>
  <si>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</si>
  <si>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</si>
  <si>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</si>
  <si>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</si>
  <si>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</si>
  <si>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</si>
  <si>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</si>
  <si>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</si>
  <si>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</si>
  <si>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</si>
  <si>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</si>
  <si>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</si>
  <si>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</si>
  <si>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</si>
  <si>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</si>
  <si>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</si>
  <si>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</si>
  <si>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</si>
  <si>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</si>
  <si>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</si>
  <si>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</si>
  <si>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</si>
  <si>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</si>
  <si>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</si>
  <si>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</si>
  <si>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</si>
  <si>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</si>
  <si>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</si>
  <si>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</si>
  <si>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</si>
  <si>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</si>
  <si>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</si>
  <si>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</si>
  <si>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</si>
  <si>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</si>
  <si>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</si>
  <si>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</si>
  <si>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</si>
  <si>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</si>
  <si>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</si>
  <si>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</si>
  <si>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</si>
  <si>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</si>
  <si>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</si>
  <si>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</si>
  <si>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</si>
  <si>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</si>
  <si>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</si>
  <si>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</si>
  <si>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</si>
  <si>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</si>
  <si>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</si>
  <si>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</si>
  <si>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</si>
  <si>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</si>
  <si>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</si>
  <si>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</si>
  <si>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</si>
  <si>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</si>
  <si>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</si>
  <si>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</si>
  <si>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</si>
  <si>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</si>
  <si>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</si>
  <si>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</si>
  <si>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</si>
  <si>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</si>
  <si>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</si>
  <si>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</si>
  <si>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</si>
  <si>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</si>
  <si>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</si>
  <si>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</si>
  <si>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</si>
  <si>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</si>
  <si>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</si>
  <si>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</si>
  <si>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</si>
  <si>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</si>
  <si>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</si>
  <si>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</si>
  <si>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</si>
  <si>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</si>
  <si>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</si>
  <si>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</si>
  <si>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</si>
  <si>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</si>
  <si>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</si>
  <si>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</si>
  <si>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</si>
  <si>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</si>
  <si>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</si>
  <si>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</si>
  <si>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</si>
  <si>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</si>
  <si>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</si>
  <si>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</si>
  <si>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</si>
  <si>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</si>
  <si>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</si>
  <si>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</si>
  <si>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</si>
  <si>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</si>
  <si>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</si>
  <si>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</si>
  <si>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</si>
  <si>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</si>
  <si>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</si>
  <si>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</si>
  <si>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</si>
  <si>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</si>
  <si>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</si>
  <si>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</si>
  <si>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</si>
  <si>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</si>
  <si>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</si>
  <si>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</si>
  <si>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</si>
  <si>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</si>
  <si>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</si>
  <si>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</si>
  <si>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</si>
  <si>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</si>
  <si>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</si>
  <si>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</si>
  <si>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</si>
  <si>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</si>
  <si>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</si>
  <si>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</si>
  <si>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</si>
  <si>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</si>
  <si>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</si>
  <si>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</si>
  <si>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</si>
  <si>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</si>
  <si>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</si>
  <si>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</si>
  <si>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</si>
  <si>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</si>
  <si>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</si>
  <si>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</si>
  <si>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</si>
  <si>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</si>
  <si>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</si>
  <si>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</si>
  <si>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</si>
  <si>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</si>
  <si>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</si>
  <si>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</si>
  <si>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</si>
  <si>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</si>
  <si>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</si>
  <si>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</si>
  <si>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</si>
  <si>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</si>
  <si>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</si>
  <si>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</si>
  <si>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</si>
  <si>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</si>
  <si>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</si>
  <si>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</si>
  <si>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</si>
  <si>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</si>
  <si>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</si>
  <si>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</si>
  <si>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</si>
  <si>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</si>
  <si>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</si>
  <si>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</si>
  <si>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</si>
  <si>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</si>
  <si>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</si>
  <si>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</si>
  <si>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</si>
  <si>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</si>
  <si>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</si>
  <si>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</si>
  <si>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</si>
  <si>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</si>
  <si>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</si>
  <si>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</si>
  <si>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</si>
  <si>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</si>
  <si>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</si>
  <si>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</si>
  <si>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</si>
  <si>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</si>
  <si>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</si>
  <si>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</si>
  <si>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</si>
  <si>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</si>
  <si>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</si>
  <si>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</si>
  <si>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</si>
  <si>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</si>
  <si>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</si>
  <si>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</si>
  <si>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</si>
  <si>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</si>
  <si>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</si>
  <si>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</si>
  <si>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</si>
  <si>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</si>
  <si>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</si>
  <si>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</si>
  <si>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</si>
  <si>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</si>
  <si>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</si>
  <si>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</si>
  <si>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</si>
  <si>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</si>
  <si>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</si>
  <si>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</si>
  <si>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</si>
  <si>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</si>
  <si>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</si>
  <si>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</si>
  <si>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</si>
  <si>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</si>
  <si>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</si>
  <si>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</si>
  <si>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</si>
  <si>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</si>
  <si>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</si>
  <si>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</si>
  <si>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</si>
  <si>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</si>
  <si>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</si>
  <si>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</si>
  <si>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</si>
  <si>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</si>
  <si>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</si>
  <si>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</si>
  <si>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</si>
  <si>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</si>
  <si>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</si>
  <si>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</si>
  <si>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</si>
  <si>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</si>
  <si>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</si>
  <si>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</si>
  <si>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</si>
  <si>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</si>
  <si>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</si>
  <si>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</si>
  <si>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</si>
  <si>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</si>
  <si>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</si>
  <si>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</si>
  <si>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</si>
  <si>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</si>
  <si>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</si>
  <si>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</si>
  <si>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</si>
  <si>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</si>
  <si>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</si>
  <si>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</si>
  <si>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</si>
  <si>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</si>
  <si>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</si>
  <si>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</si>
  <si>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</si>
  <si>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</si>
  <si>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</si>
  <si>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</si>
  <si>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</si>
  <si>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</si>
  <si>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</si>
  <si>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</si>
  <si>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</si>
  <si>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</si>
  <si>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</si>
  <si>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</si>
  <si>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</si>
  <si>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</si>
  <si>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</si>
  <si>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</si>
  <si>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</si>
  <si>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</si>
  <si>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</si>
  <si>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</si>
  <si>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</si>
  <si>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</si>
  <si>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</si>
  <si>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</si>
  <si>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</si>
  <si>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</si>
  <si>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</si>
  <si>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</si>
  <si>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</si>
  <si>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</si>
  <si>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</si>
  <si>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</si>
  <si>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</si>
  <si>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</si>
  <si>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</si>
  <si>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</si>
  <si>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</si>
  <si>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</si>
  <si>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</si>
  <si>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</si>
  <si>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</si>
  <si>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</si>
  <si>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</si>
  <si>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</si>
  <si>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</si>
  <si>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</si>
  <si>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</si>
  <si>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</si>
  <si>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</si>
  <si>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</si>
  <si>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</si>
  <si>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</si>
  <si>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</si>
  <si>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</si>
  <si>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</si>
  <si>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</si>
  <si>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</si>
  <si>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</si>
  <si>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</si>
  <si>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</si>
  <si>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</si>
  <si>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</si>
  <si>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</si>
  <si>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</si>
  <si>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</si>
  <si>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</si>
  <si>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</si>
  <si>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</si>
  <si>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</si>
  <si>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</si>
  <si>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</si>
  <si>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</si>
  <si>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</si>
  <si>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</si>
  <si>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</si>
  <si>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</si>
  <si>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</si>
  <si>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</si>
  <si>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</si>
  <si>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</si>
  <si>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</si>
  <si>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</si>
  <si>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</si>
  <si>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</si>
  <si>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</si>
  <si>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</si>
  <si>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</si>
  <si>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</si>
  <si>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</si>
  <si>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</si>
  <si>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</si>
  <si>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</si>
  <si>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</si>
  <si>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</si>
  <si>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</si>
  <si>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</si>
  <si>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</si>
  <si>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</si>
  <si>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</si>
  <si>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</si>
  <si>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</si>
  <si>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</si>
  <si>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</si>
  <si>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</si>
  <si>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</si>
  <si>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</si>
  <si>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</si>
  <si>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</si>
  <si>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</si>
  <si>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</si>
  <si>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</si>
  <si>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</si>
  <si>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</si>
  <si>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</si>
  <si>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</si>
  <si>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</si>
  <si>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</si>
  <si>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</si>
  <si>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</si>
  <si>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</si>
  <si>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</si>
  <si>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</si>
  <si>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</si>
  <si>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</si>
  <si>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</si>
  <si>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</si>
  <si>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</si>
  <si>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</si>
  <si>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</si>
  <si>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</si>
  <si>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</si>
  <si>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</si>
  <si>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</si>
  <si>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</si>
  <si>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</si>
  <si>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</si>
  <si>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</si>
  <si>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</si>
  <si>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</si>
  <si>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</si>
  <si>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</si>
  <si>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</si>
  <si>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</si>
  <si>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</si>
  <si>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</si>
  <si>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</si>
  <si>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</si>
  <si>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</si>
  <si>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</si>
  <si>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</si>
  <si>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</si>
  <si>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</si>
  <si>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</si>
  <si>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</si>
  <si>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</si>
  <si>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</si>
  <si>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</si>
  <si>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</si>
  <si>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</si>
  <si>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</si>
  <si>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</si>
  <si>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</si>
  <si>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</si>
  <si>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</si>
  <si>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</si>
  <si>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</si>
  <si>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</si>
  <si>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</si>
  <si>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</si>
  <si>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</si>
  <si>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</si>
  <si>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</si>
  <si>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</si>
  <si>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</si>
  <si>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</si>
  <si>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</si>
  <si>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</si>
  <si>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</si>
  <si>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</si>
  <si>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</si>
  <si>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</si>
  <si>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</si>
  <si>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</si>
  <si>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</si>
  <si>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</si>
  <si>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</si>
  <si>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</si>
  <si>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</si>
  <si>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</si>
  <si>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</si>
  <si>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</si>
  <si>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</si>
  <si>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</si>
  <si>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</si>
  <si>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</si>
  <si>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</si>
  <si>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</si>
  <si>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</si>
  <si>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</si>
  <si>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</si>
  <si>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</si>
  <si>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</si>
  <si>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</si>
  <si>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</si>
  <si>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</si>
  <si>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</si>
  <si>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</si>
  <si>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</si>
  <si>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</si>
  <si>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</si>
  <si>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</si>
  <si>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</si>
  <si>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</si>
  <si>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</si>
  <si>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</si>
  <si>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</si>
  <si>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</si>
  <si>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</si>
  <si>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</si>
  <si>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</si>
  <si>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</si>
  <si>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</si>
  <si>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</si>
  <si>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</si>
  <si>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</si>
  <si>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</si>
  <si>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</si>
  <si>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</si>
  <si>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</si>
  <si>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</si>
  <si>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</si>
  <si>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</si>
  <si>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</si>
  <si>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</si>
  <si>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</si>
  <si>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</si>
  <si>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</si>
  <si>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</si>
  <si>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</si>
  <si>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</si>
  <si>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</si>
  <si>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</si>
  <si>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</si>
  <si>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</si>
  <si>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</si>
  <si>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</si>
  <si>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</si>
  <si>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</si>
  <si>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</si>
  <si>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</si>
  <si>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</si>
  <si>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</si>
  <si>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</si>
  <si>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</si>
  <si>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</si>
  <si>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</si>
  <si>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</si>
  <si>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</si>
  <si>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</si>
  <si>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</si>
  <si>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</si>
  <si>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</si>
  <si>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</si>
  <si>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</si>
  <si>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</si>
  <si>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</si>
  <si>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</si>
  <si>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</si>
  <si>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</si>
  <si>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</si>
  <si>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</si>
  <si>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</si>
  <si>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</si>
  <si>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</si>
  <si>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</si>
  <si>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</si>
  <si>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</si>
  <si>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</si>
  <si>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</si>
  <si>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</si>
  <si>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</si>
  <si>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</si>
  <si>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</si>
  <si>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</si>
  <si>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</si>
  <si>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</si>
  <si>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</si>
  <si>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</si>
  <si>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</si>
  <si>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</si>
  <si>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</si>
  <si>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</si>
  <si>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</si>
  <si>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</si>
  <si>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</si>
  <si>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</si>
  <si>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</si>
  <si>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</si>
  <si>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</si>
  <si>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</si>
  <si>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</si>
  <si>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</si>
  <si>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</si>
  <si>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</si>
  <si>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</si>
  <si>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</si>
  <si>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</si>
  <si>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</si>
  <si>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</si>
  <si>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</si>
  <si>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</si>
  <si>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</si>
  <si>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</si>
  <si>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</si>
  <si>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</si>
  <si>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</si>
  <si>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</si>
  <si>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</si>
  <si>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</si>
  <si>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</si>
  <si>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</si>
  <si>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</si>
  <si>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</si>
  <si>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</si>
  <si>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</si>
  <si>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</si>
  <si>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</si>
  <si>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</si>
  <si>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</si>
  <si>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</si>
  <si>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</si>
  <si>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</si>
  <si>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</si>
  <si>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</si>
  <si>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</si>
  <si>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</si>
  <si>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</si>
  <si>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</si>
  <si>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</si>
  <si>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</si>
  <si>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</si>
  <si>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</si>
  <si>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</si>
  <si>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</si>
  <si>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</si>
  <si>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</si>
  <si>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</si>
  <si>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</si>
  <si>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</si>
  <si>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</si>
  <si>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</si>
  <si>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</si>
  <si>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</si>
  <si>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</si>
  <si>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</si>
  <si>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</si>
  <si>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</si>
  <si>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</si>
  <si>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</si>
  <si>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</si>
  <si>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</si>
  <si>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</si>
  <si>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</si>
  <si>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</si>
  <si>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</si>
  <si>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</si>
  <si>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</si>
  <si>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</si>
  <si>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</si>
  <si>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</si>
  <si>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</si>
  <si>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</si>
  <si>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</si>
  <si>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</si>
  <si>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</si>
  <si>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</si>
  <si>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</si>
  <si>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</si>
  <si>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</si>
  <si>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</si>
  <si>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</si>
  <si>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</si>
  <si>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</si>
  <si>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</si>
  <si>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</si>
  <si>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</si>
  <si>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</si>
  <si>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</si>
  <si>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</si>
  <si>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</si>
  <si>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</si>
  <si>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</si>
  <si>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</si>
  <si>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</si>
  <si>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</si>
  <si>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</si>
  <si>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</si>
  <si>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</si>
  <si>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</si>
  <si>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</si>
  <si>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</si>
  <si>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</si>
  <si>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</si>
  <si>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</si>
  <si>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</si>
  <si>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</si>
  <si>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</si>
  <si>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</si>
  <si>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</si>
  <si>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</si>
  <si>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</si>
  <si>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</si>
  <si>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</si>
  <si>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</si>
  <si>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</si>
  <si>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</si>
  <si>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</si>
  <si>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</si>
  <si>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</si>
  <si>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</si>
  <si>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</si>
  <si>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</si>
  <si>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</si>
  <si>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</si>
  <si>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</si>
  <si>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</si>
  <si>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</si>
  <si>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</si>
  <si>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</si>
  <si>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</si>
  <si>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</si>
  <si>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</si>
  <si>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</si>
  <si>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</si>
  <si>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</si>
  <si>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</si>
  <si>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</si>
  <si>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</si>
  <si>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</si>
  <si>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</si>
  <si>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</si>
  <si>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</si>
  <si>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</si>
  <si>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</si>
  <si>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</si>
  <si>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</si>
  <si>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</si>
  <si>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</si>
  <si>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</si>
  <si>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</si>
  <si>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</si>
  <si>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</si>
  <si>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</si>
  <si>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</si>
  <si>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</si>
  <si>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</si>
  <si>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</si>
  <si>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</si>
  <si>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</si>
  <si>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</si>
  <si>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</si>
  <si>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</si>
  <si>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</si>
  <si>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</si>
  <si>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</si>
  <si>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</si>
  <si>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</si>
  <si>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</si>
  <si>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</si>
  <si>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</si>
  <si>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</si>
  <si>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</si>
  <si>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</si>
  <si>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</si>
  <si>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</si>
  <si>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</si>
  <si>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</si>
  <si>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</si>
  <si>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</si>
  <si>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</si>
  <si>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</si>
  <si>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</si>
  <si>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</si>
  <si>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</si>
  <si>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</si>
  <si>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</si>
  <si>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</si>
  <si>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</si>
  <si>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</si>
  <si>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</si>
  <si>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</si>
  <si>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</si>
  <si>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</si>
  <si>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</si>
  <si>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</si>
  <si>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</si>
  <si>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</si>
  <si>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</si>
  <si>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</si>
  <si>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</si>
  <si>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</si>
  <si>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</si>
  <si>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</si>
  <si>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</si>
  <si>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</si>
  <si>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</si>
  <si>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</si>
  <si>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</si>
  <si>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</si>
  <si>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</si>
  <si>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</si>
  <si>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</si>
  <si>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</si>
  <si>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</si>
  <si>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</si>
  <si>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</si>
  <si>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</si>
  <si>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</si>
  <si>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</si>
  <si>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</si>
  <si>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</si>
  <si>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</si>
  <si>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</si>
  <si>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</si>
  <si>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</si>
  <si>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</si>
  <si>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</si>
  <si>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</si>
  <si>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</si>
  <si>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</si>
  <si>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</si>
  <si>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</si>
  <si>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</si>
  <si>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</si>
  <si>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</si>
  <si>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</si>
  <si>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</si>
  <si>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</si>
  <si>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</si>
  <si>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</si>
  <si>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</si>
  <si>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</si>
  <si>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</si>
  <si>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</si>
  <si>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</si>
  <si>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</si>
  <si>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</si>
  <si>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</si>
  <si>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</si>
  <si>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</si>
  <si>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</si>
  <si>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</si>
  <si>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</si>
  <si>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</si>
  <si>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</si>
  <si>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01632_令和6年度</t>
  </si>
  <si>
    <t>01632</t>
  </si>
  <si>
    <t>士幌町</t>
  </si>
  <si>
    <t>01635_令和6年度</t>
  </si>
  <si>
    <t>01635</t>
  </si>
  <si>
    <t>新得町</t>
  </si>
  <si>
    <t>01632_令和4年度</t>
  </si>
  <si>
    <t>01635_令和4年度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</si>
  <si>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</si>
  <si>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</si>
  <si>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</si>
  <si>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</si>
  <si>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</si>
  <si>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</si>
  <si>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</si>
  <si>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</si>
  <si>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</si>
  <si>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</si>
  <si>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</si>
  <si>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</si>
  <si>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</si>
  <si>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</si>
  <si>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</si>
  <si>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</si>
  <si>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</si>
  <si>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</si>
  <si>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</si>
  <si>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</si>
  <si>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</si>
  <si>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</si>
  <si>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</si>
  <si>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</si>
  <si>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</si>
  <si>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</si>
  <si>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</si>
  <si>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</si>
  <si>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</si>
  <si>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</si>
  <si>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</si>
  <si>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</si>
  <si>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</si>
  <si>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</si>
  <si>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</si>
  <si>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</si>
  <si>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</si>
  <si>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</si>
  <si>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</si>
  <si>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</si>
  <si>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</si>
  <si>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</si>
  <si>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</si>
  <si>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</si>
  <si>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</si>
  <si>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</si>
  <si>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</si>
  <si>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</si>
  <si>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</si>
  <si>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</si>
  <si>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</si>
  <si>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</si>
  <si>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</si>
  <si>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</si>
  <si>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</si>
  <si>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</si>
  <si>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</si>
  <si>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</si>
  <si>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</si>
  <si>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</si>
  <si>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</si>
  <si>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</si>
  <si>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</si>
  <si>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</si>
  <si>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</si>
  <si>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</si>
  <si>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</si>
  <si>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</si>
  <si>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</si>
  <si>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</si>
  <si>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</si>
  <si>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</si>
  <si>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</si>
  <si>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</si>
  <si>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</si>
  <si>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</si>
  <si>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</si>
  <si>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</si>
  <si>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</si>
  <si>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</si>
  <si>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</si>
  <si>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</si>
  <si>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</si>
  <si>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</si>
  <si>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</si>
  <si>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</si>
  <si>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</si>
  <si>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</si>
  <si>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</si>
  <si>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</si>
  <si>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</si>
  <si>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</si>
  <si>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</si>
  <si>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</si>
  <si>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</si>
  <si>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</si>
  <si>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</si>
  <si>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</si>
  <si>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</si>
  <si>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</si>
  <si>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</si>
  <si>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</si>
  <si>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</si>
  <si>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</si>
  <si>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</si>
  <si>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</si>
  <si>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</si>
  <si>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</si>
  <si>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</si>
  <si>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</si>
  <si>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</si>
  <si>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</si>
  <si>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</si>
  <si>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</si>
  <si>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</si>
  <si>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</si>
  <si>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</si>
  <si>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</si>
  <si>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</si>
  <si>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</si>
  <si>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</si>
  <si>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</si>
  <si>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</si>
  <si>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</si>
  <si>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</si>
  <si>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</si>
  <si>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</si>
  <si>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</si>
  <si>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</si>
  <si>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</si>
  <si>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</si>
  <si>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</si>
  <si>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</si>
  <si>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</si>
  <si>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</si>
  <si>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</si>
  <si>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</si>
  <si>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</si>
  <si>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</si>
  <si>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</si>
  <si>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</si>
  <si>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</si>
  <si>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</si>
  <si>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</si>
  <si>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</si>
  <si>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</si>
  <si>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</si>
  <si>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</si>
  <si>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</si>
  <si>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</si>
  <si>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</si>
  <si>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</si>
  <si>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</si>
  <si>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</si>
  <si>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</si>
  <si>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</si>
  <si>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</si>
  <si>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</si>
  <si>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</si>
  <si>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</si>
  <si>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</si>
  <si>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</si>
  <si>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</si>
  <si>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</si>
  <si>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</si>
  <si>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</si>
  <si>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</si>
  <si>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</si>
  <si>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</si>
  <si>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</si>
  <si>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</si>
  <si>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</si>
  <si>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</si>
  <si>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</si>
  <si>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</si>
  <si>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</si>
  <si>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</si>
  <si>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</si>
  <si>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</si>
  <si>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</si>
  <si>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</si>
  <si>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</si>
  <si>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</si>
  <si>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</si>
  <si>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</si>
  <si>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</si>
  <si>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</si>
  <si>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</si>
  <si>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</si>
  <si>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</si>
  <si>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</si>
  <si>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</si>
  <si>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</si>
  <si>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</si>
  <si>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</si>
  <si>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</si>
  <si>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</si>
  <si>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</si>
  <si>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</si>
  <si>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</si>
  <si>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</si>
  <si>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</si>
  <si>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</si>
  <si>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</si>
  <si>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</si>
  <si>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</si>
  <si>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</si>
  <si>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</si>
  <si>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</si>
  <si>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</si>
  <si>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</si>
  <si>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</si>
  <si>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</si>
  <si>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</si>
  <si>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</si>
  <si>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</si>
  <si>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</si>
  <si>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</si>
  <si>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</si>
  <si>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</si>
  <si>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</si>
  <si>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</si>
  <si>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</si>
  <si>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</si>
  <si>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</si>
  <si>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</si>
  <si>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</si>
  <si>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</si>
  <si>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</si>
  <si>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</si>
  <si>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</si>
  <si>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</si>
  <si>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</si>
  <si>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</si>
  <si>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</si>
  <si>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</si>
  <si>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</si>
  <si>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</si>
  <si>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</si>
  <si>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</si>
  <si>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</si>
  <si>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</si>
  <si>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</si>
  <si>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</si>
  <si>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</si>
  <si>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</si>
  <si>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</si>
  <si>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</si>
  <si>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</si>
  <si>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</si>
  <si>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</si>
  <si>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</si>
  <si>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</si>
  <si>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</si>
  <si>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</si>
  <si>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</si>
  <si>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</si>
  <si>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</si>
  <si>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</si>
  <si>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</si>
  <si>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</si>
  <si>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</si>
  <si>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</si>
  <si>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</si>
  <si>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</si>
  <si>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</si>
  <si>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</si>
  <si>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</si>
  <si>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</si>
  <si>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</si>
  <si>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</si>
  <si>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</si>
  <si>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</si>
  <si>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</si>
  <si>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</si>
  <si>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</si>
  <si>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</si>
  <si>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</si>
  <si>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</si>
  <si>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</si>
  <si>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</si>
  <si>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</si>
  <si>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</si>
  <si>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</si>
  <si>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</si>
  <si>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</si>
  <si>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</si>
  <si>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</si>
  <si>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</si>
  <si>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</si>
  <si>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</si>
  <si>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</si>
  <si>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</si>
  <si>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</si>
  <si>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</si>
  <si>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</si>
  <si>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</si>
  <si>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</si>
  <si>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</si>
  <si>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</si>
  <si>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</si>
  <si>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</si>
  <si>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</si>
  <si>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</si>
  <si>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</si>
  <si>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</si>
  <si>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</si>
  <si>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</si>
  <si>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</si>
  <si>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</si>
  <si>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</si>
  <si>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</si>
  <si>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</si>
  <si>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</si>
  <si>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</si>
  <si>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</si>
  <si>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</si>
  <si>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</si>
  <si>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</si>
  <si>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</si>
  <si>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</si>
  <si>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</si>
  <si>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</si>
  <si>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</si>
  <si>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</si>
  <si>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</si>
  <si>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</si>
  <si>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</si>
  <si>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</si>
  <si>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</si>
  <si>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</si>
  <si>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</si>
  <si>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</si>
  <si>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</si>
  <si>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</si>
  <si>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</si>
  <si>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</si>
  <si>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</si>
  <si>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</si>
  <si>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</si>
  <si>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</si>
  <si>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</si>
  <si>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</si>
  <si>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</si>
  <si>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</si>
  <si>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</si>
  <si>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</si>
  <si>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</si>
  <si>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</si>
  <si>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</si>
  <si>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</si>
  <si>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</si>
  <si>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</si>
  <si>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</si>
  <si>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</si>
  <si>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</si>
  <si>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</si>
  <si>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</si>
  <si>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</si>
  <si>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</si>
  <si>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</si>
  <si>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</si>
  <si>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</si>
  <si>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</si>
  <si>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</si>
  <si>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</si>
  <si>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</si>
  <si>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</si>
  <si>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</si>
  <si>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</si>
  <si>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</si>
  <si>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</si>
  <si>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</si>
  <si>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</si>
  <si>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</si>
  <si>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</si>
  <si>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</si>
  <si>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</si>
  <si>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</si>
  <si>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</si>
  <si>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</si>
  <si>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</si>
  <si>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</si>
  <si>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</si>
  <si>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</si>
  <si>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</si>
  <si>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</si>
  <si>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</si>
  <si>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</si>
  <si>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</si>
  <si>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</si>
  <si>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</si>
  <si>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</si>
  <si>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</si>
  <si>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</si>
  <si>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</si>
  <si>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</si>
  <si>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</si>
  <si>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</si>
  <si>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</si>
  <si>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</si>
  <si>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</si>
  <si>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</si>
  <si>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</si>
  <si>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</si>
  <si>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</si>
  <si>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</si>
  <si>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</si>
  <si>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</si>
  <si>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</si>
  <si>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</si>
  <si>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</si>
  <si>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</si>
  <si>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</si>
  <si>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</si>
  <si>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</si>
  <si>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</si>
  <si>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</si>
  <si>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</si>
  <si>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</si>
  <si>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</si>
  <si>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</si>
  <si>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</si>
  <si>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</si>
  <si>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</si>
  <si>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</si>
  <si>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</si>
  <si>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</si>
  <si>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</si>
  <si>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</si>
  <si>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</si>
  <si>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</si>
  <si>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</si>
  <si>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</si>
  <si>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</si>
  <si>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</si>
  <si>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</si>
  <si>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</si>
  <si>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</si>
  <si>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</si>
  <si>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</si>
  <si>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</si>
  <si>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</si>
  <si>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</si>
  <si>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</si>
  <si>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</si>
  <si>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</si>
  <si>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</si>
  <si>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</si>
  <si>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</si>
  <si>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</si>
  <si>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</si>
  <si>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</si>
  <si>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</si>
  <si>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</si>
  <si>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</si>
  <si>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</si>
  <si>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</si>
  <si>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</si>
  <si>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</si>
  <si>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</si>
  <si>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</si>
  <si>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</si>
  <si>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</si>
  <si>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</si>
  <si>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</si>
  <si>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</si>
  <si>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</si>
  <si>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</si>
  <si>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</si>
  <si>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</si>
  <si>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</si>
  <si>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</si>
  <si>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</si>
  <si>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</si>
  <si>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</si>
  <si>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</si>
  <si>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</si>
  <si>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</si>
  <si>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</si>
  <si>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</si>
  <si>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</si>
  <si>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</si>
  <si>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</si>
  <si>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</si>
  <si>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</si>
  <si>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</si>
  <si>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</si>
  <si>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</si>
  <si>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</si>
  <si>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</si>
  <si>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</si>
  <si>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</si>
  <si>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</si>
  <si>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</si>
  <si>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</si>
  <si>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</si>
  <si>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</si>
  <si>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</si>
  <si>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</si>
  <si>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</si>
  <si>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</si>
  <si>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</si>
  <si>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</si>
  <si>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</si>
  <si>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</si>
  <si>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</si>
  <si>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</si>
  <si>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</si>
  <si>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</si>
  <si>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</si>
  <si>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</si>
  <si>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</si>
  <si>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</si>
  <si>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</si>
  <si>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</si>
  <si>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</si>
  <si>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</si>
  <si>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</si>
  <si>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</si>
  <si>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</si>
  <si>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</si>
  <si>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</si>
  <si>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</si>
  <si>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</si>
  <si>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</si>
  <si>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</si>
  <si>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</si>
  <si>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</si>
  <si>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</si>
  <si>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</si>
  <si>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</si>
  <si>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</si>
  <si>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</si>
  <si>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</si>
  <si>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</si>
  <si>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</si>
  <si>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</si>
  <si>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</si>
  <si>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</si>
  <si>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</si>
  <si>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</si>
  <si>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</si>
  <si>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</si>
  <si>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</si>
  <si>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</si>
  <si>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</si>
  <si>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</si>
  <si>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</si>
  <si>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</si>
  <si>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</si>
  <si>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</si>
  <si>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</si>
  <si>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</si>
  <si>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</si>
  <si>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</si>
  <si>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</si>
  <si>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</si>
  <si>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</si>
  <si>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</si>
  <si>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</si>
  <si>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</si>
  <si>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</si>
  <si>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</si>
  <si>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</si>
  <si>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</si>
  <si>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</si>
  <si>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</si>
  <si>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</si>
  <si>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</si>
  <si>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</si>
  <si>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</si>
  <si>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</si>
  <si>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</si>
  <si>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</si>
  <si>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</si>
  <si>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</si>
  <si>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</si>
  <si>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</si>
  <si>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</si>
  <si>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</si>
  <si>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</si>
  <si>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</si>
  <si>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</si>
  <si>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</si>
  <si>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</si>
  <si>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</si>
  <si>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</si>
  <si>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</si>
  <si>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</si>
  <si>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</si>
  <si>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</si>
  <si>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</si>
  <si>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</si>
  <si>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</si>
  <si>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</si>
  <si>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</si>
  <si>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</si>
  <si>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</si>
  <si>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</si>
  <si>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</si>
  <si>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</si>
  <si>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</si>
  <si>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</si>
  <si>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</si>
  <si>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</si>
  <si>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</si>
  <si>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</si>
  <si>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</si>
  <si>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</si>
  <si>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</si>
  <si>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</si>
  <si>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</si>
  <si>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</si>
  <si>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</si>
  <si>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</si>
  <si>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</si>
  <si>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</si>
  <si>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</si>
  <si>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</si>
  <si>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</si>
  <si>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</si>
  <si>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</si>
  <si>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</si>
  <si>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</si>
  <si>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</si>
  <si>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</si>
  <si>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</si>
  <si>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</si>
  <si>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</si>
  <si>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</si>
  <si>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</si>
  <si>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</si>
  <si>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</si>
  <si>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</si>
  <si>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</si>
  <si>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</si>
  <si>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</si>
  <si>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</si>
  <si>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</si>
  <si>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</si>
  <si>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</si>
  <si>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</si>
  <si>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</si>
  <si>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</si>
  <si>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</si>
  <si>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</si>
  <si>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</si>
  <si>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</si>
  <si>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</si>
  <si>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</si>
  <si>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</si>
  <si>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</si>
  <si>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</si>
  <si>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</si>
  <si>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</si>
  <si>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</si>
  <si>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</si>
  <si>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</si>
  <si>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</si>
  <si>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</si>
  <si>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</si>
  <si>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</si>
  <si>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</si>
  <si>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</si>
  <si>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</si>
  <si>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</si>
  <si>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</si>
  <si>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</si>
  <si>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</si>
  <si>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</si>
  <si>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</si>
  <si>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</si>
  <si>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</si>
  <si>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</si>
  <si>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</si>
  <si>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</si>
  <si>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</si>
  <si>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</si>
  <si>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</si>
  <si>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</si>
  <si>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</si>
  <si>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</si>
  <si>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</si>
  <si>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</si>
  <si>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</si>
  <si>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</si>
  <si>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</si>
  <si>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</si>
  <si>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</si>
  <si>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</si>
  <si>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</si>
  <si>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</si>
  <si>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</si>
  <si>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</si>
  <si>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</si>
  <si>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</si>
  <si>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</si>
  <si>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</si>
  <si>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</si>
  <si>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</si>
  <si>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</si>
  <si>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</si>
  <si>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</si>
  <si>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</si>
  <si>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</si>
  <si>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</si>
  <si>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</si>
  <si>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</si>
  <si>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</si>
  <si>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</si>
  <si>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</si>
  <si>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</si>
  <si>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</si>
  <si>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</si>
  <si>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</si>
  <si>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</si>
  <si>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</si>
  <si>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</si>
  <si>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</si>
  <si>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</si>
  <si>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</si>
  <si>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</si>
  <si>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</si>
  <si>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</si>
  <si>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</si>
  <si>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</si>
  <si>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</si>
  <si>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</si>
  <si>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</si>
  <si>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</si>
  <si>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</si>
  <si>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</si>
  <si>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</si>
  <si>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</si>
  <si>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</si>
  <si>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</si>
  <si>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</si>
  <si>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</si>
  <si>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</si>
  <si>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</si>
  <si>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</si>
  <si>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</si>
  <si>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</si>
  <si>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</si>
  <si>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</si>
  <si>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</si>
  <si>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</si>
  <si>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</si>
  <si>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</si>
  <si>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</si>
  <si>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</si>
  <si>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</si>
  <si>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</si>
  <si>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</si>
  <si>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</si>
  <si>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</si>
  <si>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</si>
  <si>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</si>
  <si>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</si>
  <si>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</si>
  <si>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</si>
  <si>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</si>
  <si>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</si>
  <si>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</si>
  <si>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</si>
  <si>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</si>
  <si>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</si>
  <si>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</si>
  <si>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</si>
  <si>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</si>
  <si>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</si>
  <si>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</si>
  <si>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</si>
  <si>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</si>
  <si>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</si>
  <si>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</si>
  <si>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</si>
  <si>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</si>
  <si>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</si>
  <si>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</si>
  <si>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</si>
  <si>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</si>
  <si>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</si>
  <si>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</si>
  <si>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</si>
  <si>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</si>
  <si>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</si>
  <si>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</si>
  <si>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</si>
  <si>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</si>
  <si>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</si>
  <si>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</si>
  <si>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</si>
  <si>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</si>
  <si>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</si>
  <si>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</si>
  <si>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</si>
  <si>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</si>
  <si>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</si>
  <si>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</si>
  <si>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</si>
  <si>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</si>
  <si>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</si>
  <si>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</si>
  <si>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</si>
  <si>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</si>
  <si>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</si>
  <si>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</si>
  <si>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</si>
  <si>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</si>
  <si>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</si>
  <si>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</si>
  <si>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</si>
  <si>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</si>
  <si>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</si>
  <si>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</si>
  <si>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</si>
  <si>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</si>
  <si>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</si>
  <si>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</si>
  <si>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</si>
  <si>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</si>
  <si>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</si>
  <si>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</si>
  <si>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</si>
  <si>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</si>
  <si>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</si>
  <si>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</si>
  <si>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</si>
  <si>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46531_令和7年度</t>
  </si>
  <si>
    <t>46531_令和8年度</t>
  </si>
  <si>
    <t>46531_令和9年度</t>
  </si>
  <si>
    <t>46531_令和10年度</t>
  </si>
  <si>
    <t>46531_令和11年度</t>
  </si>
  <si>
    <t>46531_令和12年度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</si>
</sst>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0.54040071876752971</c:v>
                </c:pt>
                <c:pt idx="1">
                  <c:v>0.77980503660130096</c:v>
                </c:pt>
                <c:pt idx="2">
                  <c:v>1.127844681181968</c:v>
                </c:pt>
                <c:pt idx="3">
                  <c:v>0.82652903213631812</c:v>
                </c:pt>
                <c:pt idx="4">
                  <c:v>0.62764766343339795</c:v>
                </c:pt>
                <c:pt idx="5">
                  <c:v>0.68148550810041719</c:v>
                </c:pt>
                <c:pt idx="6">
                  <c:v>0.73091259981214851</c:v>
                </c:pt>
                <c:pt idx="7">
                  <c:v>0.95907340761598614</c:v>
                </c:pt>
                <c:pt idx="8">
                  <c:v>1.0771882812552376</c:v>
                </c:pt>
                <c:pt idx="9">
                  <c:v>0.88238909429567158</c:v>
                </c:pt>
                <c:pt idx="10">
                  <c:v>0.75819105045411617</c:v>
                </c:pt>
                <c:pt idx="11">
                  <c:v>0.74889989068368534</c:v>
                </c:pt>
                <c:pt idx="12">
                  <c:v>0.56596194883086148</c:v>
                </c:pt>
                <c:pt idx="13">
                  <c:v>0.53547315132786122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27.564920820496859</c:v>
                </c:pt>
                <c:pt idx="1">
                  <c:v>28.12180559426983</c:v>
                </c:pt>
                <c:pt idx="2">
                  <c:v>28.383587628276761</c:v>
                </c:pt>
                <c:pt idx="3">
                  <c:v>28.732923508685282</c:v>
                </c:pt>
                <c:pt idx="4">
                  <c:v>28.536717687497504</c:v>
                </c:pt>
                <c:pt idx="5">
                  <c:v>27.016494029424752</c:v>
                </c:pt>
                <c:pt idx="6">
                  <c:v>29.165716636670517</c:v>
                </c:pt>
                <c:pt idx="7">
                  <c:v>26.970042082673935</c:v>
                </c:pt>
                <c:pt idx="8">
                  <c:v>26.916700203287693</c:v>
                </c:pt>
                <c:pt idx="9">
                  <c:v>26.295423766281147</c:v>
                </c:pt>
                <c:pt idx="10">
                  <c:v>25.370481048595678</c:v>
                </c:pt>
                <c:pt idx="11">
                  <c:v>23.97142344676038</c:v>
                </c:pt>
                <c:pt idx="12">
                  <c:v>24.881274225111639</c:v>
                </c:pt>
                <c:pt idx="13">
                  <c:v>25.187516006495549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6.6383984787099157</c:v>
                </c:pt>
                <c:pt idx="1">
                  <c:v>7.8706380156524078</c:v>
                </c:pt>
                <c:pt idx="2">
                  <c:v>9.6639095043930769</c:v>
                </c:pt>
                <c:pt idx="3">
                  <c:v>10.00801222919703</c:v>
                </c:pt>
                <c:pt idx="4">
                  <c:v>10.767023599739661</c:v>
                </c:pt>
                <c:pt idx="5">
                  <c:v>10.345339280688529</c:v>
                </c:pt>
                <c:pt idx="6">
                  <c:v>9.0017699810516536</c:v>
                </c:pt>
                <c:pt idx="7">
                  <c:v>8.155937701533496</c:v>
                </c:pt>
                <c:pt idx="8">
                  <c:v>8.3338774383484182</c:v>
                </c:pt>
                <c:pt idx="9">
                  <c:v>5.8783976251111829</c:v>
                </c:pt>
                <c:pt idx="10">
                  <c:v>6.3962603136373666</c:v>
                </c:pt>
                <c:pt idx="11">
                  <c:v>6.2368209690703411</c:v>
                </c:pt>
                <c:pt idx="12">
                  <c:v>5.6210248754719281</c:v>
                </c:pt>
                <c:pt idx="13">
                  <c:v>7.6088818281151838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6.6139082181194278</c:v>
                </c:pt>
                <c:pt idx="1">
                  <c:v>7.1284066557895294</c:v>
                </c:pt>
                <c:pt idx="2">
                  <c:v>8.4848583864047598</c:v>
                </c:pt>
                <c:pt idx="3">
                  <c:v>9.4908763638492246</c:v>
                </c:pt>
                <c:pt idx="4">
                  <c:v>9.5062733433456081</c:v>
                </c:pt>
                <c:pt idx="5">
                  <c:v>8.6714707826008386</c:v>
                </c:pt>
                <c:pt idx="6">
                  <c:v>8.679510591534914</c:v>
                </c:pt>
                <c:pt idx="7">
                  <c:v>6.7453161609203933</c:v>
                </c:pt>
                <c:pt idx="8">
                  <c:v>6.1095067981369331</c:v>
                </c:pt>
                <c:pt idx="9">
                  <c:v>5.4616067034949785</c:v>
                </c:pt>
                <c:pt idx="10">
                  <c:v>5.897235024803547</c:v>
                </c:pt>
                <c:pt idx="11">
                  <c:v>5.3871507701720081</c:v>
                </c:pt>
                <c:pt idx="12">
                  <c:v>5.0791363733530748</c:v>
                </c:pt>
                <c:pt idx="13">
                  <c:v>5.546061496943703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1.6704027918302409</c:v>
                </c:pt>
                <c:pt idx="1">
                  <c:v>1.6413319263604409</c:v>
                </c:pt>
                <c:pt idx="2">
                  <c:v>2.0679974660635443</c:v>
                </c:pt>
                <c:pt idx="3">
                  <c:v>2.0483565425426322</c:v>
                </c:pt>
                <c:pt idx="4">
                  <c:v>1.9584454406498524</c:v>
                </c:pt>
                <c:pt idx="5">
                  <c:v>2.5877655925389731</c:v>
                </c:pt>
                <c:pt idx="6">
                  <c:v>2.3059914955114813</c:v>
                </c:pt>
                <c:pt idx="7">
                  <c:v>2.0691547173178382</c:v>
                </c:pt>
                <c:pt idx="8">
                  <c:v>1.995021421759529</c:v>
                </c:pt>
                <c:pt idx="9">
                  <c:v>1.7542405382058663</c:v>
                </c:pt>
                <c:pt idx="10">
                  <c:v>1.7480149760908337</c:v>
                </c:pt>
                <c:pt idx="11">
                  <c:v>2.6016957373027241</c:v>
                </c:pt>
                <c:pt idx="12">
                  <c:v>2.3438735827737234</c:v>
                </c:pt>
                <c:pt idx="13">
                  <c:v>2.3170501224951892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2599</c:v>
                </c:pt>
                <c:pt idx="1">
                  <c:v>2663</c:v>
                </c:pt>
                <c:pt idx="2">
                  <c:v>2734</c:v>
                </c:pt>
                <c:pt idx="3">
                  <c:v>2832</c:v>
                </c:pt>
                <c:pt idx="4">
                  <c:v>2912</c:v>
                </c:pt>
                <c:pt idx="5">
                  <c:v>2967</c:v>
                </c:pt>
                <c:pt idx="6">
                  <c:v>3051</c:v>
                </c:pt>
                <c:pt idx="7">
                  <c:v>3070</c:v>
                </c:pt>
                <c:pt idx="8">
                  <c:v>3090</c:v>
                </c:pt>
                <c:pt idx="9">
                  <c:v>3113</c:v>
                </c:pt>
                <c:pt idx="10">
                  <c:v>3159</c:v>
                </c:pt>
                <c:pt idx="11">
                  <c:v>3115</c:v>
                </c:pt>
                <c:pt idx="12">
                  <c:v>3113</c:v>
                </c:pt>
                <c:pt idx="13">
                  <c:v>3119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3056</c:v>
                </c:pt>
                <c:pt idx="1">
                  <c:v>3043</c:v>
                </c:pt>
                <c:pt idx="2">
                  <c:v>3078</c:v>
                </c:pt>
                <c:pt idx="3">
                  <c:v>3070</c:v>
                </c:pt>
                <c:pt idx="4">
                  <c:v>3109</c:v>
                </c:pt>
                <c:pt idx="5">
                  <c:v>3045</c:v>
                </c:pt>
                <c:pt idx="6">
                  <c:v>3029</c:v>
                </c:pt>
                <c:pt idx="7">
                  <c:v>3099</c:v>
                </c:pt>
                <c:pt idx="8">
                  <c:v>3128</c:v>
                </c:pt>
                <c:pt idx="9">
                  <c:v>3161</c:v>
                </c:pt>
                <c:pt idx="10">
                  <c:v>3065</c:v>
                </c:pt>
                <c:pt idx="11">
                  <c:v>3077</c:v>
                </c:pt>
                <c:pt idx="12">
                  <c:v>3126</c:v>
                </c:pt>
                <c:pt idx="13">
                  <c:v>3141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3165</c:v>
                </c:pt>
                <c:pt idx="1">
                  <c:v>3184</c:v>
                </c:pt>
                <c:pt idx="2">
                  <c:v>3175</c:v>
                </c:pt>
                <c:pt idx="3">
                  <c:v>3190</c:v>
                </c:pt>
                <c:pt idx="4">
                  <c:v>3198</c:v>
                </c:pt>
                <c:pt idx="5">
                  <c:v>3206</c:v>
                </c:pt>
                <c:pt idx="6">
                  <c:v>3197</c:v>
                </c:pt>
                <c:pt idx="7">
                  <c:v>3151</c:v>
                </c:pt>
                <c:pt idx="8">
                  <c:v>3122</c:v>
                </c:pt>
                <c:pt idx="9">
                  <c:v>3117</c:v>
                </c:pt>
                <c:pt idx="10">
                  <c:v>3081</c:v>
                </c:pt>
                <c:pt idx="11">
                  <c:v>3079</c:v>
                </c:pt>
                <c:pt idx="12">
                  <c:v>3054</c:v>
                </c:pt>
                <c:pt idx="13">
                  <c:v>3053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26</c:v>
                </c:pt>
                <c:pt idx="6">
                  <c:v>26</c:v>
                </c:pt>
                <c:pt idx="7">
                  <c:v>26</c:v>
                </c:pt>
                <c:pt idx="8">
                  <c:v>26</c:v>
                </c:pt>
                <c:pt idx="9">
                  <c:v>26</c:v>
                </c:pt>
                <c:pt idx="10">
                  <c:v>26</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c:v>
                </c:pt>
                <c:pt idx="1">
                  <c:v>295</c:v>
                </c:pt>
                <c:pt idx="2">
                  <c:v>295</c:v>
                </c:pt>
                <c:pt idx="3">
                  <c:v>295</c:v>
                </c:pt>
                <c:pt idx="4">
                  <c:v>295</c:v>
                </c:pt>
                <c:pt idx="5">
                  <c:v>270</c:v>
                </c:pt>
                <c:pt idx="6">
                  <c:v>270</c:v>
                </c:pt>
                <c:pt idx="7">
                  <c:v>270</c:v>
                </c:pt>
                <c:pt idx="8">
                  <c:v>270</c:v>
                </c:pt>
                <c:pt idx="9">
                  <c:v>270</c:v>
                </c:pt>
                <c:pt idx="10">
                  <c:v>270</c:v>
                </c:pt>
                <c:pt idx="11">
                  <c:v>254</c:v>
                </c:pt>
                <c:pt idx="12">
                  <c:v>254</c:v>
                </c:pt>
                <c:pt idx="13">
                  <c:v>254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8.6707000000000001</c:v>
                </c:pt>
                <c:pt idx="1">
                  <c:v>8.5940999999999992</c:v>
                </c:pt>
                <c:pt idx="2">
                  <c:v>8.2056000000000004</c:v>
                </c:pt>
                <c:pt idx="3">
                  <c:v>7.3921999999999999</c:v>
                </c:pt>
                <c:pt idx="4">
                  <c:v>7.319</c:v>
                </c:pt>
                <c:pt idx="5">
                  <c:v>6.5751999999999997</c:v>
                </c:pt>
                <c:pt idx="6">
                  <c:v>4.2203999999999997</c:v>
                </c:pt>
                <c:pt idx="7">
                  <c:v>3.5882999999999998</c:v>
                </c:pt>
                <c:pt idx="8">
                  <c:v>4.1555999999999997</c:v>
                </c:pt>
                <c:pt idx="9">
                  <c:v>4.2028999999999996</c:v>
                </c:pt>
                <c:pt idx="10">
                  <c:v>3.9712000000000001</c:v>
                </c:pt>
                <c:pt idx="11">
                  <c:v>4.1957000000000004</c:v>
                </c:pt>
                <c:pt idx="12">
                  <c:v>4.2465999999999999</c:v>
                </c:pt>
                <c:pt idx="13">
                  <c:v>4.5693999999999999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2.4260000000000002</c:v>
                </c:pt>
                <c:pt idx="1">
                  <c:v>2.359</c:v>
                </c:pt>
                <c:pt idx="2">
                  <c:v>2.3660000000000001</c:v>
                </c:pt>
                <c:pt idx="3">
                  <c:v>2.3519999999999999</c:v>
                </c:pt>
                <c:pt idx="4">
                  <c:v>2.4870000000000001</c:v>
                </c:pt>
                <c:pt idx="5">
                  <c:v>2.56</c:v>
                </c:pt>
                <c:pt idx="6">
                  <c:v>2.5350000000000001</c:v>
                </c:pt>
                <c:pt idx="7">
                  <c:v>2.5169999999999999</c:v>
                </c:pt>
                <c:pt idx="8">
                  <c:v>2.62</c:v>
                </c:pt>
                <c:pt idx="9">
                  <c:v>2.8239999999999998</c:v>
                </c:pt>
                <c:pt idx="10">
                  <c:v>2.827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2.4260000000000002</c:v>
                </c:pt>
                <c:pt idx="1">
                  <c:v>2.359</c:v>
                </c:pt>
                <c:pt idx="2">
                  <c:v>2.3660000000000001</c:v>
                </c:pt>
                <c:pt idx="3">
                  <c:v>2.3519999999999999</c:v>
                </c:pt>
                <c:pt idx="4">
                  <c:v>2.4870000000000001</c:v>
                </c:pt>
                <c:pt idx="5">
                  <c:v>2.56</c:v>
                </c:pt>
                <c:pt idx="6">
                  <c:v>2.5350000000000001</c:v>
                </c:pt>
                <c:pt idx="7">
                  <c:v>2.5169999999999999</c:v>
                </c:pt>
                <c:pt idx="8">
                  <c:v>2.62</c:v>
                </c:pt>
                <c:pt idx="9">
                  <c:v>2.8239999999999998</c:v>
                </c:pt>
                <c:pt idx="10">
                  <c:v>2.827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8.4848583864047598</c:v>
                </c:pt>
                <c:pt idx="1">
                  <c:v>9.4908763638492246</c:v>
                </c:pt>
                <c:pt idx="2">
                  <c:v>9.5062733433456081</c:v>
                </c:pt>
                <c:pt idx="3">
                  <c:v>8.6714707826008386</c:v>
                </c:pt>
                <c:pt idx="4">
                  <c:v>8.679510591534914</c:v>
                </c:pt>
                <c:pt idx="5">
                  <c:v>6.7453161609203933</c:v>
                </c:pt>
                <c:pt idx="6">
                  <c:v>6.1095067981369331</c:v>
                </c:pt>
                <c:pt idx="7">
                  <c:v>5.4616067034949785</c:v>
                </c:pt>
                <c:pt idx="8">
                  <c:v>5.897235024803547</c:v>
                </c:pt>
                <c:pt idx="9">
                  <c:v>5.3871507701720081</c:v>
                </c:pt>
                <c:pt idx="10">
                  <c:v>5.0791363733530748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2.0679974660635443</c:v>
                </c:pt>
                <c:pt idx="1">
                  <c:v>2.0483565425426322</c:v>
                </c:pt>
                <c:pt idx="2">
                  <c:v>1.9584454406498524</c:v>
                </c:pt>
                <c:pt idx="3">
                  <c:v>2.5877655925389731</c:v>
                </c:pt>
                <c:pt idx="4">
                  <c:v>2.3059914955114813</c:v>
                </c:pt>
                <c:pt idx="5">
                  <c:v>2.0691547173178382</c:v>
                </c:pt>
                <c:pt idx="6">
                  <c:v>1.995021421759529</c:v>
                </c:pt>
                <c:pt idx="7">
                  <c:v>1.7542405382058663</c:v>
                </c:pt>
                <c:pt idx="8">
                  <c:v>1.7480149760908337</c:v>
                </c:pt>
                <c:pt idx="9">
                  <c:v>2.6016957373027241</c:v>
                </c:pt>
                <c:pt idx="10">
                  <c:v>2.3438735827737234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2.827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2.827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2.827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1.1411256252084669</c:v>
                </c:pt>
                <c:pt idx="3">
                  <c:v>3.948920262959013</c:v>
                </c:pt>
                <c:pt idx="4">
                  <c:v>5.9056238811836677</c:v>
                </c:pt>
                <c:pt idx="5">
                  <c:v>7.8442437303224528</c:v>
                </c:pt>
                <c:pt idx="7">
                  <c:v>21.66551300750606</c:v>
                </c:pt>
                <c:pt idx="8">
                  <c:v>0.42094279453970701</c:v>
                </c:pt>
                <c:pt idx="9">
                  <c:v>7.244133424920812</c:v>
                </c:pt>
                <c:pt idx="10">
                  <c:v>0.47290791242466318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5.0900458881674799</c:v>
                </c:pt>
                <c:pt idx="4" formatCode="#,##0">
                  <c:v>5.9056238811836677</c:v>
                </c:pt>
                <c:pt idx="5" formatCode="#,##0">
                  <c:v>7.8442437303224528</c:v>
                </c:pt>
                <c:pt idx="6" formatCode="#,##0">
                  <c:v>29.330589226966577</c:v>
                </c:pt>
                <c:pt idx="10" formatCode="#,##0">
                  <c:v>0.47290791242466318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2.827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2.827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天城町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天城町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天城町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2.827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天城町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202.39</c:v>
                </c:pt>
                <c:pt idx="1">
                  <c:v>3990.4</c:v>
                </c:pt>
                <c:pt idx="2">
                  <c:v>58.5</c:v>
                </c:pt>
                <c:pt idx="3">
                  <c:v>438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242.89228679999994</c:v>
                </c:pt>
                <c:pt idx="1">
                  <c:v>5278.341504</c:v>
                </c:pt>
                <c:pt idx="2">
                  <c:v>127.09007999999999</c:v>
                </c:pt>
                <c:pt idx="3">
                  <c:v>2302.1280000000002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天城町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34.613614619999993</c:v>
                </c:pt>
                <c:pt idx="1">
                  <c:v>8.6867807399999997</c:v>
                </c:pt>
                <c:pt idx="2">
                  <c:v>0</c:v>
                </c:pt>
                <c:pt idx="3">
                  <c:v>0</c:v>
                </c:pt>
                <c:pt idx="4">
                  <c:v>0.23340733999999999</c:v>
                </c:pt>
                <c:pt idx="5">
                  <c:v>2.7798781799999999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876,193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天城町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788593</c:v>
                </c:pt>
                <c:pt idx="1">
                  <c:v>87600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438</c:v>
                </c:pt>
                <c:pt idx="3">
                  <c:v>438</c:v>
                </c:pt>
                <c:pt idx="4">
                  <c:v>438</c:v>
                </c:pt>
                <c:pt idx="5">
                  <c:v>438</c:v>
                </c:pt>
                <c:pt idx="6">
                  <c:v>438</c:v>
                </c:pt>
                <c:pt idx="7">
                  <c:v>438</c:v>
                </c:pt>
                <c:pt idx="8">
                  <c:v>438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58.5</c:v>
                </c:pt>
                <c:pt idx="8">
                  <c:v>58.5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2201.9</c:v>
                </c:pt>
                <c:pt idx="1">
                  <c:v>2201.9</c:v>
                </c:pt>
                <c:pt idx="2">
                  <c:v>2201.9</c:v>
                </c:pt>
                <c:pt idx="3">
                  <c:v>3952</c:v>
                </c:pt>
                <c:pt idx="4">
                  <c:v>3951.9</c:v>
                </c:pt>
                <c:pt idx="5">
                  <c:v>3990.4</c:v>
                </c:pt>
                <c:pt idx="6">
                  <c:v>3990.4</c:v>
                </c:pt>
                <c:pt idx="7">
                  <c:v>3990.4</c:v>
                </c:pt>
                <c:pt idx="8">
                  <c:v>3990.4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187.29</c:v>
                </c:pt>
                <c:pt idx="1">
                  <c:v>187.29</c:v>
                </c:pt>
                <c:pt idx="2">
                  <c:v>187.29</c:v>
                </c:pt>
                <c:pt idx="3">
                  <c:v>186.99</c:v>
                </c:pt>
                <c:pt idx="4">
                  <c:v>187.29</c:v>
                </c:pt>
                <c:pt idx="5">
                  <c:v>187.29</c:v>
                </c:pt>
                <c:pt idx="6">
                  <c:v>202.39</c:v>
                </c:pt>
                <c:pt idx="7">
                  <c:v>202.39</c:v>
                </c:pt>
                <c:pt idx="8">
                  <c:v>202.39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0.11603447495908728</c:v>
                </c:pt>
                <c:pt idx="1">
                  <c:v>0.12091596918431108</c:v>
                </c:pt>
                <c:pt idx="2">
                  <c:v>0.1983388048096523</c:v>
                </c:pt>
                <c:pt idx="3">
                  <c:v>0.30231868480551299</c:v>
                </c:pt>
                <c:pt idx="4">
                  <c:v>0.29376377869135428</c:v>
                </c:pt>
                <c:pt idx="5">
                  <c:v>0.32184154534434634</c:v>
                </c:pt>
                <c:pt idx="6">
                  <c:v>0.29821314279604294</c:v>
                </c:pt>
                <c:pt idx="7">
                  <c:v>0.3094429215724413</c:v>
                </c:pt>
                <c:pt idx="8">
                  <c:v>0.3094429215724413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0.68200368771029873</c:v>
                </c:pt>
                <c:pt idx="2">
                  <c:v>0.80645751932565546</c:v>
                </c:pt>
                <c:pt idx="3">
                  <c:v>0.46998423361389829</c:v>
                </c:pt>
                <c:pt idx="4">
                  <c:v>9.5062733433456081</c:v>
                </c:pt>
                <c:pt idx="5">
                  <c:v>10.767023599739661</c:v>
                </c:pt>
                <c:pt idx="7">
                  <c:v>20.860261262213889</c:v>
                </c:pt>
                <c:pt idx="8">
                  <c:v>0.50373506841258497</c:v>
                </c:pt>
                <c:pt idx="9">
                  <c:v>7.1727213568710297</c:v>
                </c:pt>
                <c:pt idx="10">
                  <c:v>0.62764766343339795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1.9584454406498524</c:v>
                </c:pt>
                <c:pt idx="4" formatCode="#,##0">
                  <c:v>9.5062733433456081</c:v>
                </c:pt>
                <c:pt idx="5" formatCode="#,##0">
                  <c:v>10.767023599739661</c:v>
                </c:pt>
                <c:pt idx="6" formatCode="#,##0">
                  <c:v>28.536717687497504</c:v>
                </c:pt>
                <c:pt idx="10" formatCode="#,##0">
                  <c:v>0.62764766343339795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c:v>
                </c:pt>
                <c:pt idx="1">
                  <c:v>37</c:v>
                </c:pt>
                <c:pt idx="2">
                  <c:v>37</c:v>
                </c:pt>
                <c:pt idx="3">
                  <c:v>37</c:v>
                </c:pt>
                <c:pt idx="4">
                  <c:v>37</c:v>
                </c:pt>
                <c:pt idx="5">
                  <c:v>37</c:v>
                </c:pt>
                <c:pt idx="6">
                  <c:v>39</c:v>
                </c:pt>
                <c:pt idx="7">
                  <c:v>39</c:v>
                </c:pt>
                <c:pt idx="8">
                  <c:v>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25692.789579414504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7950.4518707999996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1202788.76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961489.29499999993</c:v>
                </c:pt>
                <c:pt idx="1">
                  <c:v>241299.465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5521.2337908</c:v>
                </c:pt>
                <c:pt idx="1">
                  <c:v>127.09007999999999</c:v>
                </c:pt>
                <c:pt idx="2">
                  <c:v>2302.1280000000002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0.20149828439950146</c:v>
                </c:pt>
                <c:pt idx="2">
                  <c:v>0.58579145043569847</c:v>
                </c:pt>
                <c:pt idx="3">
                  <c:v>1.529760387659989</c:v>
                </c:pt>
                <c:pt idx="4">
                  <c:v>5.546061496943703</c:v>
                </c:pt>
                <c:pt idx="5">
                  <c:v>7.6088818281151838</c:v>
                </c:pt>
                <c:pt idx="7">
                  <c:v>18.837600600344516</c:v>
                </c:pt>
                <c:pt idx="8">
                  <c:v>0.32949450851215067</c:v>
                </c:pt>
                <c:pt idx="9">
                  <c:v>6.0204208976388811</c:v>
                </c:pt>
                <c:pt idx="10">
                  <c:v>0.53547315132786122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2.3170501224951892</c:v>
                </c:pt>
                <c:pt idx="4">
                  <c:v>5.546061496943703</c:v>
                </c:pt>
                <c:pt idx="5">
                  <c:v>7.6088818281151838</c:v>
                </c:pt>
                <c:pt idx="6">
                  <c:v>25.187516006495549</c:v>
                </c:pt>
                <c:pt idx="10">
                  <c:v>0.53547315132786122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天城町</c:v>
                </c:pt>
              </c:strCache>
            </c:strRef>
          </c:cat>
          <c:val>
            <c:numRef>
              <c:f>①CO2排出量の現状把握!$AX$43:$AX$45</c:f>
              <c:numCache>
                <c:formatCode>0%</c:formatCode>
                <c:ptCount val="3"/>
                <c:pt idx="0">
                  <c:v>0.42072759503743129</c:v>
                </c:pt>
                <c:pt idx="1">
                  <c:v>0.17850393575031703</c:v>
                </c:pt>
                <c:pt idx="2">
                  <c:v>5.6245930352516453E-2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天城町</c:v>
                </c:pt>
              </c:strCache>
            </c:strRef>
          </c:cat>
          <c:val>
            <c:numRef>
              <c:f>①CO2排出量の現状把握!$AY$43:$AY$45</c:f>
              <c:numCache>
                <c:formatCode>0%</c:formatCode>
                <c:ptCount val="3"/>
                <c:pt idx="0">
                  <c:v>0.19118662390594171</c:v>
                </c:pt>
                <c:pt idx="1">
                  <c:v>0.20121093428432418</c:v>
                </c:pt>
                <c:pt idx="2">
                  <c:v>0.13462953850646206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天城町</c:v>
                </c:pt>
              </c:strCache>
            </c:strRef>
          </c:cat>
          <c:val>
            <c:numRef>
              <c:f>①CO2排出量の現状把握!$AZ$43:$AZ$45</c:f>
              <c:numCache>
                <c:formatCode>0%</c:formatCode>
                <c:ptCount val="3"/>
                <c:pt idx="0">
                  <c:v>0.18034974026133399</c:v>
                </c:pt>
                <c:pt idx="1">
                  <c:v>0.20127434781963702</c:v>
                </c:pt>
                <c:pt idx="2">
                  <c:v>0.18470409129683524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天城町</c:v>
                </c:pt>
              </c:strCache>
            </c:strRef>
          </c:cat>
          <c:val>
            <c:numRef>
              <c:f>①CO2排出量の現状把握!$BA$43:$BA$45</c:f>
              <c:numCache>
                <c:formatCode>0%</c:formatCode>
                <c:ptCount val="3"/>
                <c:pt idx="0">
                  <c:v>0.19226168778726088</c:v>
                </c:pt>
                <c:pt idx="1">
                  <c:v>0.40437866636924963</c:v>
                </c:pt>
                <c:pt idx="2">
                  <c:v>0.61142193571912407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天城町</c:v>
                </c:pt>
              </c:strCache>
            </c:strRef>
          </c:cat>
          <c:val>
            <c:numRef>
              <c:f>①CO2排出量の現状把握!$BB$43:$BB$45</c:f>
              <c:numCache>
                <c:formatCode>0%</c:formatCode>
                <c:ptCount val="3"/>
                <c:pt idx="0">
                  <c:v>1.5474353008032191E-2</c:v>
                </c:pt>
                <c:pt idx="1">
                  <c:v>1.4632115776472217E-2</c:v>
                </c:pt>
                <c:pt idx="2">
                  <c:v>1.2998504125062111E-2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1738</c:v>
                </c:pt>
                <c:pt idx="1">
                  <c:v>1738</c:v>
                </c:pt>
                <c:pt idx="2">
                  <c:v>1738</c:v>
                </c:pt>
                <c:pt idx="3">
                  <c:v>1738</c:v>
                </c:pt>
                <c:pt idx="4">
                  <c:v>1738</c:v>
                </c:pt>
                <c:pt idx="5">
                  <c:v>1708</c:v>
                </c:pt>
                <c:pt idx="6">
                  <c:v>1708</c:v>
                </c:pt>
                <c:pt idx="7">
                  <c:v>1708</c:v>
                </c:pt>
                <c:pt idx="8">
                  <c:v>1708</c:v>
                </c:pt>
                <c:pt idx="9">
                  <c:v>1708</c:v>
                </c:pt>
                <c:pt idx="10">
                  <c:v>1708</c:v>
                </c:pt>
                <c:pt idx="11">
                  <c:v>1595</c:v>
                </c:pt>
                <c:pt idx="12">
                  <c:v>1595</c:v>
                </c:pt>
                <c:pt idx="13">
                  <c:v>1595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0.54040071876752971</c:v>
                </c:pt>
                <c:pt idx="1">
                  <c:v>0.77980503660130096</c:v>
                </c:pt>
                <c:pt idx="2">
                  <c:v>1.127844681181968</c:v>
                </c:pt>
                <c:pt idx="3">
                  <c:v>0.82652903213631812</c:v>
                </c:pt>
                <c:pt idx="4">
                  <c:v>0.62764766343339795</c:v>
                </c:pt>
                <c:pt idx="5">
                  <c:v>0.68148550810041719</c:v>
                </c:pt>
                <c:pt idx="6">
                  <c:v>0.73091259981214851</c:v>
                </c:pt>
                <c:pt idx="7">
                  <c:v>0.95907340761598614</c:v>
                </c:pt>
                <c:pt idx="8">
                  <c:v>1.077188281255238</c:v>
                </c:pt>
                <c:pt idx="9">
                  <c:v>0.88238909429567158</c:v>
                </c:pt>
                <c:pt idx="10">
                  <c:v>0.75819105045411617</c:v>
                </c:pt>
                <c:pt idx="11">
                  <c:v>0.74889989068368534</c:v>
                </c:pt>
                <c:pt idx="12">
                  <c:v>0.56596194883086148</c:v>
                </c:pt>
                <c:pt idx="13">
                  <c:v>0.53547315132786122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1261468</c:v>
                </c:pt>
                <c:pt idx="1">
                  <c:v>1216337</c:v>
                </c:pt>
                <c:pt idx="2">
                  <c:v>1293641</c:v>
                </c:pt>
                <c:pt idx="3">
                  <c:v>1280712</c:v>
                </c:pt>
                <c:pt idx="4">
                  <c:v>1189035</c:v>
                </c:pt>
                <c:pt idx="5">
                  <c:v>1013525</c:v>
                </c:pt>
                <c:pt idx="6">
                  <c:v>1407455</c:v>
                </c:pt>
                <c:pt idx="7">
                  <c:v>1068517.8874801281</c:v>
                </c:pt>
                <c:pt idx="8">
                  <c:v>1084946</c:v>
                </c:pt>
                <c:pt idx="9">
                  <c:v>987976</c:v>
                </c:pt>
                <c:pt idx="10">
                  <c:v>916765</c:v>
                </c:pt>
                <c:pt idx="11">
                  <c:v>944508.99999999988</c:v>
                </c:pt>
                <c:pt idx="12">
                  <c:v>996154.99999999977</c:v>
                </c:pt>
                <c:pt idx="13">
                  <c:v>1048349.9999999999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6767</c:v>
                </c:pt>
                <c:pt idx="1">
                  <c:v>6687</c:v>
                </c:pt>
                <c:pt idx="2">
                  <c:v>6601</c:v>
                </c:pt>
                <c:pt idx="3">
                  <c:v>6540</c:v>
                </c:pt>
                <c:pt idx="4">
                  <c:v>6512</c:v>
                </c:pt>
                <c:pt idx="5">
                  <c:v>6411</c:v>
                </c:pt>
                <c:pt idx="6">
                  <c:v>6315</c:v>
                </c:pt>
                <c:pt idx="7">
                  <c:v>6182</c:v>
                </c:pt>
                <c:pt idx="8">
                  <c:v>6117</c:v>
                </c:pt>
                <c:pt idx="9">
                  <c:v>6041</c:v>
                </c:pt>
                <c:pt idx="10">
                  <c:v>5914</c:v>
                </c:pt>
                <c:pt idx="11">
                  <c:v>5806</c:v>
                </c:pt>
                <c:pt idx="12">
                  <c:v>5694</c:v>
                </c:pt>
                <c:pt idx="13">
                  <c:v>5597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天城町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236</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236</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236</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236</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236</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236</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2292</v>
      </c>
      <c r="B9" s="70">
        <v>1</v>
      </c>
      <c r="C9" s="70">
        <v>1</v>
      </c>
      <c r="D9" s="70">
        <v>1</v>
      </c>
      <c r="E9" s="70">
        <v>1990</v>
      </c>
      <c r="F9" s="70" t="s">
        <v>787</v>
      </c>
      <c r="G9" s="1073" t="s">
        <v>2293</v>
      </c>
      <c r="H9" s="70" t="s">
        <v>2294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2295</v>
      </c>
      <c r="B10" s="70">
        <v>2</v>
      </c>
      <c r="C10" s="70">
        <v>2</v>
      </c>
      <c r="D10" s="70">
        <v>1</v>
      </c>
      <c r="E10" s="70">
        <v>2005</v>
      </c>
      <c r="F10" s="70" t="s">
        <v>789</v>
      </c>
      <c r="G10" s="1073" t="s">
        <v>2293</v>
      </c>
      <c r="H10" s="70" t="s">
        <v>2294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2296</v>
      </c>
      <c r="B11" s="70">
        <v>3</v>
      </c>
      <c r="C11" s="70">
        <v>3</v>
      </c>
      <c r="D11" s="70">
        <v>1</v>
      </c>
      <c r="E11" s="70">
        <v>2006</v>
      </c>
      <c r="F11" s="70" t="s">
        <v>790</v>
      </c>
      <c r="G11" s="1073" t="s">
        <v>2293</v>
      </c>
      <c r="H11" s="70" t="s">
        <v>2294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2297</v>
      </c>
      <c r="B12" s="70">
        <v>4</v>
      </c>
      <c r="C12" s="70">
        <v>4</v>
      </c>
      <c r="D12" s="70">
        <v>1</v>
      </c>
      <c r="E12" s="70">
        <v>2007</v>
      </c>
      <c r="F12" s="70" t="s">
        <v>791</v>
      </c>
      <c r="G12" s="1073" t="s">
        <v>2293</v>
      </c>
      <c r="H12" s="70" t="s">
        <v>2294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2298</v>
      </c>
      <c r="B13" s="70">
        <v>5</v>
      </c>
      <c r="C13" s="70">
        <v>5</v>
      </c>
      <c r="D13" s="70">
        <v>1</v>
      </c>
      <c r="E13" s="70">
        <v>2008</v>
      </c>
      <c r="F13" s="70" t="s">
        <v>792</v>
      </c>
      <c r="G13" s="1073" t="s">
        <v>2293</v>
      </c>
      <c r="H13" s="70" t="s">
        <v>2294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2299</v>
      </c>
      <c r="B14" s="70">
        <v>6</v>
      </c>
      <c r="C14" s="70">
        <v>6</v>
      </c>
      <c r="D14" s="70">
        <v>1</v>
      </c>
      <c r="E14" s="70">
        <v>2009</v>
      </c>
      <c r="F14" s="70" t="s">
        <v>176</v>
      </c>
      <c r="G14" s="1073" t="s">
        <v>2293</v>
      </c>
      <c r="H14" s="70" t="s">
        <v>2294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2.4500000000000002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2.4500000000000002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2.4500000000000002</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2.4500000000000002</v>
      </c>
      <c r="IB14" s="73">
        <v>0</v>
      </c>
      <c r="IC14" s="73">
        <v>0</v>
      </c>
      <c r="ID14" s="73">
        <v>0</v>
      </c>
      <c r="IE14" s="73">
        <v>0</v>
      </c>
      <c r="IF14" s="73">
        <v>0</v>
      </c>
      <c r="IG14" s="73">
        <v>2.4500000000000002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2300</v>
      </c>
      <c r="B15" s="70">
        <v>7</v>
      </c>
      <c r="C15" s="70">
        <v>7</v>
      </c>
      <c r="D15" s="70">
        <v>1</v>
      </c>
      <c r="E15" s="70">
        <v>2010</v>
      </c>
      <c r="F15" s="70" t="s">
        <v>177</v>
      </c>
      <c r="G15" s="1073" t="s">
        <v>2293</v>
      </c>
      <c r="H15" s="70" t="s">
        <v>2294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2.38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2.38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2.38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2.38</v>
      </c>
      <c r="IB15" s="73">
        <v>0</v>
      </c>
      <c r="IC15" s="73">
        <v>0</v>
      </c>
      <c r="ID15" s="73">
        <v>0</v>
      </c>
      <c r="IE15" s="73">
        <v>0</v>
      </c>
      <c r="IF15" s="73">
        <v>0</v>
      </c>
      <c r="IG15" s="73">
        <v>2.38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2301</v>
      </c>
      <c r="B16" s="70">
        <v>8</v>
      </c>
      <c r="C16" s="70">
        <v>8</v>
      </c>
      <c r="D16" s="70">
        <v>1</v>
      </c>
      <c r="E16" s="70">
        <v>2011</v>
      </c>
      <c r="F16" s="70" t="s">
        <v>178</v>
      </c>
      <c r="G16" s="1073" t="s">
        <v>2293</v>
      </c>
      <c r="H16" s="70" t="s">
        <v>2294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2.4260000000000002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2.4260000000000002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2.4260000000000002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2.4260000000000002</v>
      </c>
      <c r="IB16" s="73">
        <v>0</v>
      </c>
      <c r="IC16" s="73">
        <v>0</v>
      </c>
      <c r="ID16" s="73">
        <v>0</v>
      </c>
      <c r="IE16" s="73">
        <v>0</v>
      </c>
      <c r="IF16" s="73">
        <v>0</v>
      </c>
      <c r="IG16" s="73">
        <v>2.4260000000000002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2302</v>
      </c>
      <c r="B17" s="70">
        <v>9</v>
      </c>
      <c r="C17" s="70">
        <v>9</v>
      </c>
      <c r="D17" s="70">
        <v>1</v>
      </c>
      <c r="E17" s="70">
        <v>2012</v>
      </c>
      <c r="F17" s="70" t="s">
        <v>179</v>
      </c>
      <c r="G17" s="1073" t="s">
        <v>2293</v>
      </c>
      <c r="H17" s="70" t="s">
        <v>2294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2.359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2.359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2.359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2.359</v>
      </c>
      <c r="IB17" s="73">
        <v>0</v>
      </c>
      <c r="IC17" s="73">
        <v>0</v>
      </c>
      <c r="ID17" s="73">
        <v>0</v>
      </c>
      <c r="IE17" s="73">
        <v>0</v>
      </c>
      <c r="IF17" s="73">
        <v>0</v>
      </c>
      <c r="IG17" s="73">
        <v>2.359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2303</v>
      </c>
      <c r="B18" s="70">
        <v>10</v>
      </c>
      <c r="C18" s="70">
        <v>10</v>
      </c>
      <c r="D18" s="70">
        <v>1</v>
      </c>
      <c r="E18" s="70">
        <v>2013</v>
      </c>
      <c r="F18" s="70" t="s">
        <v>180</v>
      </c>
      <c r="G18" s="1073" t="s">
        <v>2293</v>
      </c>
      <c r="H18" s="70" t="s">
        <v>2294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2.3660000000000001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2.3660000000000001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2.3660000000000001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2.3660000000000001</v>
      </c>
      <c r="IB18" s="73">
        <v>0</v>
      </c>
      <c r="IC18" s="73">
        <v>0</v>
      </c>
      <c r="ID18" s="73">
        <v>0</v>
      </c>
      <c r="IE18" s="73">
        <v>0</v>
      </c>
      <c r="IF18" s="73">
        <v>0</v>
      </c>
      <c r="IG18" s="73">
        <v>2.3660000000000001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2304</v>
      </c>
      <c r="B19" s="70">
        <v>11</v>
      </c>
      <c r="C19" s="70">
        <v>11</v>
      </c>
      <c r="D19" s="70">
        <v>1</v>
      </c>
      <c r="E19" s="70">
        <v>2014</v>
      </c>
      <c r="F19" s="70" t="s">
        <v>181</v>
      </c>
      <c r="G19" s="1073" t="s">
        <v>2293</v>
      </c>
      <c r="H19" s="70" t="s">
        <v>2294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2.3519999999999999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2.3519999999999999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2.3519999999999999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2.3519999999999999</v>
      </c>
      <c r="IB19" s="73">
        <v>0</v>
      </c>
      <c r="IC19" s="73">
        <v>0</v>
      </c>
      <c r="ID19" s="73">
        <v>0</v>
      </c>
      <c r="IE19" s="73">
        <v>0</v>
      </c>
      <c r="IF19" s="73">
        <v>0</v>
      </c>
      <c r="IG19" s="73">
        <v>2.3519999999999999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2305</v>
      </c>
      <c r="B20" s="70">
        <v>12</v>
      </c>
      <c r="C20" s="70">
        <v>12</v>
      </c>
      <c r="D20" s="70">
        <v>1</v>
      </c>
      <c r="E20" s="70">
        <v>2015</v>
      </c>
      <c r="F20" s="70" t="s">
        <v>182</v>
      </c>
      <c r="G20" s="1073" t="s">
        <v>2293</v>
      </c>
      <c r="H20" s="70" t="s">
        <v>2294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2.4870000000000001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2.4870000000000001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2.4870000000000001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2.4870000000000001</v>
      </c>
      <c r="IB20" s="73">
        <v>0</v>
      </c>
      <c r="IC20" s="73">
        <v>0</v>
      </c>
      <c r="ID20" s="73">
        <v>0</v>
      </c>
      <c r="IE20" s="73">
        <v>0</v>
      </c>
      <c r="IF20" s="73">
        <v>0</v>
      </c>
      <c r="IG20" s="73">
        <v>2.4870000000000001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2306</v>
      </c>
      <c r="B21" s="70">
        <v>13</v>
      </c>
      <c r="C21" s="70">
        <v>13</v>
      </c>
      <c r="D21" s="70">
        <v>1</v>
      </c>
      <c r="E21" s="70">
        <v>2016</v>
      </c>
      <c r="F21" s="70" t="s">
        <v>155</v>
      </c>
      <c r="G21" s="1073" t="s">
        <v>2293</v>
      </c>
      <c r="H21" s="70" t="s">
        <v>2294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2.56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2.56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2.56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2.56</v>
      </c>
      <c r="IB21" s="73">
        <v>0</v>
      </c>
      <c r="IC21" s="73">
        <v>0</v>
      </c>
      <c r="ID21" s="73">
        <v>0</v>
      </c>
      <c r="IE21" s="73">
        <v>0</v>
      </c>
      <c r="IF21" s="73">
        <v>0</v>
      </c>
      <c r="IG21" s="73">
        <v>2.56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2307</v>
      </c>
      <c r="B22" s="70">
        <v>14</v>
      </c>
      <c r="C22" s="70">
        <v>14</v>
      </c>
      <c r="D22" s="70">
        <v>1</v>
      </c>
      <c r="E22" s="70">
        <v>2017</v>
      </c>
      <c r="F22" s="70" t="s">
        <v>156</v>
      </c>
      <c r="G22" s="1073" t="s">
        <v>2293</v>
      </c>
      <c r="H22" s="70" t="s">
        <v>2294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2.5350000000000001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2.5350000000000001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2.5350000000000001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2.5350000000000001</v>
      </c>
      <c r="IB22" s="73">
        <v>0</v>
      </c>
      <c r="IC22" s="73">
        <v>0</v>
      </c>
      <c r="ID22" s="73">
        <v>0</v>
      </c>
      <c r="IE22" s="73">
        <v>0</v>
      </c>
      <c r="IF22" s="73">
        <v>0</v>
      </c>
      <c r="IG22" s="73">
        <v>2.5350000000000001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2308</v>
      </c>
      <c r="B23" s="70">
        <v>15</v>
      </c>
      <c r="C23" s="70">
        <v>15</v>
      </c>
      <c r="D23" s="70">
        <v>1</v>
      </c>
      <c r="E23" s="70">
        <v>2018</v>
      </c>
      <c r="F23" s="70" t="s">
        <v>183</v>
      </c>
      <c r="G23" s="1073" t="s">
        <v>2293</v>
      </c>
      <c r="H23" s="70" t="s">
        <v>2294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2.5169999999999999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2.5169999999999999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2.5169999999999999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2.5169999999999999</v>
      </c>
      <c r="IB23" s="73">
        <v>0</v>
      </c>
      <c r="IC23" s="73">
        <v>0</v>
      </c>
      <c r="ID23" s="73">
        <v>0</v>
      </c>
      <c r="IE23" s="73">
        <v>0</v>
      </c>
      <c r="IF23" s="73">
        <v>0</v>
      </c>
      <c r="IG23" s="73">
        <v>2.5169999999999999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2309</v>
      </c>
      <c r="B24" s="70">
        <v>16</v>
      </c>
      <c r="C24" s="70">
        <v>16</v>
      </c>
      <c r="D24" s="70">
        <v>1</v>
      </c>
      <c r="E24" s="70">
        <v>2019</v>
      </c>
      <c r="F24" s="70" t="s">
        <v>158</v>
      </c>
      <c r="G24" s="1073" t="s">
        <v>2293</v>
      </c>
      <c r="H24" s="70" t="s">
        <v>2294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2.62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2.62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2.62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2.62</v>
      </c>
      <c r="IB24" s="73">
        <v>0</v>
      </c>
      <c r="IC24" s="73">
        <v>0</v>
      </c>
      <c r="ID24" s="73">
        <v>0</v>
      </c>
      <c r="IE24" s="73">
        <v>0</v>
      </c>
      <c r="IF24" s="73">
        <v>0</v>
      </c>
      <c r="IG24" s="73">
        <v>2.62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2310</v>
      </c>
      <c r="B25" s="70">
        <v>17</v>
      </c>
      <c r="C25" s="70">
        <v>17</v>
      </c>
      <c r="D25" s="70">
        <v>1</v>
      </c>
      <c r="E25" s="70">
        <v>2020</v>
      </c>
      <c r="F25" s="70" t="s">
        <v>159</v>
      </c>
      <c r="G25" s="1073" t="s">
        <v>2293</v>
      </c>
      <c r="H25" s="70" t="s">
        <v>2294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2.8239999999999998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2.8239999999999998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2.8239999999999998</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2.8239999999999998</v>
      </c>
      <c r="IB25" s="73">
        <v>0</v>
      </c>
      <c r="IC25" s="73">
        <v>0</v>
      </c>
      <c r="ID25" s="73">
        <v>0</v>
      </c>
      <c r="IE25" s="73">
        <v>0</v>
      </c>
      <c r="IF25" s="73">
        <v>0</v>
      </c>
      <c r="IG25" s="73">
        <v>2.8239999999999998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2311</v>
      </c>
      <c r="B26" s="70">
        <v>18</v>
      </c>
      <c r="C26" s="70">
        <v>18</v>
      </c>
      <c r="D26" s="70">
        <v>1</v>
      </c>
      <c r="E26" s="70">
        <v>2021</v>
      </c>
      <c r="F26" s="70" t="s">
        <v>160</v>
      </c>
      <c r="G26" s="1073" t="s">
        <v>2293</v>
      </c>
      <c r="H26" s="70" t="s">
        <v>2294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2.827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2.827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2.827</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2.827</v>
      </c>
      <c r="IB26" s="73">
        <v>0</v>
      </c>
      <c r="IC26" s="73">
        <v>0</v>
      </c>
      <c r="ID26" s="73">
        <v>0</v>
      </c>
      <c r="IE26" s="73">
        <v>0</v>
      </c>
      <c r="IF26" s="73">
        <v>0</v>
      </c>
      <c r="IG26" s="73">
        <v>2.827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2312</v>
      </c>
      <c r="B27" s="70">
        <v>19</v>
      </c>
      <c r="C27" s="70">
        <v>19</v>
      </c>
      <c r="D27" s="70">
        <v>1</v>
      </c>
      <c r="E27" s="70">
        <v>2022</v>
      </c>
      <c r="F27" s="70" t="s">
        <v>161</v>
      </c>
      <c r="G27" s="1073" t="s">
        <v>2293</v>
      </c>
      <c r="H27" s="70" t="s">
        <v>2294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2313</v>
      </c>
      <c r="B28" s="70">
        <v>20</v>
      </c>
      <c r="C28" s="70">
        <v>20</v>
      </c>
      <c r="D28" s="70">
        <v>1</v>
      </c>
      <c r="E28" s="70">
        <v>2023</v>
      </c>
      <c r="F28" s="70" t="s">
        <v>1539</v>
      </c>
      <c r="G28" s="1073" t="s">
        <v>2293</v>
      </c>
      <c r="H28" s="70" t="s">
        <v>2294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2314</v>
      </c>
      <c r="B29" s="70">
        <v>21</v>
      </c>
      <c r="C29" s="70">
        <v>21</v>
      </c>
      <c r="D29" s="70">
        <v>1</v>
      </c>
      <c r="E29" s="70">
        <v>2024</v>
      </c>
      <c r="F29" s="70" t="s">
        <v>1554</v>
      </c>
      <c r="G29" s="1073" t="s">
        <v>2293</v>
      </c>
      <c r="H29" s="70" t="s">
        <v>2294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2293</v>
      </c>
      <c r="H30" s="70" t="s">
        <v>2294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2293</v>
      </c>
      <c r="H31" s="70" t="s">
        <v>2294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2293</v>
      </c>
      <c r="H32" s="70" t="s">
        <v>2294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2293</v>
      </c>
      <c r="H33" s="70" t="s">
        <v>2294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2293</v>
      </c>
      <c r="H34" s="70" t="s">
        <v>2294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2293</v>
      </c>
      <c r="H35" s="70" t="s">
        <v>2294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2293</v>
      </c>
      <c r="H12" s="70" t="s">
        <v>2294</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1719</v>
      </c>
      <c r="B16" s="70">
        <v>8</v>
      </c>
      <c r="C16" s="70">
        <v>18</v>
      </c>
      <c r="D16" s="70">
        <v>8</v>
      </c>
      <c r="E16" s="70">
        <v>2024</v>
      </c>
      <c r="F16" s="70" t="s">
        <v>1554</v>
      </c>
      <c r="G16" s="1073" t="s">
        <v>1716</v>
      </c>
      <c r="H16" s="70" t="s">
        <v>1717</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1766</v>
      </c>
      <c r="B32" s="70">
        <v>24</v>
      </c>
      <c r="C32" s="70">
        <v>18</v>
      </c>
      <c r="D32" s="70">
        <v>24</v>
      </c>
      <c r="E32" s="70">
        <v>2024</v>
      </c>
      <c r="F32" s="70" t="s">
        <v>1554</v>
      </c>
      <c r="G32" s="1073" t="s">
        <v>1745</v>
      </c>
      <c r="H32" s="70" t="s">
        <v>1746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2358</v>
      </c>
      <c r="H34" s="70" t="s">
        <v>2359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1736</v>
      </c>
      <c r="H39" s="70" t="s">
        <v>1737</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1712</v>
      </c>
      <c r="H40" s="70" t="s">
        <v>1713</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1723</v>
      </c>
      <c r="B44" s="70">
        <v>36</v>
      </c>
      <c r="C44" s="70">
        <v>18</v>
      </c>
      <c r="D44" s="70">
        <v>36</v>
      </c>
      <c r="E44" s="70">
        <v>2024</v>
      </c>
      <c r="F44" s="70" t="s">
        <v>1554</v>
      </c>
      <c r="G44" s="1073" t="s">
        <v>1720</v>
      </c>
      <c r="H44" s="70" t="s">
        <v>1721</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1667</v>
      </c>
      <c r="B45" s="70">
        <v>37</v>
      </c>
      <c r="C45" s="70">
        <v>18</v>
      </c>
      <c r="D45" s="70">
        <v>37</v>
      </c>
      <c r="E45" s="70">
        <v>2024</v>
      </c>
      <c r="F45" s="70" t="s">
        <v>1554</v>
      </c>
      <c r="G45" s="1073" t="s">
        <v>1664</v>
      </c>
      <c r="H45" s="70" t="s">
        <v>1665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1695</v>
      </c>
      <c r="B50" s="70">
        <v>42</v>
      </c>
      <c r="C50" s="70">
        <v>18</v>
      </c>
      <c r="D50" s="70">
        <v>42</v>
      </c>
      <c r="E50" s="70">
        <v>2024</v>
      </c>
      <c r="F50" s="70" t="s">
        <v>1554</v>
      </c>
      <c r="G50" s="1073" t="s">
        <v>1692</v>
      </c>
      <c r="H50" s="70" t="s">
        <v>1693</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1727</v>
      </c>
      <c r="B52" s="70">
        <v>44</v>
      </c>
      <c r="C52" s="70">
        <v>18</v>
      </c>
      <c r="D52" s="70">
        <v>44</v>
      </c>
      <c r="E52" s="70">
        <v>2024</v>
      </c>
      <c r="F52" s="70" t="s">
        <v>1554</v>
      </c>
      <c r="G52" s="1073" t="s">
        <v>1724</v>
      </c>
      <c r="H52" s="70" t="s">
        <v>1725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2312</v>
      </c>
      <c r="B192" s="70">
        <v>184</v>
      </c>
      <c r="C192" s="70">
        <v>16</v>
      </c>
      <c r="D192" s="70">
        <v>4</v>
      </c>
      <c r="E192" s="70">
        <v>2022</v>
      </c>
      <c r="F192" s="70" t="s">
        <v>161</v>
      </c>
      <c r="G192" s="1073" t="s">
        <v>2293</v>
      </c>
      <c r="H192" s="70" t="s">
        <v>2294</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1718</v>
      </c>
      <c r="B196" s="70">
        <v>188</v>
      </c>
      <c r="C196" s="70">
        <v>16</v>
      </c>
      <c r="D196" s="70">
        <v>8</v>
      </c>
      <c r="E196" s="70">
        <v>2022</v>
      </c>
      <c r="F196" s="70" t="s">
        <v>161</v>
      </c>
      <c r="G196" s="1073" t="s">
        <v>1716</v>
      </c>
      <c r="H196" s="70" t="s">
        <v>1717</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1764</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2358</v>
      </c>
      <c r="H214" s="70" t="s">
        <v>2359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1738</v>
      </c>
      <c r="B219" s="70">
        <v>211</v>
      </c>
      <c r="C219" s="70">
        <v>16</v>
      </c>
      <c r="D219" s="70">
        <v>31</v>
      </c>
      <c r="E219" s="70">
        <v>2022</v>
      </c>
      <c r="F219" s="70" t="s">
        <v>161</v>
      </c>
      <c r="G219" s="1073" t="s">
        <v>1736</v>
      </c>
      <c r="H219" s="70" t="s">
        <v>1737</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1712</v>
      </c>
      <c r="H220" s="70" t="s">
        <v>1713</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1722</v>
      </c>
      <c r="B224" s="70">
        <v>216</v>
      </c>
      <c r="C224" s="70">
        <v>16</v>
      </c>
      <c r="D224" s="70">
        <v>36</v>
      </c>
      <c r="E224" s="70">
        <v>2022</v>
      </c>
      <c r="F224" s="70" t="s">
        <v>161</v>
      </c>
      <c r="G224" s="1073" t="s">
        <v>1720</v>
      </c>
      <c r="H224" s="70" t="s">
        <v>1721</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1666</v>
      </c>
      <c r="B225" s="70">
        <v>217</v>
      </c>
      <c r="C225" s="70">
        <v>16</v>
      </c>
      <c r="D225" s="70">
        <v>37</v>
      </c>
      <c r="E225" s="70">
        <v>2022</v>
      </c>
      <c r="F225" s="70" t="s">
        <v>161</v>
      </c>
      <c r="G225" s="1073" t="s">
        <v>1664</v>
      </c>
      <c r="H225" s="70" t="s">
        <v>1665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1694</v>
      </c>
      <c r="B230" s="70">
        <v>222</v>
      </c>
      <c r="C230" s="70">
        <v>16</v>
      </c>
      <c r="D230" s="70">
        <v>42</v>
      </c>
      <c r="E230" s="70">
        <v>2022</v>
      </c>
      <c r="F230" s="70" t="s">
        <v>161</v>
      </c>
      <c r="G230" s="1073" t="s">
        <v>1692</v>
      </c>
      <c r="H230" s="70" t="s">
        <v>1693</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1726</v>
      </c>
      <c r="B232" s="70">
        <v>224</v>
      </c>
      <c r="C232" s="70">
        <v>16</v>
      </c>
      <c r="D232" s="70">
        <v>44</v>
      </c>
      <c r="E232" s="70">
        <v>2022</v>
      </c>
      <c r="F232" s="70" t="s">
        <v>161</v>
      </c>
      <c r="G232" s="1073" t="s">
        <v>1724</v>
      </c>
      <c r="H232" s="70" t="s">
        <v>1725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2293</v>
      </c>
      <c r="H6" s="77" t="s">
        <v>2294</v>
      </c>
      <c r="I6" s="77" t="s">
        <v>2456</v>
      </c>
      <c r="J6" s="77" t="s">
        <v>2457</v>
      </c>
      <c r="K6" s="1080">
        <v>49</v>
      </c>
      <c r="L6" s="1081">
        <v>49</v>
      </c>
      <c r="M6" s="1044"/>
      <c r="N6" s="988">
        <v>1</v>
      </c>
      <c r="O6" s="77" t="s">
        <v>1745</v>
      </c>
      <c r="P6" s="77" t="s">
        <v>1746</v>
      </c>
      <c r="Q6" s="77" t="s">
        <v>1501</v>
      </c>
      <c r="R6" s="16"/>
      <c r="S6" s="77">
        <v>1</v>
      </c>
      <c r="T6" s="77" t="s">
        <v>2293</v>
      </c>
      <c r="U6" s="77" t="s">
        <v>2294</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2293</v>
      </c>
      <c r="AE9" s="77" t="s">
        <v>2294</v>
      </c>
      <c r="AF9" s="77" t="s">
        <v>1501</v>
      </c>
    </row>
    <row r="10" spans="1:32" ht="12">
      <c r="A10" s="16"/>
      <c r="B10" s="16"/>
      <c r="C10" s="16"/>
      <c r="D10" s="16"/>
      <c r="F10" s="75" t="s">
        <v>1501</v>
      </c>
      <c r="G10" s="76" t="s">
        <v>2293</v>
      </c>
      <c r="H10" s="77" t="s">
        <v>2294</v>
      </c>
      <c r="I10" s="77" t="s">
        <v>2456</v>
      </c>
      <c r="J10" s="77" t="s">
        <v>2457</v>
      </c>
      <c r="K10" s="1079">
        <v>49</v>
      </c>
      <c r="L10" s="1045">
        <v>49</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1704</v>
      </c>
      <c r="AE11" s="77" t="s">
        <v>1705</v>
      </c>
      <c r="AF11" s="77" t="s">
        <v>1501</v>
      </c>
    </row>
    <row r="12" spans="1:32" ht="12">
      <c r="A12" s="16"/>
      <c r="B12" s="16"/>
      <c r="C12" s="16"/>
      <c r="D12" s="16"/>
      <c r="F12" s="75" t="s">
        <v>1505</v>
      </c>
      <c r="G12" s="76" t="s">
        <v>2293</v>
      </c>
      <c r="H12" s="77"/>
      <c r="I12" s="77" t="s">
        <v>2293</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1716</v>
      </c>
      <c r="AE13" s="77" t="s">
        <v>1717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2358</v>
      </c>
      <c r="AE31" s="77" t="s">
        <v>2359</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1736</v>
      </c>
      <c r="AE36" s="77" t="s">
        <v>1737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1712</v>
      </c>
      <c r="AE37" s="77" t="s">
        <v>1713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1720</v>
      </c>
      <c r="AE41" s="77" t="s">
        <v>1721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1664</v>
      </c>
      <c r="AE42" s="77" t="s">
        <v>1665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1692</v>
      </c>
      <c r="AE47" s="77" t="s">
        <v>1693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1724</v>
      </c>
      <c r="AE49" s="77" t="s">
        <v>1725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天城町</v>
      </c>
      <c r="K4" s="70" t="str">
        <f>HLOOKUP(K3,比較地域マスタ!$E$5:$L$6,2,0)</f>
        <v>46531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天城町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5.0900458881674799</v>
      </c>
      <c r="BB5" s="29"/>
      <c r="BC5" s="17"/>
      <c r="BD5" s="1005">
        <f>SUM(BC6:BC8)</f>
        <v>1.9584454406498524</v>
      </c>
      <c r="BE5" s="29"/>
      <c r="BF5" s="17"/>
      <c r="BG5" s="1005">
        <f>AK35</f>
        <v>2.3170501224951892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0.68200368771029873</v>
      </c>
      <c r="BD6" s="17"/>
      <c r="BE6" s="29"/>
      <c r="BF6" s="1005">
        <f>AK36</f>
        <v>0.20149828439950146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1.1411256252084669</v>
      </c>
      <c r="BA7" s="17"/>
      <c r="BB7" s="29"/>
      <c r="BC7" s="1005">
        <f>O33</f>
        <v>0.80645751932565546</v>
      </c>
      <c r="BD7" s="17"/>
      <c r="BE7" s="29"/>
      <c r="BF7" s="1005">
        <f t="shared" ref="BF7:BF8" si="0">AK37</f>
        <v>0.58579145043569847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3.948920262959013</v>
      </c>
      <c r="BA8" s="17"/>
      <c r="BB8" s="29"/>
      <c r="BC8" s="1005">
        <f>O34</f>
        <v>0.46998423361389829</v>
      </c>
      <c r="BD8" s="17"/>
      <c r="BE8" s="29"/>
      <c r="BF8" s="1005">
        <f t="shared" si="0"/>
        <v>1.529760387659989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48.643410639064847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5.9056238811836677</v>
      </c>
      <c r="BA9" s="1005">
        <f>AZ9</f>
        <v>5.9056238811836677</v>
      </c>
      <c r="BB9" s="29"/>
      <c r="BC9" s="1005">
        <f>O35</f>
        <v>9.5062733433456081</v>
      </c>
      <c r="BD9" s="1005">
        <f>BC9</f>
        <v>9.5062733433456081</v>
      </c>
      <c r="BE9" s="29"/>
      <c r="BF9" s="1005">
        <f>AK39</f>
        <v>5.546061496943703</v>
      </c>
      <c r="BG9" s="1005">
        <f>AK39</f>
        <v>5.546061496943703</v>
      </c>
      <c r="BH9" s="29"/>
    </row>
    <row r="10" spans="1:62" ht="17.100000000000001" customHeight="1" thickBot="1">
      <c r="B10" s="323"/>
      <c r="C10" s="324"/>
      <c r="D10" s="326"/>
      <c r="E10" s="326"/>
      <c r="F10" s="326"/>
      <c r="G10" s="325"/>
      <c r="H10" s="325"/>
      <c r="I10" s="326"/>
      <c r="J10" s="327"/>
      <c r="K10" s="334"/>
      <c r="L10" s="246" t="s">
        <v>114</v>
      </c>
      <c r="M10" s="246"/>
      <c r="N10" s="563"/>
      <c r="O10" s="906">
        <f>SUM(O11:O13)</f>
        <v>5.0900458881674799</v>
      </c>
      <c r="P10" s="453">
        <f t="shared" ref="P10:P22" si="1">O10/$O$9</f>
        <v>0.10463998764263735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7.8442437303224528</v>
      </c>
      <c r="BA10" s="1005">
        <f>AZ10</f>
        <v>7.8442437303224528</v>
      </c>
      <c r="BB10" s="29"/>
      <c r="BC10" s="1005">
        <f>O36</f>
        <v>10.767023599739661</v>
      </c>
      <c r="BD10" s="1005">
        <f>BC10</f>
        <v>10.767023599739661</v>
      </c>
      <c r="BE10" s="29"/>
      <c r="BF10" s="1005">
        <f>AK40</f>
        <v>7.6088818281151838</v>
      </c>
      <c r="BG10" s="1005">
        <f>AK40</f>
        <v>7.6088818281151838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29.330589226966577</v>
      </c>
      <c r="BB11" s="29"/>
      <c r="BC11" s="1005"/>
      <c r="BD11" s="1005">
        <f>SUM(BC12:BC14)</f>
        <v>28.536717687497504</v>
      </c>
      <c r="BE11" s="29"/>
      <c r="BF11" s="17"/>
      <c r="BG11" s="1005">
        <f>AK41</f>
        <v>25.187516006495549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1.1411256252084669</v>
      </c>
      <c r="P12" s="454">
        <f t="shared" si="1"/>
        <v>2.345899701967125E-2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21.66551300750606</v>
      </c>
      <c r="BA12" s="17"/>
      <c r="BB12" s="29"/>
      <c r="BC12" s="1005">
        <f>O38</f>
        <v>20.860261262213889</v>
      </c>
      <c r="BD12" s="17"/>
      <c r="BE12" s="29"/>
      <c r="BF12" s="1005">
        <f>AK42</f>
        <v>18.837600600344516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3.948920262959013</v>
      </c>
      <c r="P13" s="454">
        <f t="shared" si="1"/>
        <v>8.1180990622966104E-2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0.42094279453970701</v>
      </c>
      <c r="BA13" s="17"/>
      <c r="BB13" s="29"/>
      <c r="BC13" s="1005">
        <f>O41</f>
        <v>0.50373506841258497</v>
      </c>
      <c r="BD13" s="17"/>
      <c r="BE13" s="29"/>
      <c r="BF13" s="1005">
        <f>AK45</f>
        <v>0.32949450851215067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5.9056238811836677</v>
      </c>
      <c r="P14" s="453">
        <f t="shared" si="1"/>
        <v>0.12140645163645132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7.244133424920812</v>
      </c>
      <c r="BA14" s="17"/>
      <c r="BB14" s="29"/>
      <c r="BC14" s="1005">
        <f>O42</f>
        <v>7.1727213568710297</v>
      </c>
      <c r="BD14" s="17"/>
      <c r="BE14" s="29"/>
      <c r="BF14" s="1005">
        <f t="shared" ref="BF14" si="2">AK46</f>
        <v>6.0204208976388811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7.8442437303224528</v>
      </c>
      <c r="P15" s="453">
        <f t="shared" si="1"/>
        <v>0.16126015070215594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0.47290791242466318</v>
      </c>
      <c r="BA15" s="1005">
        <f>AZ15</f>
        <v>0.47290791242466318</v>
      </c>
      <c r="BB15" s="29"/>
      <c r="BC15" s="1005">
        <f>O43</f>
        <v>0.62764766343339795</v>
      </c>
      <c r="BD15" s="1005">
        <f>BC15</f>
        <v>0.62764766343339795</v>
      </c>
      <c r="BE15" s="29"/>
      <c r="BF15" s="1005">
        <f>AK47</f>
        <v>0.53547315132786122</v>
      </c>
      <c r="BG15" s="1005">
        <f>AK47</f>
        <v>0.53547315132786122</v>
      </c>
      <c r="BH15" s="29"/>
    </row>
    <row r="16" spans="1:62" ht="17.100000000000001" customHeight="1" thickBot="1">
      <c r="B16" s="323"/>
      <c r="C16" s="324"/>
      <c r="D16" s="326"/>
      <c r="E16" s="326"/>
      <c r="F16" s="326"/>
      <c r="G16" s="325"/>
      <c r="H16" s="325"/>
      <c r="I16" s="326"/>
      <c r="J16" s="327"/>
      <c r="K16" s="335"/>
      <c r="L16" s="246" t="s">
        <v>128</v>
      </c>
      <c r="M16" s="344"/>
      <c r="N16" s="345"/>
      <c r="O16" s="906">
        <f>SUM(O18:O21)</f>
        <v>29.330589226966577</v>
      </c>
      <c r="P16" s="453">
        <f t="shared" si="1"/>
        <v>0.60297147838995457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21.66551300750606</v>
      </c>
      <c r="P17" s="454">
        <f t="shared" si="1"/>
        <v>0.44539461199101832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5.5235031467162088</v>
      </c>
      <c r="P18" s="454">
        <f t="shared" si="1"/>
        <v>0.11355090184158181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16.142009860789852</v>
      </c>
      <c r="P19" s="454">
        <f t="shared" si="1"/>
        <v>0.33184371014943653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0.42094279453970701</v>
      </c>
      <c r="P20" s="454">
        <f t="shared" si="1"/>
        <v>8.6536447385055209E-3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7.244133424920812</v>
      </c>
      <c r="P21" s="454">
        <f t="shared" si="1"/>
        <v>0.14892322166043079</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0.47290791242466318</v>
      </c>
      <c r="P22" s="612">
        <f t="shared" si="1"/>
        <v>9.7219316288006622E-3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1.6704027918302409</v>
      </c>
      <c r="AZ22" s="1005">
        <f t="shared" si="3"/>
        <v>1.6413319263604409</v>
      </c>
      <c r="BA22" s="1005">
        <f t="shared" si="3"/>
        <v>2.0679974660635443</v>
      </c>
      <c r="BB22" s="1005">
        <f t="shared" si="3"/>
        <v>2.0483565425426322</v>
      </c>
      <c r="BC22" s="1005">
        <f t="shared" si="3"/>
        <v>1.9584454406498524</v>
      </c>
      <c r="BD22" s="1005">
        <f t="shared" si="3"/>
        <v>2.5877655925389731</v>
      </c>
      <c r="BE22" s="1005">
        <f t="shared" si="3"/>
        <v>2.3059914955114813</v>
      </c>
      <c r="BF22" s="1005">
        <f t="shared" si="3"/>
        <v>2.0691547173178382</v>
      </c>
      <c r="BG22" s="1005">
        <f t="shared" si="3"/>
        <v>1.995021421759529</v>
      </c>
      <c r="BH22" s="1005">
        <f t="shared" si="3"/>
        <v>1.7542405382058663</v>
      </c>
      <c r="BI22" s="1005">
        <f t="shared" si="3"/>
        <v>1.7480149760908337</v>
      </c>
      <c r="BJ22" s="1005">
        <f t="shared" si="3"/>
        <v>2.6016957373027241</v>
      </c>
      <c r="BK22" s="1005">
        <f t="shared" si="3"/>
        <v>2.3438735827737234</v>
      </c>
      <c r="BL22" s="1005">
        <f t="shared" si="3"/>
        <v>2.3170501224951892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6.6139082181194278</v>
      </c>
      <c r="AZ23" s="1005">
        <f t="shared" ref="AZ23:BL23" si="4">Y39</f>
        <v>7.1284066557895294</v>
      </c>
      <c r="BA23" s="1005">
        <f t="shared" si="4"/>
        <v>8.4848583864047598</v>
      </c>
      <c r="BB23" s="1005">
        <f t="shared" si="4"/>
        <v>9.4908763638492246</v>
      </c>
      <c r="BC23" s="1005">
        <f t="shared" si="4"/>
        <v>9.5062733433456081</v>
      </c>
      <c r="BD23" s="1005">
        <f t="shared" si="4"/>
        <v>8.6714707826008386</v>
      </c>
      <c r="BE23" s="1005">
        <f t="shared" si="4"/>
        <v>8.679510591534914</v>
      </c>
      <c r="BF23" s="1005">
        <f t="shared" si="4"/>
        <v>6.7453161609203933</v>
      </c>
      <c r="BG23" s="1005">
        <f t="shared" si="4"/>
        <v>6.1095067981369331</v>
      </c>
      <c r="BH23" s="1005">
        <f t="shared" si="4"/>
        <v>5.4616067034949785</v>
      </c>
      <c r="BI23" s="1005">
        <f t="shared" si="4"/>
        <v>5.897235024803547</v>
      </c>
      <c r="BJ23" s="1005">
        <f t="shared" si="4"/>
        <v>5.3871507701720081</v>
      </c>
      <c r="BK23" s="1005">
        <f t="shared" si="4"/>
        <v>5.0791363733530748</v>
      </c>
      <c r="BL23" s="1005">
        <f t="shared" si="4"/>
        <v>5.546061496943703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6.6383984787099157</v>
      </c>
      <c r="AZ24" s="1005">
        <f t="shared" ref="AZ24:BL24" si="5">Y40</f>
        <v>7.8706380156524078</v>
      </c>
      <c r="BA24" s="1005">
        <f t="shared" si="5"/>
        <v>9.6639095043930769</v>
      </c>
      <c r="BB24" s="1005">
        <f t="shared" si="5"/>
        <v>10.00801222919703</v>
      </c>
      <c r="BC24" s="1005">
        <f t="shared" si="5"/>
        <v>10.767023599739661</v>
      </c>
      <c r="BD24" s="1005">
        <f t="shared" si="5"/>
        <v>10.345339280688529</v>
      </c>
      <c r="BE24" s="1005">
        <f t="shared" si="5"/>
        <v>9.0017699810516536</v>
      </c>
      <c r="BF24" s="1005">
        <f t="shared" si="5"/>
        <v>8.155937701533496</v>
      </c>
      <c r="BG24" s="1005">
        <f t="shared" si="5"/>
        <v>8.3338774383484182</v>
      </c>
      <c r="BH24" s="1005">
        <f t="shared" si="5"/>
        <v>5.8783976251111829</v>
      </c>
      <c r="BI24" s="1005">
        <f t="shared" si="5"/>
        <v>6.3962603136373666</v>
      </c>
      <c r="BJ24" s="1005">
        <f t="shared" si="5"/>
        <v>6.2368209690703411</v>
      </c>
      <c r="BK24" s="1005">
        <f t="shared" si="5"/>
        <v>5.6210248754719281</v>
      </c>
      <c r="BL24" s="1005">
        <f t="shared" si="5"/>
        <v>7.6088818281151838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27.564920820496859</v>
      </c>
      <c r="AZ25" s="1005">
        <f t="shared" ref="AZ25:BL25" si="6">Y41</f>
        <v>28.12180559426983</v>
      </c>
      <c r="BA25" s="1005">
        <f t="shared" si="6"/>
        <v>28.383587628276761</v>
      </c>
      <c r="BB25" s="1005">
        <f t="shared" si="6"/>
        <v>28.732923508685282</v>
      </c>
      <c r="BC25" s="1005">
        <f t="shared" si="6"/>
        <v>28.536717687497504</v>
      </c>
      <c r="BD25" s="1005">
        <f t="shared" si="6"/>
        <v>27.016494029424752</v>
      </c>
      <c r="BE25" s="1005">
        <f t="shared" si="6"/>
        <v>29.165716636670517</v>
      </c>
      <c r="BF25" s="1005">
        <f t="shared" si="6"/>
        <v>26.970042082673935</v>
      </c>
      <c r="BG25" s="1005">
        <f t="shared" si="6"/>
        <v>26.916700203287693</v>
      </c>
      <c r="BH25" s="1005">
        <f t="shared" si="6"/>
        <v>26.295423766281147</v>
      </c>
      <c r="BI25" s="1005">
        <f t="shared" si="6"/>
        <v>25.370481048595678</v>
      </c>
      <c r="BJ25" s="1005">
        <f t="shared" si="6"/>
        <v>23.97142344676038</v>
      </c>
      <c r="BK25" s="1005">
        <f t="shared" si="6"/>
        <v>24.881274225111639</v>
      </c>
      <c r="BL25" s="1005">
        <f t="shared" si="6"/>
        <v>25.187516006495549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0.54040071876752971</v>
      </c>
      <c r="AZ26" s="1005">
        <f t="shared" si="7"/>
        <v>0.77980503660130096</v>
      </c>
      <c r="BA26" s="1005">
        <f t="shared" si="7"/>
        <v>1.127844681181968</v>
      </c>
      <c r="BB26" s="1005">
        <f t="shared" si="7"/>
        <v>0.82652903213631812</v>
      </c>
      <c r="BC26" s="1005">
        <f t="shared" si="7"/>
        <v>0.62764766343339795</v>
      </c>
      <c r="BD26" s="1005">
        <f t="shared" si="7"/>
        <v>0.68148550810041719</v>
      </c>
      <c r="BE26" s="1005">
        <f t="shared" si="7"/>
        <v>0.73091259981214851</v>
      </c>
      <c r="BF26" s="1005">
        <f t="shared" si="7"/>
        <v>0.95907340761598614</v>
      </c>
      <c r="BG26" s="1005">
        <f t="shared" si="7"/>
        <v>1.0771882812552376</v>
      </c>
      <c r="BH26" s="1005">
        <f t="shared" si="7"/>
        <v>0.88238909429567158</v>
      </c>
      <c r="BI26" s="1005">
        <f t="shared" si="7"/>
        <v>0.75819105045411617</v>
      </c>
      <c r="BJ26" s="1005">
        <f t="shared" si="7"/>
        <v>0.74889989068368534</v>
      </c>
      <c r="BK26" s="1005">
        <f t="shared" si="7"/>
        <v>0.56596194883086148</v>
      </c>
      <c r="BL26" s="1005">
        <f t="shared" si="7"/>
        <v>0.53547315132786122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43.028031027923973</v>
      </c>
      <c r="AZ27" s="1005">
        <f t="shared" si="8"/>
        <v>45.541987228673506</v>
      </c>
      <c r="BA27" s="1005">
        <f t="shared" si="8"/>
        <v>49.728197666320114</v>
      </c>
      <c r="BB27" s="1005">
        <f t="shared" si="8"/>
        <v>51.106697676410491</v>
      </c>
      <c r="BC27" s="1005">
        <f t="shared" si="8"/>
        <v>51.396107734666025</v>
      </c>
      <c r="BD27" s="1005">
        <f t="shared" si="8"/>
        <v>49.302555193353506</v>
      </c>
      <c r="BE27" s="1005">
        <f t="shared" si="8"/>
        <v>49.883901304580718</v>
      </c>
      <c r="BF27" s="1005">
        <f t="shared" si="8"/>
        <v>44.899524070061652</v>
      </c>
      <c r="BG27" s="1005">
        <f t="shared" si="8"/>
        <v>44.432294142787818</v>
      </c>
      <c r="BH27" s="1005">
        <f t="shared" si="8"/>
        <v>40.272057727388841</v>
      </c>
      <c r="BI27" s="1005">
        <f t="shared" si="8"/>
        <v>40.170182413581543</v>
      </c>
      <c r="BJ27" s="1005">
        <f t="shared" si="8"/>
        <v>38.945990813989141</v>
      </c>
      <c r="BK27" s="1005">
        <f t="shared" si="8"/>
        <v>38.491271005541222</v>
      </c>
      <c r="BL27" s="1005">
        <f t="shared" si="8"/>
        <v>41.19498260537749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51.396107734666025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1.9584454406498524</v>
      </c>
      <c r="P31" s="453">
        <f t="shared" ref="P31:P43" si="9">O31/$O$30</f>
        <v>3.8104936871102897E-2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0.68200368771029873</v>
      </c>
      <c r="P32" s="454">
        <f t="shared" si="9"/>
        <v>1.3269559073055952E-2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0.80645751932565546</v>
      </c>
      <c r="P33" s="454">
        <f t="shared" si="9"/>
        <v>1.5691023209170176E-2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0.46998423361389829</v>
      </c>
      <c r="P34" s="454">
        <f t="shared" si="9"/>
        <v>9.1443545888767741E-3</v>
      </c>
      <c r="Q34" s="328"/>
      <c r="R34" s="13"/>
      <c r="S34" s="323"/>
      <c r="T34" s="563" t="s">
        <v>112</v>
      </c>
      <c r="U34" s="332"/>
      <c r="V34" s="332"/>
      <c r="W34" s="332"/>
      <c r="X34" s="893">
        <f>X35+X39+X40+X41+X47</f>
        <v>43.028031027923973</v>
      </c>
      <c r="Y34" s="894">
        <f t="shared" ref="Y34:AK34" si="10">Y35+Y39+Y40+Y41+Y47</f>
        <v>45.541987228673506</v>
      </c>
      <c r="Z34" s="894">
        <f t="shared" si="10"/>
        <v>49.728197666320114</v>
      </c>
      <c r="AA34" s="894">
        <f t="shared" si="10"/>
        <v>51.106697676410491</v>
      </c>
      <c r="AB34" s="894">
        <f t="shared" si="10"/>
        <v>51.396107734666025</v>
      </c>
      <c r="AC34" s="894">
        <f t="shared" si="10"/>
        <v>49.302555193353506</v>
      </c>
      <c r="AD34" s="894">
        <f t="shared" si="10"/>
        <v>49.883901304580718</v>
      </c>
      <c r="AE34" s="894">
        <f t="shared" si="10"/>
        <v>44.899524070061652</v>
      </c>
      <c r="AF34" s="894">
        <f t="shared" si="10"/>
        <v>44.432294142787818</v>
      </c>
      <c r="AG34" s="894">
        <f t="shared" si="10"/>
        <v>40.272057727388841</v>
      </c>
      <c r="AH34" s="894">
        <f t="shared" si="10"/>
        <v>40.170182413581543</v>
      </c>
      <c r="AI34" s="894">
        <f t="shared" si="10"/>
        <v>38.945990813989141</v>
      </c>
      <c r="AJ34" s="894">
        <f t="shared" si="10"/>
        <v>38.491271005541222</v>
      </c>
      <c r="AK34" s="895">
        <f t="shared" si="10"/>
        <v>41.19498260537749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9.5062733433456081</v>
      </c>
      <c r="P35" s="453">
        <f t="shared" si="9"/>
        <v>0.18496095837494222</v>
      </c>
      <c r="Q35" s="328"/>
      <c r="R35" s="13"/>
      <c r="S35" s="323"/>
      <c r="T35" s="334"/>
      <c r="U35" s="246" t="s">
        <v>114</v>
      </c>
      <c r="V35" s="344"/>
      <c r="W35" s="344"/>
      <c r="X35" s="896">
        <f>SUM(X36:X38)</f>
        <v>1.6704027918302409</v>
      </c>
      <c r="Y35" s="897">
        <f t="shared" ref="Y35:AK35" si="11">SUM(Y36:Y38)</f>
        <v>1.6413319263604409</v>
      </c>
      <c r="Z35" s="897">
        <f t="shared" si="11"/>
        <v>2.0679974660635443</v>
      </c>
      <c r="AA35" s="897">
        <f t="shared" si="11"/>
        <v>2.0483565425426322</v>
      </c>
      <c r="AB35" s="897">
        <f t="shared" si="11"/>
        <v>1.9584454406498524</v>
      </c>
      <c r="AC35" s="897">
        <f t="shared" si="11"/>
        <v>2.5877655925389731</v>
      </c>
      <c r="AD35" s="897">
        <f t="shared" si="11"/>
        <v>2.3059914955114813</v>
      </c>
      <c r="AE35" s="897">
        <f t="shared" si="11"/>
        <v>2.0691547173178382</v>
      </c>
      <c r="AF35" s="897">
        <f t="shared" si="11"/>
        <v>1.995021421759529</v>
      </c>
      <c r="AG35" s="897">
        <f t="shared" si="11"/>
        <v>1.7542405382058663</v>
      </c>
      <c r="AH35" s="897">
        <f t="shared" si="11"/>
        <v>1.7480149760908337</v>
      </c>
      <c r="AI35" s="897">
        <f t="shared" si="11"/>
        <v>2.6016957373027241</v>
      </c>
      <c r="AJ35" s="897">
        <f t="shared" si="11"/>
        <v>2.3438735827737234</v>
      </c>
      <c r="AK35" s="898">
        <f t="shared" si="11"/>
        <v>2.3170501224951892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10.767023599739661</v>
      </c>
      <c r="P36" s="453">
        <f t="shared" si="9"/>
        <v>0.2094910310197953</v>
      </c>
      <c r="Q36" s="328"/>
      <c r="R36" s="13"/>
      <c r="S36" s="356" t="s">
        <v>184</v>
      </c>
      <c r="T36" s="335"/>
      <c r="U36" s="346"/>
      <c r="V36" s="336" t="s">
        <v>184</v>
      </c>
      <c r="W36" s="357"/>
      <c r="X36" s="899">
        <f>VLOOKUP(年度マスタ!$K$4&amp;"_"&amp;X$33,データシート1!$A:$BT,MATCH("aa_"&amp;$S36,データシート1!$A$1:$BT$1,0),0)</f>
        <v>0.62518608579866342</v>
      </c>
      <c r="Y36" s="900">
        <f>VLOOKUP(年度マスタ!$K$4&amp;"_"&amp;Y$33,データシート1!$A:$BT,MATCH("aa_"&amp;$S36,データシート1!$A$1:$BT$1,0),0)</f>
        <v>0.58876794617684225</v>
      </c>
      <c r="Z36" s="900">
        <f>VLOOKUP(年度マスタ!$K$4&amp;"_"&amp;Z$33,データシート1!$A:$BT,MATCH("aa_"&amp;$S36,データシート1!$A$1:$BT$1,0),0)</f>
        <v>0.66703805265382243</v>
      </c>
      <c r="AA36" s="900">
        <f>VLOOKUP(年度マスタ!$K$4&amp;"_"&amp;AA$33,データシート1!$A:$BT,MATCH("aa_"&amp;$S36,データシート1!$A$1:$BT$1,0),0)</f>
        <v>0.61902146477229891</v>
      </c>
      <c r="AB36" s="900">
        <f>VLOOKUP(年度マスタ!$K$4&amp;"_"&amp;AB$33,データシート1!$A:$BT,MATCH("aa_"&amp;$S36,データシート1!$A$1:$BT$1,0),0)</f>
        <v>0.68200368771029873</v>
      </c>
      <c r="AC36" s="900">
        <f>VLOOKUP(年度マスタ!$K$4&amp;"_"&amp;AC$33,データシート1!$A:$BT,MATCH("aa_"&amp;$S36,データシート1!$A$1:$BT$1,0),0)</f>
        <v>0.52770687302376984</v>
      </c>
      <c r="AD36" s="900">
        <f>VLOOKUP(年度マスタ!$K$4&amp;"_"&amp;AD$33,データシート1!$A:$BT,MATCH("aa_"&amp;$S36,データシート1!$A$1:$BT$1,0),0)</f>
        <v>0.29475459715648639</v>
      </c>
      <c r="AE36" s="900">
        <f>VLOOKUP(年度マスタ!$K$4&amp;"_"&amp;AE$33,データシート1!$A:$BT,MATCH("aa_"&amp;$S36,データシート1!$A$1:$BT$1,0),0)</f>
        <v>0.23380038528433209</v>
      </c>
      <c r="AF36" s="900">
        <f>VLOOKUP(年度マスタ!$K$4&amp;"_"&amp;AF$33,データシート1!$A:$BT,MATCH("aa_"&amp;$S36,データシート1!$A$1:$BT$1,0),0)</f>
        <v>0.2348395917585783</v>
      </c>
      <c r="AG36" s="900">
        <f>VLOOKUP(年度マスタ!$K$4&amp;"_"&amp;AG$33,データシート1!$A:$BT,MATCH("aa_"&amp;$S36,データシート1!$A$1:$BT$1,0),0)</f>
        <v>0.20392508319203259</v>
      </c>
      <c r="AH36" s="900">
        <f>VLOOKUP(年度マスタ!$K$4&amp;"_"&amp;AH$33,データシート1!$A:$BT,MATCH("aa_"&amp;$S36,データシート1!$A$1:$BT$1,0),0)</f>
        <v>0.20509335982257595</v>
      </c>
      <c r="AI36" s="900">
        <f>VLOOKUP(年度マスタ!$K$4&amp;"_"&amp;AI$33,データシート1!$A:$BT,MATCH("aa_"&amp;$S36,データシート1!$A$1:$BT$1,0),0)</f>
        <v>0.21143149800538719</v>
      </c>
      <c r="AJ36" s="900">
        <f>VLOOKUP(年度マスタ!$K$4&amp;"_"&amp;AJ$33,データシート1!$A:$BT,MATCH("aa_"&amp;$S36,データシート1!$A$1:$BT$1,0),0)</f>
        <v>0.16483874562781922</v>
      </c>
      <c r="AK36" s="901">
        <f>VLOOKUP(年度マスタ!$K$4&amp;"_"&amp;AK$33,データシート1!$A:$BT,MATCH("aa_"&amp;$S36,データシート1!$A$1:$BT$1,0),0)</f>
        <v>0.20149828439950146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28.536717687497504</v>
      </c>
      <c r="P37" s="453">
        <f t="shared" si="9"/>
        <v>0.55523110494707462</v>
      </c>
      <c r="Q37" s="328"/>
      <c r="R37" s="13"/>
      <c r="S37" s="356" t="s">
        <v>187</v>
      </c>
      <c r="T37" s="335"/>
      <c r="U37" s="346"/>
      <c r="V37" s="336" t="s">
        <v>194</v>
      </c>
      <c r="W37" s="357"/>
      <c r="X37" s="899">
        <f>VLOOKUP(年度マスタ!$K$4&amp;"_"&amp;X$33,データシート1!$A:$BT,MATCH("aa_"&amp;$S37,データシート1!$A$1:$BT$1,0),0)</f>
        <v>0.6361701528737852</v>
      </c>
      <c r="Y37" s="900">
        <f>VLOOKUP(年度マスタ!$K$4&amp;"_"&amp;Y$33,データシート1!$A:$BT,MATCH("aa_"&amp;$S37,データシート1!$A$1:$BT$1,0),0)</f>
        <v>0.67598289465672201</v>
      </c>
      <c r="Z37" s="900">
        <f>VLOOKUP(年度マスタ!$K$4&amp;"_"&amp;Z$33,データシート1!$A:$BT,MATCH("aa_"&amp;$S37,データシート1!$A$1:$BT$1,0),0)</f>
        <v>0.89426559478858647</v>
      </c>
      <c r="AA37" s="900">
        <f>VLOOKUP(年度マスタ!$K$4&amp;"_"&amp;AA$33,データシート1!$A:$BT,MATCH("aa_"&amp;$S37,データシート1!$A$1:$BT$1,0),0)</f>
        <v>0.91585009264264228</v>
      </c>
      <c r="AB37" s="900">
        <f>VLOOKUP(年度マスタ!$K$4&amp;"_"&amp;AB$33,データシート1!$A:$BT,MATCH("aa_"&amp;$S37,データシート1!$A$1:$BT$1,0),0)</f>
        <v>0.80645751932565546</v>
      </c>
      <c r="AC37" s="900">
        <f>VLOOKUP(年度マスタ!$K$4&amp;"_"&amp;AC$33,データシート1!$A:$BT,MATCH("aa_"&amp;$S37,データシート1!$A$1:$BT$1,0),0)</f>
        <v>0.84542201192853228</v>
      </c>
      <c r="AD37" s="900">
        <f>VLOOKUP(年度マスタ!$K$4&amp;"_"&amp;AD$33,データシート1!$A:$BT,MATCH("aa_"&amp;$S37,データシート1!$A$1:$BT$1,0),0)</f>
        <v>0.70690624163550386</v>
      </c>
      <c r="AE37" s="900">
        <f>VLOOKUP(年度マスタ!$K$4&amp;"_"&amp;AE$33,データシート1!$A:$BT,MATCH("aa_"&amp;$S37,データシート1!$A$1:$BT$1,0),0)</f>
        <v>0.68384505410987695</v>
      </c>
      <c r="AF37" s="900">
        <f>VLOOKUP(年度マスタ!$K$4&amp;"_"&amp;AF$33,データシート1!$A:$BT,MATCH("aa_"&amp;$S37,データシート1!$A$1:$BT$1,0),0)</f>
        <v>0.70948953155900507</v>
      </c>
      <c r="AG37" s="900">
        <f>VLOOKUP(年度マスタ!$K$4&amp;"_"&amp;AG$33,データシート1!$A:$BT,MATCH("aa_"&amp;$S37,データシート1!$A$1:$BT$1,0),0)</f>
        <v>0.61610848004177432</v>
      </c>
      <c r="AH37" s="900">
        <f>VLOOKUP(年度マスタ!$K$4&amp;"_"&amp;AH$33,データシート1!$A:$BT,MATCH("aa_"&amp;$S37,データシート1!$A$1:$BT$1,0),0)</f>
        <v>0.58873117897978267</v>
      </c>
      <c r="AI37" s="900">
        <f>VLOOKUP(年度マスタ!$K$4&amp;"_"&amp;AI$33,データシート1!$A:$BT,MATCH("aa_"&amp;$S37,データシート1!$A$1:$BT$1,0),0)</f>
        <v>0.62444693053363121</v>
      </c>
      <c r="AJ37" s="900">
        <f>VLOOKUP(年度マスタ!$K$4&amp;"_"&amp;AJ$33,データシート1!$A:$BT,MATCH("aa_"&amp;$S37,データシート1!$A$1:$BT$1,0),0)</f>
        <v>0.63369984814254865</v>
      </c>
      <c r="AK37" s="901">
        <f>VLOOKUP(年度マスタ!$K$4&amp;"_"&amp;AK$33,データシート1!$A:$BT,MATCH("aa_"&amp;$S37,データシート1!$A$1:$BT$1,0),0)</f>
        <v>0.58579145043569847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20.860261262213889</v>
      </c>
      <c r="P38" s="454">
        <f t="shared" si="9"/>
        <v>0.40587239348756959</v>
      </c>
      <c r="Q38" s="328"/>
      <c r="R38" s="13"/>
      <c r="S38" s="356" t="s">
        <v>188</v>
      </c>
      <c r="T38" s="335"/>
      <c r="U38" s="348"/>
      <c r="V38" s="358" t="s">
        <v>197</v>
      </c>
      <c r="W38" s="358"/>
      <c r="X38" s="899">
        <f>VLOOKUP(年度マスタ!$K$4&amp;"_"&amp;X$33,データシート1!$A:$BT,MATCH("aa_"&amp;$S38,データシート1!$A$1:$BT$1,0),0)</f>
        <v>0.40904655315779231</v>
      </c>
      <c r="Y38" s="900">
        <f>VLOOKUP(年度マスタ!$K$4&amp;"_"&amp;Y$33,データシート1!$A:$BT,MATCH("aa_"&amp;$S38,データシート1!$A$1:$BT$1,0),0)</f>
        <v>0.37658108552687658</v>
      </c>
      <c r="Z38" s="900">
        <f>VLOOKUP(年度マスタ!$K$4&amp;"_"&amp;Z$33,データシート1!$A:$BT,MATCH("aa_"&amp;$S38,データシート1!$A$1:$BT$1,0),0)</f>
        <v>0.50669381862113549</v>
      </c>
      <c r="AA38" s="900">
        <f>VLOOKUP(年度マスタ!$K$4&amp;"_"&amp;AA$33,データシート1!$A:$BT,MATCH("aa_"&amp;$S38,データシート1!$A$1:$BT$1,0),0)</f>
        <v>0.51348498512769081</v>
      </c>
      <c r="AB38" s="900">
        <f>VLOOKUP(年度マスタ!$K$4&amp;"_"&amp;AB$33,データシート1!$A:$BT,MATCH("aa_"&amp;$S38,データシート1!$A$1:$BT$1,0),0)</f>
        <v>0.46998423361389829</v>
      </c>
      <c r="AC38" s="900">
        <f>VLOOKUP(年度マスタ!$K$4&amp;"_"&amp;AC$33,データシート1!$A:$BT,MATCH("aa_"&amp;$S38,データシート1!$A$1:$BT$1,0),0)</f>
        <v>1.2146367075866711</v>
      </c>
      <c r="AD38" s="900">
        <f>VLOOKUP(年度マスタ!$K$4&amp;"_"&amp;AD$33,データシート1!$A:$BT,MATCH("aa_"&amp;$S38,データシート1!$A$1:$BT$1,0),0)</f>
        <v>1.304330656719491</v>
      </c>
      <c r="AE38" s="900">
        <f>VLOOKUP(年度マスタ!$K$4&amp;"_"&amp;AE$33,データシート1!$A:$BT,MATCH("aa_"&amp;$S38,データシート1!$A$1:$BT$1,0),0)</f>
        <v>1.1515092779236293</v>
      </c>
      <c r="AF38" s="900">
        <f>VLOOKUP(年度マスタ!$K$4&amp;"_"&amp;AF$33,データシート1!$A:$BT,MATCH("aa_"&amp;$S38,データシート1!$A$1:$BT$1,0),0)</f>
        <v>1.0506922984419456</v>
      </c>
      <c r="AG38" s="900">
        <f>VLOOKUP(年度マスタ!$K$4&amp;"_"&amp;AG$33,データシート1!$A:$BT,MATCH("aa_"&amp;$S38,データシート1!$A$1:$BT$1,0),0)</f>
        <v>0.93420697497205951</v>
      </c>
      <c r="AH38" s="900">
        <f>VLOOKUP(年度マスタ!$K$4&amp;"_"&amp;AH$33,データシート1!$A:$BT,MATCH("aa_"&amp;$S38,データシート1!$A$1:$BT$1,0),0)</f>
        <v>0.95419043728847508</v>
      </c>
      <c r="AI38" s="900">
        <f>VLOOKUP(年度マスタ!$K$4&amp;"_"&amp;AI$33,データシート1!$A:$BT,MATCH("aa_"&amp;$S38,データシート1!$A$1:$BT$1,0),0)</f>
        <v>1.7658173087637055</v>
      </c>
      <c r="AJ38" s="900">
        <f>VLOOKUP(年度マスタ!$K$4&amp;"_"&amp;AJ$33,データシート1!$A:$BT,MATCH("aa_"&amp;$S38,データシート1!$A$1:$BT$1,0),0)</f>
        <v>1.5453349890033556</v>
      </c>
      <c r="AK38" s="901">
        <f>VLOOKUP(年度マスタ!$K$4&amp;"_"&amp;AK$33,データシート1!$A:$BT,MATCH("aa_"&amp;$S38,データシート1!$A$1:$BT$1,0),0)</f>
        <v>1.529760387659989</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5.3296748352841794</v>
      </c>
      <c r="P39" s="454">
        <f t="shared" si="9"/>
        <v>0.10369802442626178</v>
      </c>
      <c r="Q39" s="328"/>
      <c r="R39" s="13"/>
      <c r="S39" s="356" t="s">
        <v>189</v>
      </c>
      <c r="T39" s="335"/>
      <c r="U39" s="343" t="s">
        <v>199</v>
      </c>
      <c r="V39" s="344"/>
      <c r="W39" s="344"/>
      <c r="X39" s="896">
        <f>VLOOKUP(年度マスタ!$K$4&amp;"_"&amp;X$33,データシート1!$A:$BT,MATCH("aa_"&amp;$S39,データシート1!$A$1:$BT$1,0),0)</f>
        <v>6.6139082181194278</v>
      </c>
      <c r="Y39" s="897">
        <f>VLOOKUP(年度マスタ!$K$4&amp;"_"&amp;Y$33,データシート1!$A:$BT,MATCH("aa_"&amp;$S39,データシート1!$A$1:$BT$1,0),0)</f>
        <v>7.1284066557895294</v>
      </c>
      <c r="Z39" s="897">
        <f>VLOOKUP(年度マスタ!$K$4&amp;"_"&amp;Z$33,データシート1!$A:$BT,MATCH("aa_"&amp;$S39,データシート1!$A$1:$BT$1,0),0)</f>
        <v>8.4848583864047598</v>
      </c>
      <c r="AA39" s="897">
        <f>VLOOKUP(年度マスタ!$K$4&amp;"_"&amp;AA$33,データシート1!$A:$BT,MATCH("aa_"&amp;$S39,データシート1!$A$1:$BT$1,0),0)</f>
        <v>9.4908763638492246</v>
      </c>
      <c r="AB39" s="897">
        <f>VLOOKUP(年度マスタ!$K$4&amp;"_"&amp;AB$33,データシート1!$A:$BT,MATCH("aa_"&amp;$S39,データシート1!$A$1:$BT$1,0),0)</f>
        <v>9.5062733433456081</v>
      </c>
      <c r="AC39" s="897">
        <f>VLOOKUP(年度マスタ!$K$4&amp;"_"&amp;AC$33,データシート1!$A:$BT,MATCH("aa_"&amp;$S39,データシート1!$A$1:$BT$1,0),0)</f>
        <v>8.6714707826008386</v>
      </c>
      <c r="AD39" s="897">
        <f>VLOOKUP(年度マスタ!$K$4&amp;"_"&amp;AD$33,データシート1!$A:$BT,MATCH("aa_"&amp;$S39,データシート1!$A$1:$BT$1,0),0)</f>
        <v>8.679510591534914</v>
      </c>
      <c r="AE39" s="897">
        <f>VLOOKUP(年度マスタ!$K$4&amp;"_"&amp;AE$33,データシート1!$A:$BT,MATCH("aa_"&amp;$S39,データシート1!$A$1:$BT$1,0),0)</f>
        <v>6.7453161609203933</v>
      </c>
      <c r="AF39" s="897">
        <f>VLOOKUP(年度マスタ!$K$4&amp;"_"&amp;AF$33,データシート1!$A:$BT,MATCH("aa_"&amp;$S39,データシート1!$A$1:$BT$1,0),0)</f>
        <v>6.1095067981369331</v>
      </c>
      <c r="AG39" s="897">
        <f>VLOOKUP(年度マスタ!$K$4&amp;"_"&amp;AG$33,データシート1!$A:$BT,MATCH("aa_"&amp;$S39,データシート1!$A$1:$BT$1,0),0)</f>
        <v>5.4616067034949785</v>
      </c>
      <c r="AH39" s="897">
        <f>VLOOKUP(年度マスタ!$K$4&amp;"_"&amp;AH$33,データシート1!$A:$BT,MATCH("aa_"&amp;$S39,データシート1!$A$1:$BT$1,0),0)</f>
        <v>5.897235024803547</v>
      </c>
      <c r="AI39" s="897">
        <f>VLOOKUP(年度マスタ!$K$4&amp;"_"&amp;AI$33,データシート1!$A:$BT,MATCH("aa_"&amp;$S39,データシート1!$A$1:$BT$1,0),0)</f>
        <v>5.3871507701720081</v>
      </c>
      <c r="AJ39" s="897">
        <f>VLOOKUP(年度マスタ!$K$4&amp;"_"&amp;AJ$33,データシート1!$A:$BT,MATCH("aa_"&amp;$S39,データシート1!$A$1:$BT$1,0),0)</f>
        <v>5.0791363733530748</v>
      </c>
      <c r="AK39" s="898">
        <f>VLOOKUP(年度マスタ!$K$4&amp;"_"&amp;AK$33,データシート1!$A:$BT,MATCH("aa_"&amp;$S39,データシート1!$A$1:$BT$1,0),0)</f>
        <v>5.546061496943703</v>
      </c>
      <c r="AL39" s="330"/>
      <c r="AW39" s="17" t="str">
        <f>年度マスタ!K4</f>
        <v>46531</v>
      </c>
      <c r="AX39" s="17" t="s">
        <v>200</v>
      </c>
      <c r="AY39" s="17">
        <f>VLOOKUP($AW39&amp;"_"&amp;$AY$34,データシート1!$A:$BT,MATCH($AY$31&amp;"_"&amp;AY$36,データシート1!$A$1:$BT$1,0),0)</f>
        <v>0.20149828439950146</v>
      </c>
      <c r="AZ39" s="17">
        <f>VLOOKUP($AW39&amp;"_"&amp;$AY$34,データシート1!$A:$BT,MATCH($AY$31&amp;"_"&amp;AZ$36,データシート1!$A$1:$BT$1,0),0)</f>
        <v>0.58579145043569847</v>
      </c>
      <c r="BA39" s="17">
        <f>VLOOKUP($AW39&amp;"_"&amp;$AY$34,データシート1!$A:$BT,MATCH($AY$31&amp;"_"&amp;BA$36,データシート1!$A$1:$BT$1,0),0)</f>
        <v>1.529760387659989</v>
      </c>
      <c r="BB39" s="17">
        <f>VLOOKUP($AW39&amp;"_"&amp;$AY$34,データシート1!$A:$BT,MATCH($AY$31&amp;"_"&amp;BB$36,データシート1!$A$1:$BT$1,0),0)</f>
        <v>5.546061496943703</v>
      </c>
      <c r="BC39" s="17">
        <f>VLOOKUP($AW39&amp;"_"&amp;$AY$34,データシート1!$A:$BT,MATCH($AY$31&amp;"_"&amp;BC$36,データシート1!$A$1:$BT$1,0),0)</f>
        <v>7.6088818281151838</v>
      </c>
      <c r="BD39" s="17">
        <f>VLOOKUP($AW39&amp;"_"&amp;$AY$34,データシート1!$A:$BT,MATCH($AY$31&amp;"_"&amp;BD$36,データシート1!$A$1:$BT$1,0),0)</f>
        <v>4.461750415184067</v>
      </c>
      <c r="BE39" s="17">
        <f>VLOOKUP($AW39&amp;"_"&amp;$AY$34,データシート1!$A:$BT,MATCH($AY$31&amp;"_"&amp;BE$36,データシート1!$A$1:$BT$1,0),0)</f>
        <v>14.375850185160447</v>
      </c>
      <c r="BF39" s="17">
        <f>VLOOKUP($AW39&amp;"_"&amp;$AY$34,データシート1!$A:$BT,MATCH($AY$31&amp;"_"&amp;BF$36,データシート1!$A$1:$BT$1,0),0)</f>
        <v>0.32949450851215067</v>
      </c>
      <c r="BG39" s="17">
        <f>VLOOKUP($AW39&amp;"_"&amp;$AY$34,データシート1!$A:$BT,MATCH($AY$31&amp;"_"&amp;BG$36,データシート1!$A$1:$BT$1,0),0)</f>
        <v>6.0204208976388811</v>
      </c>
      <c r="BH39" s="17">
        <f>VLOOKUP($AW39&amp;"_"&amp;$AY$34,データシート1!$A:$BT,MATCH($AY$31&amp;"_"&amp;BH$36,データシート1!$A$1:$BT$1,0),0)</f>
        <v>0.53547315132786122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15.530586426929711</v>
      </c>
      <c r="P40" s="454">
        <f t="shared" si="9"/>
        <v>0.30217436906130785</v>
      </c>
      <c r="Q40" s="328"/>
      <c r="R40" s="13"/>
      <c r="S40" s="356" t="s">
        <v>165</v>
      </c>
      <c r="T40" s="335"/>
      <c r="U40" s="343" t="s">
        <v>165</v>
      </c>
      <c r="V40" s="344"/>
      <c r="W40" s="344"/>
      <c r="X40" s="896">
        <f>VLOOKUP(年度マスタ!$K$4&amp;"_"&amp;X$33,データシート1!$A:$BT,MATCH("aa_"&amp;$S40,データシート1!$A$1:$BT$1,0),0)</f>
        <v>6.6383984787099157</v>
      </c>
      <c r="Y40" s="897">
        <f>VLOOKUP(年度マスタ!$K$4&amp;"_"&amp;Y$33,データシート1!$A:$BT,MATCH("aa_"&amp;$S40,データシート1!$A$1:$BT$1,0),0)</f>
        <v>7.8706380156524078</v>
      </c>
      <c r="Z40" s="897">
        <f>VLOOKUP(年度マスタ!$K$4&amp;"_"&amp;Z$33,データシート1!$A:$BT,MATCH("aa_"&amp;$S40,データシート1!$A$1:$BT$1,0),0)</f>
        <v>9.6639095043930769</v>
      </c>
      <c r="AA40" s="897">
        <f>VLOOKUP(年度マスタ!$K$4&amp;"_"&amp;AA$33,データシート1!$A:$BT,MATCH("aa_"&amp;$S40,データシート1!$A$1:$BT$1,0),0)</f>
        <v>10.00801222919703</v>
      </c>
      <c r="AB40" s="897">
        <f>VLOOKUP(年度マスタ!$K$4&amp;"_"&amp;AB$33,データシート1!$A:$BT,MATCH("aa_"&amp;$S40,データシート1!$A$1:$BT$1,0),0)</f>
        <v>10.767023599739661</v>
      </c>
      <c r="AC40" s="897">
        <f>VLOOKUP(年度マスタ!$K$4&amp;"_"&amp;AC$33,データシート1!$A:$BT,MATCH("aa_"&amp;$S40,データシート1!$A$1:$BT$1,0),0)</f>
        <v>10.345339280688529</v>
      </c>
      <c r="AD40" s="897">
        <f>VLOOKUP(年度マスタ!$K$4&amp;"_"&amp;AD$33,データシート1!$A:$BT,MATCH("aa_"&amp;$S40,データシート1!$A$1:$BT$1,0),0)</f>
        <v>9.0017699810516536</v>
      </c>
      <c r="AE40" s="897">
        <f>VLOOKUP(年度マスタ!$K$4&amp;"_"&amp;AE$33,データシート1!$A:$BT,MATCH("aa_"&amp;$S40,データシート1!$A$1:$BT$1,0),0)</f>
        <v>8.155937701533496</v>
      </c>
      <c r="AF40" s="897">
        <f>VLOOKUP(年度マスタ!$K$4&amp;"_"&amp;AF$33,データシート1!$A:$BT,MATCH("aa_"&amp;$S40,データシート1!$A$1:$BT$1,0),0)</f>
        <v>8.3338774383484182</v>
      </c>
      <c r="AG40" s="897">
        <f>VLOOKUP(年度マスタ!$K$4&amp;"_"&amp;AG$33,データシート1!$A:$BT,MATCH("aa_"&amp;$S40,データシート1!$A$1:$BT$1,0),0)</f>
        <v>5.8783976251111829</v>
      </c>
      <c r="AH40" s="897">
        <f>VLOOKUP(年度マスタ!$K$4&amp;"_"&amp;AH$33,データシート1!$A:$BT,MATCH("aa_"&amp;$S40,データシート1!$A$1:$BT$1,0),0)</f>
        <v>6.3962603136373666</v>
      </c>
      <c r="AI40" s="897">
        <f>VLOOKUP(年度マスタ!$K$4&amp;"_"&amp;AI$33,データシート1!$A:$BT,MATCH("aa_"&amp;$S40,データシート1!$A$1:$BT$1,0),0)</f>
        <v>6.2368209690703411</v>
      </c>
      <c r="AJ40" s="897">
        <f>VLOOKUP(年度マスタ!$K$4&amp;"_"&amp;AJ$33,データシート1!$A:$BT,MATCH("aa_"&amp;$S40,データシート1!$A$1:$BT$1,0),0)</f>
        <v>5.6210248754719281</v>
      </c>
      <c r="AK40" s="898">
        <f>VLOOKUP(年度マスタ!$K$4&amp;"_"&amp;AK$33,データシート1!$A:$BT,MATCH("aa_"&amp;$S40,データシート1!$A$1:$BT$1,0),0)</f>
        <v>7.6088818281151838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0.50373506841258497</v>
      </c>
      <c r="P41" s="454">
        <f t="shared" si="9"/>
        <v>9.8010353432429684E-3</v>
      </c>
      <c r="Q41" s="328"/>
      <c r="R41" s="13"/>
      <c r="S41" s="356" t="s">
        <v>201</v>
      </c>
      <c r="T41" s="335"/>
      <c r="U41" s="246" t="s">
        <v>128</v>
      </c>
      <c r="V41" s="344"/>
      <c r="W41" s="344"/>
      <c r="X41" s="896">
        <f>X42+X45+X46</f>
        <v>27.564920820496859</v>
      </c>
      <c r="Y41" s="897">
        <f t="shared" ref="Y41:AH41" si="12">Y42+Y45+Y46</f>
        <v>28.12180559426983</v>
      </c>
      <c r="Z41" s="897">
        <f t="shared" si="12"/>
        <v>28.383587628276761</v>
      </c>
      <c r="AA41" s="897">
        <f t="shared" si="12"/>
        <v>28.732923508685282</v>
      </c>
      <c r="AB41" s="897">
        <f t="shared" si="12"/>
        <v>28.536717687497504</v>
      </c>
      <c r="AC41" s="897">
        <f t="shared" si="12"/>
        <v>27.016494029424752</v>
      </c>
      <c r="AD41" s="897">
        <f t="shared" si="12"/>
        <v>29.165716636670517</v>
      </c>
      <c r="AE41" s="897">
        <f t="shared" si="12"/>
        <v>26.970042082673935</v>
      </c>
      <c r="AF41" s="897">
        <f t="shared" si="12"/>
        <v>26.916700203287693</v>
      </c>
      <c r="AG41" s="897">
        <f t="shared" si="12"/>
        <v>26.295423766281147</v>
      </c>
      <c r="AH41" s="897">
        <f t="shared" si="12"/>
        <v>25.370481048595678</v>
      </c>
      <c r="AI41" s="897">
        <f>AI42+AI45+AI46</f>
        <v>23.97142344676038</v>
      </c>
      <c r="AJ41" s="897">
        <f>AJ42+AJ45+AJ46</f>
        <v>24.881274225111639</v>
      </c>
      <c r="AK41" s="898">
        <f>AK42+AK45+AK46</f>
        <v>25.187516006495549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7.1727213568710297</v>
      </c>
      <c r="P42" s="454">
        <f t="shared" si="9"/>
        <v>0.13955767611626202</v>
      </c>
      <c r="Q42" s="328"/>
      <c r="R42" s="13"/>
      <c r="S42" s="356"/>
      <c r="T42" s="335"/>
      <c r="U42" s="346"/>
      <c r="V42" s="564" t="s">
        <v>129</v>
      </c>
      <c r="W42" s="336"/>
      <c r="X42" s="899">
        <f>SUM(X43:X44)</f>
        <v>20.324799929493292</v>
      </c>
      <c r="Y42" s="900">
        <f t="shared" ref="Y42:AK42" si="13">SUM(Y43:Y44)</f>
        <v>20.749694610913128</v>
      </c>
      <c r="Z42" s="900">
        <f t="shared" si="13"/>
        <v>20.500119305088813</v>
      </c>
      <c r="AA42" s="900">
        <f t="shared" si="13"/>
        <v>20.69287685853141</v>
      </c>
      <c r="AB42" s="900">
        <f t="shared" si="13"/>
        <v>20.860261262213889</v>
      </c>
      <c r="AC42" s="900">
        <f t="shared" si="13"/>
        <v>20.44587376175868</v>
      </c>
      <c r="AD42" s="900">
        <f t="shared" si="13"/>
        <v>20.472981964272797</v>
      </c>
      <c r="AE42" s="900">
        <f t="shared" si="13"/>
        <v>20.277074796086691</v>
      </c>
      <c r="AF42" s="900">
        <f t="shared" si="13"/>
        <v>20.269977991000793</v>
      </c>
      <c r="AG42" s="900">
        <f t="shared" si="13"/>
        <v>20.218034423561214</v>
      </c>
      <c r="AH42" s="900">
        <f t="shared" si="13"/>
        <v>19.806619635697796</v>
      </c>
      <c r="AI42" s="900">
        <f t="shared" si="13"/>
        <v>18.301009014125441</v>
      </c>
      <c r="AJ42" s="900">
        <f t="shared" si="13"/>
        <v>18.756291884630887</v>
      </c>
      <c r="AK42" s="901">
        <f t="shared" si="13"/>
        <v>18.837600600344516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0.62764766343339795</v>
      </c>
      <c r="P43" s="612">
        <f t="shared" si="9"/>
        <v>1.221196878708497E-2</v>
      </c>
      <c r="Q43" s="328"/>
      <c r="R43" s="13"/>
      <c r="S43" s="356" t="s">
        <v>190</v>
      </c>
      <c r="T43" s="359"/>
      <c r="U43" s="346"/>
      <c r="V43" s="360"/>
      <c r="W43" s="347" t="s">
        <v>190</v>
      </c>
      <c r="X43" s="899">
        <f>VLOOKUP(年度マスタ!$K$4&amp;"_"&amp;X$33,データシート1!$A:$BT,MATCH("aa_"&amp;$S43,データシート1!$A$1:$BT$1,0),0)</f>
        <v>5.1411957091671523</v>
      </c>
      <c r="Y43" s="900">
        <f>VLOOKUP(年度マスタ!$K$4&amp;"_"&amp;Y$33,データシート1!$A:$BT,MATCH("aa_"&amp;$S43,データシート1!$A$1:$BT$1,0),0)</f>
        <v>5.2434317355615878</v>
      </c>
      <c r="Z43" s="900">
        <f>VLOOKUP(年度マスタ!$K$4&amp;"_"&amp;Z$33,データシート1!$A:$BT,MATCH("aa_"&amp;$S43,データシート1!$A$1:$BT$1,0),0)</f>
        <v>5.2687663869301797</v>
      </c>
      <c r="AA43" s="900">
        <f>VLOOKUP(年度マスタ!$K$4&amp;"_"&amp;AA$33,データシート1!$A:$BT,MATCH("aa_"&amp;$S43,データシート1!$A$1:$BT$1,0),0)</f>
        <v>5.4146779886164831</v>
      </c>
      <c r="AB43" s="900">
        <f>VLOOKUP(年度マスタ!$K$4&amp;"_"&amp;AB$33,データシート1!$A:$BT,MATCH("aa_"&amp;$S43,データシート1!$A$1:$BT$1,0),0)</f>
        <v>5.3296748352841794</v>
      </c>
      <c r="AC43" s="900">
        <f>VLOOKUP(年度マスタ!$K$4&amp;"_"&amp;AC$33,データシート1!$A:$BT,MATCH("aa_"&amp;$S43,データシート1!$A$1:$BT$1,0),0)</f>
        <v>5.1559267783042904</v>
      </c>
      <c r="AD43" s="900">
        <f>VLOOKUP(年度マスタ!$K$4&amp;"_"&amp;AD$33,データシート1!$A:$BT,MATCH("aa_"&amp;$S43,データシート1!$A$1:$BT$1,0),0)</f>
        <v>5.2513597684472311</v>
      </c>
      <c r="AE43" s="900">
        <f>VLOOKUP(年度マスタ!$K$4&amp;"_"&amp;AE$33,データシート1!$A:$BT,MATCH("aa_"&amp;$S43,データシート1!$A$1:$BT$1,0),0)</f>
        <v>5.2198955224325267</v>
      </c>
      <c r="AF43" s="900">
        <f>VLOOKUP(年度マスタ!$K$4&amp;"_"&amp;AF$33,データシート1!$A:$BT,MATCH("aa_"&amp;$S43,データシート1!$A$1:$BT$1,0),0)</f>
        <v>5.1681702050185478</v>
      </c>
      <c r="AG43" s="900">
        <f>VLOOKUP(年度マスタ!$K$4&amp;"_"&amp;AG$33,データシート1!$A:$BT,MATCH("aa_"&amp;$S43,データシート1!$A$1:$BT$1,0),0)</f>
        <v>5.1088174062416005</v>
      </c>
      <c r="AH43" s="900">
        <f>VLOOKUP(年度マスタ!$K$4&amp;"_"&amp;AH$33,データシート1!$A:$BT,MATCH("aa_"&amp;$S43,データシート1!$A$1:$BT$1,0),0)</f>
        <v>5.0457857181822057</v>
      </c>
      <c r="AI43" s="900">
        <f>VLOOKUP(年度マスタ!$K$4&amp;"_"&amp;AI$33,データシート1!$A:$BT,MATCH("aa_"&amp;$S43,データシート1!$A$1:$BT$1,0),0)</f>
        <v>4.359246446673005</v>
      </c>
      <c r="AJ43" s="900">
        <f>VLOOKUP(年度マスタ!$K$4&amp;"_"&amp;AJ$33,データシート1!$A:$BT,MATCH("aa_"&amp;$S43,データシート1!$A$1:$BT$1,0),0)</f>
        <v>4.2309893321419274</v>
      </c>
      <c r="AK43" s="901">
        <f>VLOOKUP(年度マスタ!$K$4&amp;"_"&amp;AK$33,データシート1!$A:$BT,MATCH("aa_"&amp;$S43,データシート1!$A$1:$BT$1,0),0)</f>
        <v>4.461750415184067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15.18360422032614</v>
      </c>
      <c r="Y44" s="900">
        <f>VLOOKUP(年度マスタ!$K$4&amp;"_"&amp;Y$33,データシート1!$A:$BT,MATCH("aa_"&amp;$S44,データシート1!$A$1:$BT$1,0),0)</f>
        <v>15.50626287535154</v>
      </c>
      <c r="Z44" s="900">
        <f>VLOOKUP(年度マスタ!$K$4&amp;"_"&amp;Z$33,データシート1!$A:$BT,MATCH("aa_"&amp;$S44,データシート1!$A$1:$BT$1,0),0)</f>
        <v>15.231352918158633</v>
      </c>
      <c r="AA44" s="900">
        <f>VLOOKUP(年度マスタ!$K$4&amp;"_"&amp;AA$33,データシート1!$A:$BT,MATCH("aa_"&amp;$S44,データシート1!$A$1:$BT$1,0),0)</f>
        <v>15.278198869914926</v>
      </c>
      <c r="AB44" s="900">
        <f>VLOOKUP(年度マスタ!$K$4&amp;"_"&amp;AB$33,データシート1!$A:$BT,MATCH("aa_"&amp;$S44,データシート1!$A$1:$BT$1,0),0)</f>
        <v>15.530586426929711</v>
      </c>
      <c r="AC44" s="900">
        <f>VLOOKUP(年度マスタ!$K$4&amp;"_"&amp;AC$33,データシート1!$A:$BT,MATCH("aa_"&amp;$S44,データシート1!$A$1:$BT$1,0),0)</f>
        <v>15.28994698345439</v>
      </c>
      <c r="AD44" s="900">
        <f>VLOOKUP(年度マスタ!$K$4&amp;"_"&amp;AD$33,データシート1!$A:$BT,MATCH("aa_"&amp;$S44,データシート1!$A$1:$BT$1,0),0)</f>
        <v>15.221622195825567</v>
      </c>
      <c r="AE44" s="900">
        <f>VLOOKUP(年度マスタ!$K$4&amp;"_"&amp;AE$33,データシート1!$A:$BT,MATCH("aa_"&amp;$S44,データシート1!$A$1:$BT$1,0),0)</f>
        <v>15.057179273654164</v>
      </c>
      <c r="AF44" s="900">
        <f>VLOOKUP(年度マスタ!$K$4&amp;"_"&amp;AF$33,データシート1!$A:$BT,MATCH("aa_"&amp;$S44,データシート1!$A$1:$BT$1,0),0)</f>
        <v>15.101807785982245</v>
      </c>
      <c r="AG44" s="900">
        <f>VLOOKUP(年度マスタ!$K$4&amp;"_"&amp;AG$33,データシート1!$A:$BT,MATCH("aa_"&amp;$S44,データシート1!$A$1:$BT$1,0),0)</f>
        <v>15.109217017319612</v>
      </c>
      <c r="AH44" s="900">
        <f>VLOOKUP(年度マスタ!$K$4&amp;"_"&amp;AH$33,データシート1!$A:$BT,MATCH("aa_"&amp;$S44,データシート1!$A$1:$BT$1,0),0)</f>
        <v>14.76083391751559</v>
      </c>
      <c r="AI44" s="900">
        <f>VLOOKUP(年度マスタ!$K$4&amp;"_"&amp;AI$33,データシート1!$A:$BT,MATCH("aa_"&amp;$S44,データシート1!$A$1:$BT$1,0),0)</f>
        <v>13.941762567452436</v>
      </c>
      <c r="AJ44" s="900">
        <f>VLOOKUP(年度マスタ!$K$4&amp;"_"&amp;AJ$33,データシート1!$A:$BT,MATCH("aa_"&amp;$S44,データシート1!$A$1:$BT$1,0),0)</f>
        <v>14.525302552488959</v>
      </c>
      <c r="AK44" s="901">
        <f>VLOOKUP(年度マスタ!$K$4&amp;"_"&amp;AK$33,データシート1!$A:$BT,MATCH("aa_"&amp;$S44,データシート1!$A$1:$BT$1,0),0)</f>
        <v>14.375850185160447</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0.39449822399907403</v>
      </c>
      <c r="Y45" s="900">
        <f>VLOOKUP(年度マスタ!$K$4&amp;"_"&amp;Y$33,データシート1!$A:$BT,MATCH("aa_"&amp;$S45,データシート1!$A$1:$BT$1,0),0)</f>
        <v>0.406830166986346</v>
      </c>
      <c r="Z45" s="900">
        <f>VLOOKUP(年度マスタ!$K$4&amp;"_"&amp;Z$33,データシート1!$A:$BT,MATCH("aa_"&amp;$S45,データシート1!$A$1:$BT$1,0),0)</f>
        <v>0.46323865294586197</v>
      </c>
      <c r="AA45" s="900">
        <f>VLOOKUP(年度マスタ!$K$4&amp;"_"&amp;AA$33,データシート1!$A:$BT,MATCH("aa_"&amp;$S45,データシート1!$A$1:$BT$1,0),0)</f>
        <v>0.49864845971868199</v>
      </c>
      <c r="AB45" s="900">
        <f>VLOOKUP(年度マスタ!$K$4&amp;"_"&amp;AB$33,データシート1!$A:$BT,MATCH("aa_"&amp;$S45,データシート1!$A$1:$BT$1,0),0)</f>
        <v>0.50373506841258497</v>
      </c>
      <c r="AC45" s="900">
        <f>VLOOKUP(年度マスタ!$K$4&amp;"_"&amp;AC$33,データシート1!$A:$BT,MATCH("aa_"&amp;$S45,データシート1!$A$1:$BT$1,0),0)</f>
        <v>0.475807835294913</v>
      </c>
      <c r="AD45" s="900">
        <f>VLOOKUP(年度マスタ!$K$4&amp;"_"&amp;AD$33,データシート1!$A:$BT,MATCH("aa_"&amp;$S45,データシート1!$A$1:$BT$1,0),0)</f>
        <v>0.458810415335764</v>
      </c>
      <c r="AE45" s="900">
        <f>VLOOKUP(年度マスタ!$K$4&amp;"_"&amp;AE$33,データシート1!$A:$BT,MATCH("aa_"&amp;$S45,データシート1!$A$1:$BT$1,0),0)</f>
        <v>0.43664719617677422</v>
      </c>
      <c r="AF45" s="900">
        <f>VLOOKUP(年度マスタ!$K$4&amp;"_"&amp;AF$33,データシート1!$A:$BT,MATCH("aa_"&amp;$S45,データシート1!$A$1:$BT$1,0),0)</f>
        <v>0.41780787972757899</v>
      </c>
      <c r="AG45" s="900">
        <f>VLOOKUP(年度マスタ!$K$4&amp;"_"&amp;AG$33,データシート1!$A:$BT,MATCH("aa_"&amp;$S45,データシート1!$A$1:$BT$1,0),0)</f>
        <v>0.38288361444978303</v>
      </c>
      <c r="AH45" s="900">
        <f>VLOOKUP(年度マスタ!$K$4&amp;"_"&amp;AH$33,データシート1!$A:$BT,MATCH("aa_"&amp;$S45,データシート1!$A$1:$BT$1,0),0)</f>
        <v>0.36495423838306401</v>
      </c>
      <c r="AI45" s="900">
        <f>VLOOKUP(年度マスタ!$K$4&amp;"_"&amp;AI$33,データシート1!$A:$BT,MATCH("aa_"&amp;$S45,データシート1!$A$1:$BT$1,0),0)</f>
        <v>0.34232596005412902</v>
      </c>
      <c r="AJ45" s="900">
        <f>VLOOKUP(年度マスタ!$K$4&amp;"_"&amp;AJ$33,データシート1!$A:$BT,MATCH("aa_"&amp;$S45,データシート1!$A$1:$BT$1,0),0)</f>
        <v>0.33245618952100098</v>
      </c>
      <c r="AK45" s="901">
        <f>VLOOKUP(年度マスタ!$K$4&amp;"_"&amp;AK$33,データシート1!$A:$BT,MATCH("aa_"&amp;$S45,データシート1!$A$1:$BT$1,0),0)</f>
        <v>0.32949450851215067</v>
      </c>
      <c r="AL45" s="330"/>
      <c r="AW45" s="17" t="str">
        <f>AW48</f>
        <v>天城町</v>
      </c>
      <c r="AX45" s="1010">
        <f t="shared" ref="AX45:BB45" si="15">AX48/$BC48</f>
        <v>5.6245930352516453E-2</v>
      </c>
      <c r="AY45" s="1010">
        <f t="shared" si="15"/>
        <v>0.13462953850646206</v>
      </c>
      <c r="AZ45" s="1010">
        <f t="shared" si="15"/>
        <v>0.18470409129683524</v>
      </c>
      <c r="BA45" s="1010">
        <f t="shared" si="15"/>
        <v>0.61142193571912407</v>
      </c>
      <c r="BB45" s="1010">
        <f t="shared" si="15"/>
        <v>1.2998504125062111E-2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6.8456226670044913</v>
      </c>
      <c r="Y46" s="900">
        <f>VLOOKUP(年度マスタ!$K$4&amp;"_"&amp;Y$33,データシート1!$A:$BT,MATCH("aa_"&amp;$S46,データシート1!$A$1:$BT$1,0),0)</f>
        <v>6.9652808163703579</v>
      </c>
      <c r="Z46" s="900">
        <f>VLOOKUP(年度マスタ!$K$4&amp;"_"&amp;Z$33,データシート1!$A:$BT,MATCH("aa_"&amp;$S46,データシート1!$A$1:$BT$1,0),0)</f>
        <v>7.4202296702420876</v>
      </c>
      <c r="AA46" s="900">
        <f>VLOOKUP(年度マスタ!$K$4&amp;"_"&amp;AA$33,データシート1!$A:$BT,MATCH("aa_"&amp;$S46,データシート1!$A$1:$BT$1,0),0)</f>
        <v>7.5413981904351903</v>
      </c>
      <c r="AB46" s="900">
        <f>VLOOKUP(年度マスタ!$K$4&amp;"_"&amp;AB$33,データシート1!$A:$BT,MATCH("aa_"&amp;$S46,データシート1!$A$1:$BT$1,0),0)</f>
        <v>7.1727213568710297</v>
      </c>
      <c r="AC46" s="900">
        <f>VLOOKUP(年度マスタ!$K$4&amp;"_"&amp;AC$33,データシート1!$A:$BT,MATCH("aa_"&amp;$S46,データシート1!$A$1:$BT$1,0),0)</f>
        <v>6.0948124323711594</v>
      </c>
      <c r="AD46" s="900">
        <f>VLOOKUP(年度マスタ!$K$4&amp;"_"&amp;AD$33,データシート1!$A:$BT,MATCH("aa_"&amp;$S46,データシート1!$A$1:$BT$1,0),0)</f>
        <v>8.2339242570619557</v>
      </c>
      <c r="AE46" s="900">
        <f>VLOOKUP(年度マスタ!$K$4&amp;"_"&amp;AE$33,データシート1!$A:$BT,MATCH("aa_"&amp;$S46,データシート1!$A$1:$BT$1,0),0)</f>
        <v>6.256320090410469</v>
      </c>
      <c r="AF46" s="900">
        <f>VLOOKUP(年度マスタ!$K$4&amp;"_"&amp;AF$33,データシート1!$A:$BT,MATCH("aa_"&amp;$S46,データシート1!$A$1:$BT$1,0),0)</f>
        <v>6.2289143325593201</v>
      </c>
      <c r="AG46" s="900">
        <f>VLOOKUP(年度マスタ!$K$4&amp;"_"&amp;AG$33,データシート1!$A:$BT,MATCH("aa_"&amp;$S46,データシート1!$A$1:$BT$1,0),0)</f>
        <v>5.6945057282701512</v>
      </c>
      <c r="AH46" s="900">
        <f>VLOOKUP(年度マスタ!$K$4&amp;"_"&amp;AH$33,データシート1!$A:$BT,MATCH("aa_"&amp;$S46,データシート1!$A$1:$BT$1,0),0)</f>
        <v>5.1989071745148197</v>
      </c>
      <c r="AI46" s="900">
        <f>VLOOKUP(年度マスタ!$K$4&amp;"_"&amp;AI$33,データシート1!$A:$BT,MATCH("aa_"&amp;$S46,データシート1!$A$1:$BT$1,0),0)</f>
        <v>5.3280884725808084</v>
      </c>
      <c r="AJ46" s="900">
        <f>VLOOKUP(年度マスタ!$K$4&amp;"_"&amp;AJ$33,データシート1!$A:$BT,MATCH("aa_"&amp;$S46,データシート1!$A$1:$BT$1,0),0)</f>
        <v>5.7925261509597537</v>
      </c>
      <c r="AK46" s="901">
        <f>VLOOKUP(年度マスタ!$K$4&amp;"_"&amp;AK$33,データシート1!$A:$BT,MATCH("aa_"&amp;$S46,データシート1!$A$1:$BT$1,0),0)</f>
        <v>6.0204208976388811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0.54040071876752971</v>
      </c>
      <c r="Y47" s="903">
        <f>VLOOKUP(年度マスタ!$K$4&amp;"_"&amp;Y$33,データシート1!$A:$BT,MATCH("aa_"&amp;$S47,データシート1!$A$1:$BT$1,0),0)</f>
        <v>0.77980503660130096</v>
      </c>
      <c r="Z47" s="903">
        <f>VLOOKUP(年度マスタ!$K$4&amp;"_"&amp;Z$33,データシート1!$A:$BT,MATCH("aa_"&amp;$S47,データシート1!$A$1:$BT$1,0),0)</f>
        <v>1.127844681181968</v>
      </c>
      <c r="AA47" s="903">
        <f>VLOOKUP(年度マスタ!$K$4&amp;"_"&amp;AA$33,データシート1!$A:$BT,MATCH("aa_"&amp;$S47,データシート1!$A$1:$BT$1,0),0)</f>
        <v>0.82652903213631812</v>
      </c>
      <c r="AB47" s="903">
        <f>VLOOKUP(年度マスタ!$K$4&amp;"_"&amp;AB$33,データシート1!$A:$BT,MATCH("aa_"&amp;$S47,データシート1!$A$1:$BT$1,0),0)</f>
        <v>0.62764766343339795</v>
      </c>
      <c r="AC47" s="903">
        <f>VLOOKUP(年度マスタ!$K$4&amp;"_"&amp;AC$33,データシート1!$A:$BT,MATCH("aa_"&amp;$S47,データシート1!$A$1:$BT$1,0),0)</f>
        <v>0.68148550810041719</v>
      </c>
      <c r="AD47" s="903">
        <f>VLOOKUP(年度マスタ!$K$4&amp;"_"&amp;AD$33,データシート1!$A:$BT,MATCH("aa_"&amp;$S47,データシート1!$A$1:$BT$1,0),0)</f>
        <v>0.73091259981214851</v>
      </c>
      <c r="AE47" s="903">
        <f>VLOOKUP(年度マスタ!$K$4&amp;"_"&amp;AE$33,データシート1!$A:$BT,MATCH("aa_"&amp;$S47,データシート1!$A$1:$BT$1,0),0)</f>
        <v>0.95907340761598614</v>
      </c>
      <c r="AF47" s="903">
        <f>VLOOKUP(年度マスタ!$K$4&amp;"_"&amp;AF$33,データシート1!$A:$BT,MATCH("aa_"&amp;$S47,データシート1!$A$1:$BT$1,0),0)</f>
        <v>1.0771882812552376</v>
      </c>
      <c r="AG47" s="903">
        <f>VLOOKUP(年度マスタ!$K$4&amp;"_"&amp;AG$33,データシート1!$A:$BT,MATCH("aa_"&amp;$S47,データシート1!$A$1:$BT$1,0),0)</f>
        <v>0.88238909429567158</v>
      </c>
      <c r="AH47" s="903">
        <f>VLOOKUP(年度マスタ!$K$4&amp;"_"&amp;AH$33,データシート1!$A:$BT,MATCH("aa_"&amp;$S47,データシート1!$A$1:$BT$1,0),0)</f>
        <v>0.75819105045411617</v>
      </c>
      <c r="AI47" s="903">
        <f>VLOOKUP(年度マスタ!$K$4&amp;"_"&amp;AI$33,データシート1!$A:$BT,MATCH("aa_"&amp;$S47,データシート1!$A$1:$BT$1,0),0)</f>
        <v>0.74889989068368534</v>
      </c>
      <c r="AJ47" s="903">
        <f>VLOOKUP(年度マスタ!$K$4&amp;"_"&amp;AJ$33,データシート1!$A:$BT,MATCH("aa_"&amp;$S47,データシート1!$A$1:$BT$1,0),0)</f>
        <v>0.56596194883086148</v>
      </c>
      <c r="AK47" s="904">
        <f>VLOOKUP(年度マスタ!$K$4&amp;"_"&amp;AK$33,データシート1!$A:$BT,MATCH("aa_"&amp;$S47,データシート1!$A$1:$BT$1,0),0)</f>
        <v>0.53547315132786122</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天城町</v>
      </c>
      <c r="AX48" s="1011">
        <f>SUM(AY39:BA39)</f>
        <v>2.3170501224951892</v>
      </c>
      <c r="AY48" s="1011">
        <f>BB39</f>
        <v>5.546061496943703</v>
      </c>
      <c r="AZ48" s="1011">
        <f>BC39</f>
        <v>7.6088818281151838</v>
      </c>
      <c r="BA48" s="1011">
        <f>SUM(BD39:BG39)</f>
        <v>25.187516006495549</v>
      </c>
      <c r="BB48" s="1011">
        <f>BH39</f>
        <v>0.53547315132786122</v>
      </c>
      <c r="BC48" s="1011">
        <f>SUM(AX48:BB48)</f>
        <v>41.19498260537749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41.19498260537749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2.3170501224951892</v>
      </c>
      <c r="P52" s="453">
        <f t="shared" ref="P52:P64" si="18">O52/$O$51</f>
        <v>5.6245930352516453E-2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0.20149828439950146</v>
      </c>
      <c r="P53" s="454">
        <f t="shared" si="18"/>
        <v>4.891330731456563E-3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0.58579145043569847</v>
      </c>
      <c r="P54" s="454">
        <f t="shared" si="18"/>
        <v>1.4219970816524407E-2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1.529760387659989</v>
      </c>
      <c r="P55" s="454">
        <f t="shared" si="18"/>
        <v>3.7134628804535483E-2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5.546061496943703</v>
      </c>
      <c r="P56" s="453">
        <f t="shared" si="18"/>
        <v>0.13462953850646206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7.6088818281151838</v>
      </c>
      <c r="P57" s="453">
        <f t="shared" si="18"/>
        <v>0.18470409129683524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25.187516006495549</v>
      </c>
      <c r="P58" s="453">
        <f t="shared" si="18"/>
        <v>0.61142193571912407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18.837600600344516</v>
      </c>
      <c r="P59" s="454">
        <f t="shared" si="18"/>
        <v>0.45727900363005619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4.461750415184067</v>
      </c>
      <c r="P60" s="454">
        <f t="shared" si="18"/>
        <v>0.10830810290478533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14.375850185160447</v>
      </c>
      <c r="P61" s="454">
        <f t="shared" si="18"/>
        <v>0.34897090072527082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0.32949450851215067</v>
      </c>
      <c r="P62" s="454">
        <f t="shared" si="18"/>
        <v>7.9984135851811061E-3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6.0204208976388811</v>
      </c>
      <c r="P63" s="454">
        <f t="shared" si="18"/>
        <v>0.14614451850388668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0.53547315132786122</v>
      </c>
      <c r="P64" s="612">
        <f t="shared" si="18"/>
        <v>1.2998504125062111E-2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天城町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8.6707000000000001</v>
      </c>
      <c r="AI7" s="78">
        <f>VLOOKUP(年度マスタ!$K$4&amp;"_"&amp;$AG7,データシート1!$A:$BT,MATCH("ab_"&amp;AI$2,データシート1!$A$1:$BT$1,0),0)</f>
        <v>295</v>
      </c>
      <c r="AJ7" s="78">
        <f>VLOOKUP(年度マスタ!$K$4&amp;"_"&amp;$AG7,データシート1!$A:$BT,MATCH("ab_"&amp;AJ$2,データシート1!$A$1:$BT$1,0),0)</f>
        <v>10</v>
      </c>
      <c r="AK7" s="78">
        <f>VLOOKUP(年度マスタ!$K$4&amp;"_"&amp;$AG7,データシート1!$A:$BT,MATCH("ab_"&amp;AK$2,データシート1!$A$1:$BT$1,0),0)</f>
        <v>1738</v>
      </c>
      <c r="AL7" s="78">
        <f>VLOOKUP(年度マスタ!$K$4&amp;"_"&amp;$AG7,データシート1!$A:$BT,MATCH("ab_"&amp;AL$2,データシート1!$A$1:$BT$1,0),0)</f>
        <v>3165</v>
      </c>
      <c r="AM7" s="78">
        <f>VLOOKUP(年度マスタ!$K$4&amp;"_"&amp;$AG7,データシート1!$A:$BT,MATCH("ab_"&amp;AM$2,データシート1!$A$1:$BT$1,0),0)</f>
        <v>2599</v>
      </c>
      <c r="AN7" s="78">
        <f>VLOOKUP(年度マスタ!$K$4&amp;"_"&amp;$AG7,データシート1!$A:$BT,MATCH("ab_"&amp;AN$2,データシート1!$A$1:$BT$1,0),0)</f>
        <v>3056</v>
      </c>
      <c r="AO7" s="78">
        <f>VLOOKUP(年度マスタ!$K$4&amp;"_"&amp;$AG7,データシート1!$A:$BT,MATCH("ab_"&amp;AO$2,データシート1!$A$1:$BT$1,0),0)</f>
        <v>6767</v>
      </c>
      <c r="AP7" s="78">
        <f>VLOOKUP(年度マスタ!$K$4&amp;"_"&amp;$AG7,データシート1!$A:$BT,MATCH("ab_"&amp;AP$2,データシート1!$A$1:$BT$1,0),0)</f>
        <v>1261468</v>
      </c>
      <c r="AQ7" s="954">
        <f>VLOOKUP(年度マスタ!$K$4&amp;"_"&amp;$AG7,データシート1!$A:$BT,MATCH("ab_"&amp;AQ$2,データシート1!$A$1:$BT$1,0),0)</f>
        <v>0.54040071876752971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8.5940999999999992</v>
      </c>
      <c r="AI8" s="78">
        <f>VLOOKUP(年度マスタ!$K$4&amp;"_"&amp;$AG8,データシート1!$A:$BT,MATCH("ab_"&amp;AI$2,データシート1!$A$1:$BT$1,0),0)</f>
        <v>295</v>
      </c>
      <c r="AJ8" s="78">
        <f>VLOOKUP(年度マスタ!$K$4&amp;"_"&amp;$AG8,データシート1!$A:$BT,MATCH("ab_"&amp;AJ$2,データシート1!$A$1:$BT$1,0),0)</f>
        <v>10</v>
      </c>
      <c r="AK8" s="78">
        <f>VLOOKUP(年度マスタ!$K$4&amp;"_"&amp;$AG8,データシート1!$A:$BT,MATCH("ab_"&amp;AK$2,データシート1!$A$1:$BT$1,0),0)</f>
        <v>1738</v>
      </c>
      <c r="AL8" s="78">
        <f>VLOOKUP(年度マスタ!$K$4&amp;"_"&amp;$AG8,データシート1!$A:$BT,MATCH("ab_"&amp;AL$2,データシート1!$A$1:$BT$1,0),0)</f>
        <v>3184</v>
      </c>
      <c r="AM8" s="78">
        <f>VLOOKUP(年度マスタ!$K$4&amp;"_"&amp;$AG8,データシート1!$A:$BT,MATCH("ab_"&amp;AM$2,データシート1!$A$1:$BT$1,0),0)</f>
        <v>2663</v>
      </c>
      <c r="AN8" s="78">
        <f>VLOOKUP(年度マスタ!$K$4&amp;"_"&amp;$AG8,データシート1!$A:$BT,MATCH("ab_"&amp;AN$2,データシート1!$A$1:$BT$1,0),0)</f>
        <v>3043</v>
      </c>
      <c r="AO8" s="78">
        <f>VLOOKUP(年度マスタ!$K$4&amp;"_"&amp;$AG8,データシート1!$A:$BT,MATCH("ab_"&amp;AO$2,データシート1!$A$1:$BT$1,0),0)</f>
        <v>6687</v>
      </c>
      <c r="AP8" s="78">
        <f>VLOOKUP(年度マスタ!$K$4&amp;"_"&amp;$AG8,データシート1!$A:$BT,MATCH("ab_"&amp;AP$2,データシート1!$A$1:$BT$1,0),0)</f>
        <v>1216337</v>
      </c>
      <c r="AQ8" s="954">
        <f>VLOOKUP(年度マスタ!$K$4&amp;"_"&amp;$AG8,データシート1!$A:$BT,MATCH("ab_"&amp;AQ$2,データシート1!$A$1:$BT$1,0),0)</f>
        <v>0.77980503660130096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8.2056000000000004</v>
      </c>
      <c r="AI9" s="78">
        <f>VLOOKUP(年度マスタ!$K$4&amp;"_"&amp;$AG9,データシート1!$A:$BT,MATCH("ab_"&amp;AI$2,データシート1!$A$1:$BT$1,0),0)</f>
        <v>295</v>
      </c>
      <c r="AJ9" s="78">
        <f>VLOOKUP(年度マスタ!$K$4&amp;"_"&amp;$AG9,データシート1!$A:$BT,MATCH("ab_"&amp;AJ$2,データシート1!$A$1:$BT$1,0),0)</f>
        <v>10</v>
      </c>
      <c r="AK9" s="78">
        <f>VLOOKUP(年度マスタ!$K$4&amp;"_"&amp;$AG9,データシート1!$A:$BT,MATCH("ab_"&amp;AK$2,データシート1!$A$1:$BT$1,0),0)</f>
        <v>1738</v>
      </c>
      <c r="AL9" s="78">
        <f>VLOOKUP(年度マスタ!$K$4&amp;"_"&amp;$AG9,データシート1!$A:$BT,MATCH("ab_"&amp;AL$2,データシート1!$A$1:$BT$1,0),0)</f>
        <v>3175</v>
      </c>
      <c r="AM9" s="78">
        <f>VLOOKUP(年度マスタ!$K$4&amp;"_"&amp;$AG9,データシート1!$A:$BT,MATCH("ab_"&amp;AM$2,データシート1!$A$1:$BT$1,0),0)</f>
        <v>2734</v>
      </c>
      <c r="AN9" s="78">
        <f>VLOOKUP(年度マスタ!$K$4&amp;"_"&amp;$AG9,データシート1!$A:$BT,MATCH("ab_"&amp;AN$2,データシート1!$A$1:$BT$1,0),0)</f>
        <v>3078</v>
      </c>
      <c r="AO9" s="78">
        <f>VLOOKUP(年度マスタ!$K$4&amp;"_"&amp;$AG9,データシート1!$A:$BT,MATCH("ab_"&amp;AO$2,データシート1!$A$1:$BT$1,0),0)</f>
        <v>6601</v>
      </c>
      <c r="AP9" s="78">
        <f>VLOOKUP(年度マスタ!$K$4&amp;"_"&amp;$AG9,データシート1!$A:$BT,MATCH("ab_"&amp;AP$2,データシート1!$A$1:$BT$1,0),0)</f>
        <v>1293641</v>
      </c>
      <c r="AQ9" s="954">
        <f>VLOOKUP(年度マスタ!$K$4&amp;"_"&amp;$AG9,データシート1!$A:$BT,MATCH("ab_"&amp;AQ$2,データシート1!$A$1:$BT$1,0),0)</f>
        <v>1.127844681181968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7.3921999999999999</v>
      </c>
      <c r="AI10" s="78">
        <f>VLOOKUP(年度マスタ!$K$4&amp;"_"&amp;$AG10,データシート1!$A:$BT,MATCH("ab_"&amp;AI$2,データシート1!$A$1:$BT$1,0),0)</f>
        <v>295</v>
      </c>
      <c r="AJ10" s="78">
        <f>VLOOKUP(年度マスタ!$K$4&amp;"_"&amp;$AG10,データシート1!$A:$BT,MATCH("ab_"&amp;AJ$2,データシート1!$A$1:$BT$1,0),0)</f>
        <v>10</v>
      </c>
      <c r="AK10" s="78">
        <f>VLOOKUP(年度マスタ!$K$4&amp;"_"&amp;$AG10,データシート1!$A:$BT,MATCH("ab_"&amp;AK$2,データシート1!$A$1:$BT$1,0),0)</f>
        <v>1738</v>
      </c>
      <c r="AL10" s="78">
        <f>VLOOKUP(年度マスタ!$K$4&amp;"_"&amp;$AG10,データシート1!$A:$BT,MATCH("ab_"&amp;AL$2,データシート1!$A$1:$BT$1,0),0)</f>
        <v>3190</v>
      </c>
      <c r="AM10" s="78">
        <f>VLOOKUP(年度マスタ!$K$4&amp;"_"&amp;$AG10,データシート1!$A:$BT,MATCH("ab_"&amp;AM$2,データシート1!$A$1:$BT$1,0),0)</f>
        <v>2832</v>
      </c>
      <c r="AN10" s="78">
        <f>VLOOKUP(年度マスタ!$K$4&amp;"_"&amp;$AG10,データシート1!$A:$BT,MATCH("ab_"&amp;AN$2,データシート1!$A$1:$BT$1,0),0)</f>
        <v>3070</v>
      </c>
      <c r="AO10" s="78">
        <f>VLOOKUP(年度マスタ!$K$4&amp;"_"&amp;$AG10,データシート1!$A:$BT,MATCH("ab_"&amp;AO$2,データシート1!$A$1:$BT$1,0),0)</f>
        <v>6540</v>
      </c>
      <c r="AP10" s="78">
        <f>VLOOKUP(年度マスタ!$K$4&amp;"_"&amp;$AG10,データシート1!$A:$BT,MATCH("ab_"&amp;AP$2,データシート1!$A$1:$BT$1,0),0)</f>
        <v>1280712</v>
      </c>
      <c r="AQ10" s="954">
        <f>VLOOKUP(年度マスタ!$K$4&amp;"_"&amp;$AG10,データシート1!$A:$BT,MATCH("ab_"&amp;AQ$2,データシート1!$A$1:$BT$1,0),0)</f>
        <v>0.82652903213631812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7.319</v>
      </c>
      <c r="AI11" s="78">
        <f>VLOOKUP(年度マスタ!$K$4&amp;"_"&amp;$AG11,データシート1!$A:$BT,MATCH("ab_"&amp;AI$2,データシート1!$A$1:$BT$1,0),0)</f>
        <v>295</v>
      </c>
      <c r="AJ11" s="78">
        <f>VLOOKUP(年度マスタ!$K$4&amp;"_"&amp;$AG11,データシート1!$A:$BT,MATCH("ab_"&amp;AJ$2,データシート1!$A$1:$BT$1,0),0)</f>
        <v>10</v>
      </c>
      <c r="AK11" s="78">
        <f>VLOOKUP(年度マスタ!$K$4&amp;"_"&amp;$AG11,データシート1!$A:$BT,MATCH("ab_"&amp;AK$2,データシート1!$A$1:$BT$1,0),0)</f>
        <v>1738</v>
      </c>
      <c r="AL11" s="78">
        <f>VLOOKUP(年度マスタ!$K$4&amp;"_"&amp;$AG11,データシート1!$A:$BT,MATCH("ab_"&amp;AL$2,データシート1!$A$1:$BT$1,0),0)</f>
        <v>3198</v>
      </c>
      <c r="AM11" s="78">
        <f>VLOOKUP(年度マスタ!$K$4&amp;"_"&amp;$AG11,データシート1!$A:$BT,MATCH("ab_"&amp;AM$2,データシート1!$A$1:$BT$1,0),0)</f>
        <v>2912</v>
      </c>
      <c r="AN11" s="78">
        <f>VLOOKUP(年度マスタ!$K$4&amp;"_"&amp;$AG11,データシート1!$A:$BT,MATCH("ab_"&amp;AN$2,データシート1!$A$1:$BT$1,0),0)</f>
        <v>3109</v>
      </c>
      <c r="AO11" s="78">
        <f>VLOOKUP(年度マスタ!$K$4&amp;"_"&amp;$AG11,データシート1!$A:$BT,MATCH("ab_"&amp;AO$2,データシート1!$A$1:$BT$1,0),0)</f>
        <v>6512</v>
      </c>
      <c r="AP11" s="78">
        <f>VLOOKUP(年度マスタ!$K$4&amp;"_"&amp;$AG11,データシート1!$A:$BT,MATCH("ab_"&amp;AP$2,データシート1!$A$1:$BT$1,0),0)</f>
        <v>1189035</v>
      </c>
      <c r="AQ11" s="954">
        <f>VLOOKUP(年度マスタ!$K$4&amp;"_"&amp;$AG11,データシート1!$A:$BT,MATCH("ab_"&amp;AQ$2,データシート1!$A$1:$BT$1,0),0)</f>
        <v>0.62764766343339795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6.5751999999999997</v>
      </c>
      <c r="AI12" s="78">
        <f>VLOOKUP(年度マスタ!$K$4&amp;"_"&amp;$AG12,データシート1!$A:$BT,MATCH("ab_"&amp;AI$2,データシート1!$A$1:$BT$1,0),0)</f>
        <v>270</v>
      </c>
      <c r="AJ12" s="78">
        <f>VLOOKUP(年度マスタ!$K$4&amp;"_"&amp;$AG12,データシート1!$A:$BT,MATCH("ab_"&amp;AJ$2,データシート1!$A$1:$BT$1,0),0)</f>
        <v>26</v>
      </c>
      <c r="AK12" s="78">
        <f>VLOOKUP(年度マスタ!$K$4&amp;"_"&amp;$AG12,データシート1!$A:$BT,MATCH("ab_"&amp;AK$2,データシート1!$A$1:$BT$1,0),0)</f>
        <v>1708</v>
      </c>
      <c r="AL12" s="78">
        <f>VLOOKUP(年度マスタ!$K$4&amp;"_"&amp;$AG12,データシート1!$A:$BT,MATCH("ab_"&amp;AL$2,データシート1!$A$1:$BT$1,0),0)</f>
        <v>3206</v>
      </c>
      <c r="AM12" s="78">
        <f>VLOOKUP(年度マスタ!$K$4&amp;"_"&amp;$AG12,データシート1!$A:$BT,MATCH("ab_"&amp;AM$2,データシート1!$A$1:$BT$1,0),0)</f>
        <v>2967</v>
      </c>
      <c r="AN12" s="78">
        <f>VLOOKUP(年度マスタ!$K$4&amp;"_"&amp;$AG12,データシート1!$A:$BT,MATCH("ab_"&amp;AN$2,データシート1!$A$1:$BT$1,0),0)</f>
        <v>3045</v>
      </c>
      <c r="AO12" s="78">
        <f>VLOOKUP(年度マスタ!$K$4&amp;"_"&amp;$AG12,データシート1!$A:$BT,MATCH("ab_"&amp;AO$2,データシート1!$A$1:$BT$1,0),0)</f>
        <v>6411</v>
      </c>
      <c r="AP12" s="78">
        <f>VLOOKUP(年度マスタ!$K$4&amp;"_"&amp;$AG12,データシート1!$A:$BT,MATCH("ab_"&amp;AP$2,データシート1!$A$1:$BT$1,0),0)</f>
        <v>1013525</v>
      </c>
      <c r="AQ12" s="954">
        <f>VLOOKUP(年度マスタ!$K$4&amp;"_"&amp;$AG12,データシート1!$A:$BT,MATCH("ab_"&amp;AQ$2,データシート1!$A$1:$BT$1,0),0)</f>
        <v>0.68148550810041719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4.2203999999999997</v>
      </c>
      <c r="AI13" s="78">
        <f>VLOOKUP(年度マスタ!$K$4&amp;"_"&amp;$AG13,データシート1!$A:$BT,MATCH("ab_"&amp;AI$2,データシート1!$A$1:$BT$1,0),0)</f>
        <v>270</v>
      </c>
      <c r="AJ13" s="78">
        <f>VLOOKUP(年度マスタ!$K$4&amp;"_"&amp;$AG13,データシート1!$A:$BT,MATCH("ab_"&amp;AJ$2,データシート1!$A$1:$BT$1,0),0)</f>
        <v>26</v>
      </c>
      <c r="AK13" s="78">
        <f>VLOOKUP(年度マスタ!$K$4&amp;"_"&amp;$AG13,データシート1!$A:$BT,MATCH("ab_"&amp;AK$2,データシート1!$A$1:$BT$1,0),0)</f>
        <v>1708</v>
      </c>
      <c r="AL13" s="78">
        <f>VLOOKUP(年度マスタ!$K$4&amp;"_"&amp;$AG13,データシート1!$A:$BT,MATCH("ab_"&amp;AL$2,データシート1!$A$1:$BT$1,0),0)</f>
        <v>3197</v>
      </c>
      <c r="AM13" s="78">
        <f>VLOOKUP(年度マスタ!$K$4&amp;"_"&amp;$AG13,データシート1!$A:$BT,MATCH("ab_"&amp;AM$2,データシート1!$A$1:$BT$1,0),0)</f>
        <v>3051</v>
      </c>
      <c r="AN13" s="78">
        <f>VLOOKUP(年度マスタ!$K$4&amp;"_"&amp;$AG13,データシート1!$A:$BT,MATCH("ab_"&amp;AN$2,データシート1!$A$1:$BT$1,0),0)</f>
        <v>3029</v>
      </c>
      <c r="AO13" s="78">
        <f>VLOOKUP(年度マスタ!$K$4&amp;"_"&amp;$AG13,データシート1!$A:$BT,MATCH("ab_"&amp;AO$2,データシート1!$A$1:$BT$1,0),0)</f>
        <v>6315</v>
      </c>
      <c r="AP13" s="78">
        <f>VLOOKUP(年度マスタ!$K$4&amp;"_"&amp;$AG13,データシート1!$A:$BT,MATCH("ab_"&amp;AP$2,データシート1!$A$1:$BT$1,0),0)</f>
        <v>1407455</v>
      </c>
      <c r="AQ13" s="954">
        <f>VLOOKUP(年度マスタ!$K$4&amp;"_"&amp;$AG13,データシート1!$A:$BT,MATCH("ab_"&amp;AQ$2,データシート1!$A$1:$BT$1,0),0)</f>
        <v>0.73091259981214851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3.5882999999999998</v>
      </c>
      <c r="AI14" s="78">
        <f>VLOOKUP(年度マスタ!$K$4&amp;"_"&amp;$AG14,データシート1!$A:$BT,MATCH("ab_"&amp;AI$2,データシート1!$A$1:$BT$1,0),0)</f>
        <v>270</v>
      </c>
      <c r="AJ14" s="78">
        <f>VLOOKUP(年度マスタ!$K$4&amp;"_"&amp;$AG14,データシート1!$A:$BT,MATCH("ab_"&amp;AJ$2,データシート1!$A$1:$BT$1,0),0)</f>
        <v>26</v>
      </c>
      <c r="AK14" s="78">
        <f>VLOOKUP(年度マスタ!$K$4&amp;"_"&amp;$AG14,データシート1!$A:$BT,MATCH("ab_"&amp;AK$2,データシート1!$A$1:$BT$1,0),0)</f>
        <v>1708</v>
      </c>
      <c r="AL14" s="78">
        <f>VLOOKUP(年度マスタ!$K$4&amp;"_"&amp;$AG14,データシート1!$A:$BT,MATCH("ab_"&amp;AL$2,データシート1!$A$1:$BT$1,0),0)</f>
        <v>3151</v>
      </c>
      <c r="AM14" s="78">
        <f>VLOOKUP(年度マスタ!$K$4&amp;"_"&amp;$AG14,データシート1!$A:$BT,MATCH("ab_"&amp;AM$2,データシート1!$A$1:$BT$1,0),0)</f>
        <v>3070</v>
      </c>
      <c r="AN14" s="78">
        <f>VLOOKUP(年度マスタ!$K$4&amp;"_"&amp;$AG14,データシート1!$A:$BT,MATCH("ab_"&amp;AN$2,データシート1!$A$1:$BT$1,0),0)</f>
        <v>3099</v>
      </c>
      <c r="AO14" s="78">
        <f>VLOOKUP(年度マスタ!$K$4&amp;"_"&amp;$AG14,データシート1!$A:$BT,MATCH("ab_"&amp;AO$2,データシート1!$A$1:$BT$1,0),0)</f>
        <v>6182</v>
      </c>
      <c r="AP14" s="78">
        <f>VLOOKUP(年度マスタ!$K$4&amp;"_"&amp;$AG14,データシート1!$A:$BT,MATCH("ab_"&amp;AP$2,データシート1!$A$1:$BT$1,0),0)</f>
        <v>1068517.8874801281</v>
      </c>
      <c r="AQ14" s="954">
        <f>VLOOKUP(年度マスタ!$K$4&amp;"_"&amp;$AG14,データシート1!$A:$BT,MATCH("ab_"&amp;AQ$2,データシート1!$A$1:$BT$1,0),0)</f>
        <v>0.95907340761598614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4.1555999999999997</v>
      </c>
      <c r="AI15" s="78">
        <f>VLOOKUP(年度マスタ!$K$4&amp;"_"&amp;$AG15,データシート1!$A:$BT,MATCH("ab_"&amp;AI$2,データシート1!$A$1:$BT$1,0),0)</f>
        <v>270</v>
      </c>
      <c r="AJ15" s="78">
        <f>VLOOKUP(年度マスタ!$K$4&amp;"_"&amp;$AG15,データシート1!$A:$BT,MATCH("ab_"&amp;AJ$2,データシート1!$A$1:$BT$1,0),0)</f>
        <v>26</v>
      </c>
      <c r="AK15" s="78">
        <f>VLOOKUP(年度マスタ!$K$4&amp;"_"&amp;$AG15,データシート1!$A:$BT,MATCH("ab_"&amp;AK$2,データシート1!$A$1:$BT$1,0),0)</f>
        <v>1708</v>
      </c>
      <c r="AL15" s="78">
        <f>VLOOKUP(年度マスタ!$K$4&amp;"_"&amp;$AG15,データシート1!$A:$BT,MATCH("ab_"&amp;AL$2,データシート1!$A$1:$BT$1,0),0)</f>
        <v>3122</v>
      </c>
      <c r="AM15" s="78">
        <f>VLOOKUP(年度マスタ!$K$4&amp;"_"&amp;$AG15,データシート1!$A:$BT,MATCH("ab_"&amp;AM$2,データシート1!$A$1:$BT$1,0),0)</f>
        <v>3090</v>
      </c>
      <c r="AN15" s="78">
        <f>VLOOKUP(年度マスタ!$K$4&amp;"_"&amp;$AG15,データシート1!$A:$BT,MATCH("ab_"&amp;AN$2,データシート1!$A$1:$BT$1,0),0)</f>
        <v>3128</v>
      </c>
      <c r="AO15" s="78">
        <f>VLOOKUP(年度マスタ!$K$4&amp;"_"&amp;$AG15,データシート1!$A:$BT,MATCH("ab_"&amp;AO$2,データシート1!$A$1:$BT$1,0),0)</f>
        <v>6117</v>
      </c>
      <c r="AP15" s="78">
        <f>VLOOKUP(年度マスタ!$K$4&amp;"_"&amp;$AG15,データシート1!$A:$BT,MATCH("ab_"&amp;AP$2,データシート1!$A$1:$BT$1,0),0)</f>
        <v>1084946</v>
      </c>
      <c r="AQ15" s="954">
        <f>VLOOKUP(年度マスタ!$K$4&amp;"_"&amp;$AG15,データシート1!$A:$BT,MATCH("ab_"&amp;AQ$2,データシート1!$A$1:$BT$1,0),0)</f>
        <v>1.077188281255238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4.2028999999999996</v>
      </c>
      <c r="AI16" s="78">
        <f>VLOOKUP(年度マスタ!$K$4&amp;"_"&amp;$AG16,データシート1!$A:$BT,MATCH("ab_"&amp;AI$2,データシート1!$A$1:$BT$1,0),0)</f>
        <v>270</v>
      </c>
      <c r="AJ16" s="78">
        <f>VLOOKUP(年度マスタ!$K$4&amp;"_"&amp;$AG16,データシート1!$A:$BT,MATCH("ab_"&amp;AJ$2,データシート1!$A$1:$BT$1,0),0)</f>
        <v>26</v>
      </c>
      <c r="AK16" s="78">
        <f>VLOOKUP(年度マスタ!$K$4&amp;"_"&amp;$AG16,データシート1!$A:$BT,MATCH("ab_"&amp;AK$2,データシート1!$A$1:$BT$1,0),0)</f>
        <v>1708</v>
      </c>
      <c r="AL16" s="78">
        <f>VLOOKUP(年度マスタ!$K$4&amp;"_"&amp;$AG16,データシート1!$A:$BT,MATCH("ab_"&amp;AL$2,データシート1!$A$1:$BT$1,0),0)</f>
        <v>3117</v>
      </c>
      <c r="AM16" s="78">
        <f>VLOOKUP(年度マスタ!$K$4&amp;"_"&amp;$AG16,データシート1!$A:$BT,MATCH("ab_"&amp;AM$2,データシート1!$A$1:$BT$1,0),0)</f>
        <v>3113</v>
      </c>
      <c r="AN16" s="78">
        <f>VLOOKUP(年度マスタ!$K$4&amp;"_"&amp;$AG16,データシート1!$A:$BT,MATCH("ab_"&amp;AN$2,データシート1!$A$1:$BT$1,0),0)</f>
        <v>3161</v>
      </c>
      <c r="AO16" s="78">
        <f>VLOOKUP(年度マスタ!$K$4&amp;"_"&amp;$AG16,データシート1!$A:$BT,MATCH("ab_"&amp;AO$2,データシート1!$A$1:$BT$1,0),0)</f>
        <v>6041</v>
      </c>
      <c r="AP16" s="78">
        <f>VLOOKUP(年度マスタ!$K$4&amp;"_"&amp;$AG16,データシート1!$A:$BT,MATCH("ab_"&amp;AP$2,データシート1!$A$1:$BT$1,0),0)</f>
        <v>987976</v>
      </c>
      <c r="AQ16" s="954">
        <f>VLOOKUP(年度マスタ!$K$4&amp;"_"&amp;$AG16,データシート1!$A:$BT,MATCH("ab_"&amp;AQ$2,データシート1!$A$1:$BT$1,0),0)</f>
        <v>0.88238909429567158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3.9712000000000001</v>
      </c>
      <c r="AI17" s="151">
        <f>VLOOKUP(年度マスタ!$K$4&amp;"_"&amp;$AG17,データシート1!$A:$BT,MATCH("ab_"&amp;AI$2,データシート1!$A$1:$BT$1,0),0)</f>
        <v>270</v>
      </c>
      <c r="AJ17" s="151">
        <f>VLOOKUP(年度マスタ!$K$4&amp;"_"&amp;$AG17,データシート1!$A:$BT,MATCH("ab_"&amp;AJ$2,データシート1!$A$1:$BT$1,0),0)</f>
        <v>26</v>
      </c>
      <c r="AK17" s="151">
        <f>VLOOKUP(年度マスタ!$K$4&amp;"_"&amp;$AG17,データシート1!$A:$BT,MATCH("ab_"&amp;AK$2,データシート1!$A$1:$BT$1,0),0)</f>
        <v>1708</v>
      </c>
      <c r="AL17" s="151">
        <f>VLOOKUP(年度マスタ!$K$4&amp;"_"&amp;$AG17,データシート1!$A:$BT,MATCH("ab_"&amp;AL$2,データシート1!$A$1:$BT$1,0),0)</f>
        <v>3081</v>
      </c>
      <c r="AM17" s="151">
        <f>VLOOKUP(年度マスタ!$K$4&amp;"_"&amp;$AG17,データシート1!$A:$BT,MATCH("ab_"&amp;AM$2,データシート1!$A$1:$BT$1,0),0)</f>
        <v>3159</v>
      </c>
      <c r="AN17" s="151">
        <f>VLOOKUP(年度マスタ!$K$4&amp;"_"&amp;$AG17,データシート1!$A:$BT,MATCH("ab_"&amp;AN$2,データシート1!$A$1:$BT$1,0),0)</f>
        <v>3065</v>
      </c>
      <c r="AO17" s="151">
        <f>VLOOKUP(年度マスタ!$K$4&amp;"_"&amp;$AG17,データシート1!$A:$BT,MATCH("ab_"&amp;AO$2,データシート1!$A$1:$BT$1,0),0)</f>
        <v>5914</v>
      </c>
      <c r="AP17" s="151">
        <f>VLOOKUP(年度マスタ!$K$4&amp;"_"&amp;$AG17,データシート1!$A:$BT,MATCH("ab_"&amp;AP$2,データシート1!$A$1:$BT$1,0),0)</f>
        <v>916765</v>
      </c>
      <c r="AQ17" s="955">
        <f>VLOOKUP(年度マスタ!$K$4&amp;"_"&amp;$AG17,データシート1!$A:$BT,MATCH("ab_"&amp;AQ$2,データシート1!$A$1:$BT$1,0),0)</f>
        <v>0.75819105045411617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4.1957000000000004</v>
      </c>
      <c r="AI18" s="78">
        <f>VLOOKUP(年度マスタ!$K$4&amp;"_"&amp;$AG18,データシート1!$A:$BT,MATCH("ab_"&amp;AI$2,データシート1!$A$1:$BT$1,0),0)</f>
        <v>254</v>
      </c>
      <c r="AJ18" s="78">
        <f>VLOOKUP(年度マスタ!$K$4&amp;"_"&amp;$AG18,データシート1!$A:$BT,MATCH("ab_"&amp;AJ$2,データシート1!$A$1:$BT$1,0),0)</f>
        <v>42</v>
      </c>
      <c r="AK18" s="78">
        <f>VLOOKUP(年度マスタ!$K$4&amp;"_"&amp;$AG18,データシート1!$A:$BT,MATCH("ab_"&amp;AK$2,データシート1!$A$1:$BT$1,0),0)</f>
        <v>1595</v>
      </c>
      <c r="AL18" s="78">
        <f>VLOOKUP(年度マスタ!$K$4&amp;"_"&amp;$AG18,データシート1!$A:$BT,MATCH("ab_"&amp;AL$2,データシート1!$A$1:$BT$1,0),0)</f>
        <v>3079</v>
      </c>
      <c r="AM18" s="78">
        <f>VLOOKUP(年度マスタ!$K$4&amp;"_"&amp;$AG18,データシート1!$A:$BT,MATCH("ab_"&amp;AM$2,データシート1!$A$1:$BT$1,0),0)</f>
        <v>3115</v>
      </c>
      <c r="AN18" s="78">
        <f>VLOOKUP(年度マスタ!$K$4&amp;"_"&amp;$AG18,データシート1!$A:$BT,MATCH("ab_"&amp;AN$2,データシート1!$A$1:$BT$1,0),0)</f>
        <v>3077</v>
      </c>
      <c r="AO18" s="78">
        <f>VLOOKUP(年度マスタ!$K$4&amp;"_"&amp;$AG18,データシート1!$A:$BT,MATCH("ab_"&amp;AO$2,データシート1!$A$1:$BT$1,0),0)</f>
        <v>5806</v>
      </c>
      <c r="AP18" s="78">
        <f>VLOOKUP(年度マスタ!$K$4&amp;"_"&amp;$AG18,データシート1!$A:$BT,MATCH("ab_"&amp;AP$2,データシート1!$A$1:$BT$1,0),0)</f>
        <v>944508.99999999988</v>
      </c>
      <c r="AQ18" s="954">
        <f>VLOOKUP(年度マスタ!$K$4&amp;"_"&amp;$AG18,データシート1!$A:$BT,MATCH("ab_"&amp;AQ$2,データシート1!$A$1:$BT$1,0),0)</f>
        <v>0.74889989068368534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4.2465999999999999</v>
      </c>
      <c r="AI19" s="78">
        <f>VLOOKUP(年度マスタ!$K$4&amp;"_"&amp;$AG19,データシート1!$A:$BT,MATCH("ab_"&amp;AI$2,データシート1!$A$1:$BT$1,0),0)</f>
        <v>254</v>
      </c>
      <c r="AJ19" s="78">
        <f>VLOOKUP(年度マスタ!$K$4&amp;"_"&amp;$AG19,データシート1!$A:$BT,MATCH("ab_"&amp;AJ$2,データシート1!$A$1:$BT$1,0),0)</f>
        <v>42</v>
      </c>
      <c r="AK19" s="78">
        <f>VLOOKUP(年度マスタ!$K$4&amp;"_"&amp;$AG19,データシート1!$A:$BT,MATCH("ab_"&amp;AK$2,データシート1!$A$1:$BT$1,0),0)</f>
        <v>1595</v>
      </c>
      <c r="AL19" s="78">
        <f>VLOOKUP(年度マスタ!$K$4&amp;"_"&amp;$AG19,データシート1!$A:$BT,MATCH("ab_"&amp;AL$2,データシート1!$A$1:$BT$1,0),0)</f>
        <v>3054</v>
      </c>
      <c r="AM19" s="78">
        <f>VLOOKUP(年度マスタ!$K$4&amp;"_"&amp;$AG19,データシート1!$A:$BT,MATCH("ab_"&amp;AM$2,データシート1!$A$1:$BT$1,0),0)</f>
        <v>3113</v>
      </c>
      <c r="AN19" s="78">
        <f>VLOOKUP(年度マスタ!$K$4&amp;"_"&amp;$AG19,データシート1!$A:$BT,MATCH("ab_"&amp;AN$2,データシート1!$A$1:$BT$1,0),0)</f>
        <v>3126</v>
      </c>
      <c r="AO19" s="78">
        <f>VLOOKUP(年度マスタ!$K$4&amp;"_"&amp;$AG19,データシート1!$A:$BT,MATCH("ab_"&amp;AO$2,データシート1!$A$1:$BT$1,0),0)</f>
        <v>5694</v>
      </c>
      <c r="AP19" s="78">
        <f>VLOOKUP(年度マスタ!$K$4&amp;"_"&amp;$AG19,データシート1!$A:$BT,MATCH("ab_"&amp;AP$2,データシート1!$A$1:$BT$1,0),0)</f>
        <v>996154.99999999977</v>
      </c>
      <c r="AQ19" s="954">
        <f>VLOOKUP(年度マスタ!$K$4&amp;"_"&amp;$AG19,データシート1!$A:$BT,MATCH("ab_"&amp;AQ$2,データシート1!$A$1:$BT$1,0),0)</f>
        <v>0.56596194883086148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4.5693999999999999</v>
      </c>
      <c r="AI20" s="78">
        <f>VLOOKUP(年度マスタ!$K$4&amp;"_"&amp;$AG20,データシート1!$A:$BT,MATCH("ab_"&amp;AI$2,データシート1!$A$1:$BT$1,0),0)</f>
        <v>254</v>
      </c>
      <c r="AJ20" s="78">
        <f>VLOOKUP(年度マスタ!$K$4&amp;"_"&amp;$AG20,データシート1!$A:$BT,MATCH("ab_"&amp;AJ$2,データシート1!$A$1:$BT$1,0),0)</f>
        <v>42</v>
      </c>
      <c r="AK20" s="78">
        <f>VLOOKUP(年度マスタ!$K$4&amp;"_"&amp;$AG20,データシート1!$A:$BT,MATCH("ab_"&amp;AK$2,データシート1!$A$1:$BT$1,0),0)</f>
        <v>1595</v>
      </c>
      <c r="AL20" s="78">
        <f>VLOOKUP(年度マスタ!$K$4&amp;"_"&amp;$AG20,データシート1!$A:$BT,MATCH("ab_"&amp;AL$2,データシート1!$A$1:$BT$1,0),0)</f>
        <v>3053</v>
      </c>
      <c r="AM20" s="78">
        <f>VLOOKUP(年度マスタ!$K$4&amp;"_"&amp;$AG20,データシート1!$A:$BT,MATCH("ab_"&amp;AM$2,データシート1!$A$1:$BT$1,0),0)</f>
        <v>3119</v>
      </c>
      <c r="AN20" s="78">
        <f>VLOOKUP(年度マスタ!$K$4&amp;"_"&amp;$AG20,データシート1!$A:$BT,MATCH("ab_"&amp;AN$2,データシート1!$A$1:$BT$1,0),0)</f>
        <v>3141</v>
      </c>
      <c r="AO20" s="78">
        <f>VLOOKUP(年度マスタ!$K$4&amp;"_"&amp;$AG20,データシート1!$A:$BT,MATCH("ab_"&amp;AO$2,データシート1!$A$1:$BT$1,0),0)</f>
        <v>5597</v>
      </c>
      <c r="AP20" s="78">
        <f>VLOOKUP(年度マスタ!$K$4&amp;"_"&amp;$AG20,データシート1!$A:$BT,MATCH("ab_"&amp;AP$2,データシート1!$A$1:$BT$1,0),0)</f>
        <v>1048349.9999999999</v>
      </c>
      <c r="AQ20" s="954">
        <f>VLOOKUP(年度マスタ!$K$4&amp;"_"&amp;$AG20,データシート1!$A:$BT,MATCH("ab_"&amp;AQ$2,データシート1!$A$1:$BT$1,0),0)</f>
        <v>0.53547315132786122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天城町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46531</v>
      </c>
      <c r="BF13" s="70" t="str">
        <f>年度マスタ!K4</f>
        <v>46531</v>
      </c>
      <c r="BG13" s="70" t="str">
        <f>年度マスタ!K4</f>
        <v>46531</v>
      </c>
      <c r="BH13" s="278" t="s">
        <v>195</v>
      </c>
      <c r="BI13" s="278" t="s">
        <v>195</v>
      </c>
      <c r="BJ13" s="278" t="s">
        <v>195</v>
      </c>
      <c r="BK13" s="278" t="str">
        <f>年度マスタ!K4</f>
        <v>46531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天城町</v>
      </c>
      <c r="BF14" s="70" t="str">
        <f>AP2</f>
        <v>天城町</v>
      </c>
      <c r="BG14" s="70" t="str">
        <f>AP2</f>
        <v>天城町</v>
      </c>
      <c r="BH14" s="70" t="s">
        <v>205</v>
      </c>
      <c r="BI14" s="70" t="s">
        <v>205</v>
      </c>
      <c r="BJ14" s="70" t="s">
        <v>205</v>
      </c>
      <c r="BK14" s="70" t="str">
        <f>AP2</f>
        <v>天城町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2.827</v>
      </c>
      <c r="AY18" s="165">
        <f>AX18</f>
        <v>2.827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2.4260000000000002</v>
      </c>
      <c r="G21" s="877">
        <f t="shared" ref="G21:O21" si="5">SUM(G22,G26,G27,G28)</f>
        <v>2.359</v>
      </c>
      <c r="H21" s="877">
        <f t="shared" si="5"/>
        <v>2.3660000000000001</v>
      </c>
      <c r="I21" s="877">
        <f t="shared" si="5"/>
        <v>2.3519999999999999</v>
      </c>
      <c r="J21" s="877">
        <f t="shared" si="5"/>
        <v>2.4870000000000001</v>
      </c>
      <c r="K21" s="877">
        <f t="shared" si="5"/>
        <v>2.56</v>
      </c>
      <c r="L21" s="877">
        <f t="shared" si="5"/>
        <v>2.5350000000000001</v>
      </c>
      <c r="M21" s="877">
        <f t="shared" si="5"/>
        <v>2.5169999999999999</v>
      </c>
      <c r="N21" s="877">
        <f t="shared" si="5"/>
        <v>2.62</v>
      </c>
      <c r="O21" s="877">
        <f t="shared" si="5"/>
        <v>2.8239999999999998</v>
      </c>
      <c r="P21" s="878">
        <f>SUM(P22,P26,P27,P28)</f>
        <v>2.827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2.827</v>
      </c>
      <c r="AY22" s="165">
        <f>AX22</f>
        <v>2.827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10.552855852468305</v>
      </c>
      <c r="AG24" s="877">
        <f t="shared" ref="AG24:AP24" si="11">AG25+AG29</f>
        <v>11.539232906391856</v>
      </c>
      <c r="AH24" s="877">
        <f t="shared" si="11"/>
        <v>11.46471878399546</v>
      </c>
      <c r="AI24" s="877">
        <f t="shared" si="11"/>
        <v>11.259236375139812</v>
      </c>
      <c r="AJ24" s="877">
        <f t="shared" si="11"/>
        <v>10.985502087046395</v>
      </c>
      <c r="AK24" s="877">
        <f t="shared" si="11"/>
        <v>8.8144708782382324</v>
      </c>
      <c r="AL24" s="877">
        <f t="shared" si="11"/>
        <v>8.1045282198964621</v>
      </c>
      <c r="AM24" s="877">
        <f t="shared" si="11"/>
        <v>7.2158472417008444</v>
      </c>
      <c r="AN24" s="877">
        <f t="shared" si="11"/>
        <v>7.6452500008943804</v>
      </c>
      <c r="AO24" s="877">
        <f t="shared" si="11"/>
        <v>7.9888465074747321</v>
      </c>
      <c r="AP24" s="878">
        <f t="shared" si="11"/>
        <v>7.4230099561267977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2.0679974660635443</v>
      </c>
      <c r="AG25" s="879">
        <f>①CO2排出量の現状把握!AA35</f>
        <v>2.0483565425426322</v>
      </c>
      <c r="AH25" s="879">
        <f>①CO2排出量の現状把握!AB35</f>
        <v>1.9584454406498524</v>
      </c>
      <c r="AI25" s="879">
        <f>①CO2排出量の現状把握!AC35</f>
        <v>2.5877655925389731</v>
      </c>
      <c r="AJ25" s="879">
        <f>①CO2排出量の現状把握!AD35</f>
        <v>2.3059914955114813</v>
      </c>
      <c r="AK25" s="879">
        <f>①CO2排出量の現状把握!AE35</f>
        <v>2.0691547173178382</v>
      </c>
      <c r="AL25" s="879">
        <f>①CO2排出量の現状把握!AF35</f>
        <v>1.995021421759529</v>
      </c>
      <c r="AM25" s="879">
        <f>①CO2排出量の現状把握!AG35</f>
        <v>1.7542405382058663</v>
      </c>
      <c r="AN25" s="879">
        <f>①CO2排出量の現状把握!AH35</f>
        <v>1.7480149760908337</v>
      </c>
      <c r="AO25" s="879">
        <f>①CO2排出量の現状把握!AI35</f>
        <v>2.6016957373027241</v>
      </c>
      <c r="AP25" s="880">
        <f>①CO2排出量の現状把握!AJ35</f>
        <v>2.3438735827737234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0.66703805265382243</v>
      </c>
      <c r="AG26" s="881">
        <f>①CO2排出量の現状把握!AA36</f>
        <v>0.61902146477229891</v>
      </c>
      <c r="AH26" s="881">
        <f>①CO2排出量の現状把握!AB36</f>
        <v>0.68200368771029873</v>
      </c>
      <c r="AI26" s="881">
        <f>①CO2排出量の現状把握!AC36</f>
        <v>0.52770687302376984</v>
      </c>
      <c r="AJ26" s="881">
        <f>①CO2排出量の現状把握!AD36</f>
        <v>0.29475459715648639</v>
      </c>
      <c r="AK26" s="881">
        <f>①CO2排出量の現状把握!AE36</f>
        <v>0.23380038528433209</v>
      </c>
      <c r="AL26" s="881">
        <f>①CO2排出量の現状把握!AF36</f>
        <v>0.2348395917585783</v>
      </c>
      <c r="AM26" s="881">
        <f>①CO2排出量の現状把握!AG36</f>
        <v>0.20392508319203259</v>
      </c>
      <c r="AN26" s="881">
        <f>①CO2排出量の現状把握!AH36</f>
        <v>0.20509335982257595</v>
      </c>
      <c r="AO26" s="881">
        <f>①CO2排出量の現状把握!AI36</f>
        <v>0.21143149800538719</v>
      </c>
      <c r="AP26" s="882">
        <f>①CO2排出量の現状把握!AJ36</f>
        <v>0.16483874562781922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2.4260000000000002</v>
      </c>
      <c r="G27" s="879">
        <f>IFERROR(VLOOKUP(年度マスタ!$K$4&amp;"_"&amp;G$20,データシート1!$A:$BU,MATCH("ba_"&amp;$D27,データシート1!$A$1:$BU$1,0),0),0)</f>
        <v>2.359</v>
      </c>
      <c r="H27" s="879">
        <f>IFERROR(VLOOKUP(年度マスタ!$K$4&amp;"_"&amp;H$20,データシート1!$A:$BU,MATCH("ba_"&amp;$D27,データシート1!$A$1:$BU$1,0),0),0)</f>
        <v>2.3660000000000001</v>
      </c>
      <c r="I27" s="879">
        <f>IFERROR(VLOOKUP(年度マスタ!$K$4&amp;"_"&amp;I$20,データシート1!$A:$BU,MATCH("ba_"&amp;$D27,データシート1!$A$1:$BU$1,0),0),0)</f>
        <v>2.3519999999999999</v>
      </c>
      <c r="J27" s="879">
        <f>IFERROR(VLOOKUP(年度マスタ!$K$4&amp;"_"&amp;J$20,データシート1!$A:$BU,MATCH("ba_"&amp;$D27,データシート1!$A$1:$BU$1,0),0),0)</f>
        <v>2.4870000000000001</v>
      </c>
      <c r="K27" s="879">
        <f>IFERROR(VLOOKUP(年度マスタ!$K$4&amp;"_"&amp;K$20,データシート1!$A:$BU,MATCH("ba_"&amp;$D27,データシート1!$A$1:$BU$1,0),0),0)</f>
        <v>2.56</v>
      </c>
      <c r="L27" s="879">
        <f>IFERROR(VLOOKUP(年度マスタ!$K$4&amp;"_"&amp;L$20,データシート1!$A:$BU,MATCH("ba_"&amp;$D27,データシート1!$A$1:$BU$1,0),0),0)</f>
        <v>2.5350000000000001</v>
      </c>
      <c r="M27" s="879">
        <f>IFERROR(VLOOKUP(年度マスタ!$K$4&amp;"_"&amp;M$20,データシート1!$A:$BU,MATCH("ba_"&amp;$D27,データシート1!$A$1:$BU$1,0),0),0)</f>
        <v>2.5169999999999999</v>
      </c>
      <c r="N27" s="879">
        <f>IFERROR(VLOOKUP(年度マスタ!$K$4&amp;"_"&amp;N$20,データシート1!$A:$BU,MATCH("ba_"&amp;$D27,データシート1!$A$1:$BU$1,0),0),0)</f>
        <v>2.62</v>
      </c>
      <c r="O27" s="879">
        <f>IFERROR(VLOOKUP(年度マスタ!$K$4&amp;"_"&amp;O$20,データシート1!$A:$BU,MATCH("ba_"&amp;$D27,データシート1!$A$1:$BU$1,0),0),0)</f>
        <v>2.8239999999999998</v>
      </c>
      <c r="P27" s="880">
        <f>IFERROR(VLOOKUP(年度マスタ!$K$4&amp;"_"&amp;P$20,データシート1!$A:$BU,MATCH("ba_"&amp;$D27,データシート1!$A$1:$BU$1,0),0),0)</f>
        <v>2.827</v>
      </c>
      <c r="Z27" s="273"/>
      <c r="AB27" s="272"/>
      <c r="AC27" s="522"/>
      <c r="AD27" s="410"/>
      <c r="AE27" s="409" t="s">
        <v>194</v>
      </c>
      <c r="AF27" s="881">
        <f>①CO2排出量の現状把握!Z37</f>
        <v>0.89426559478858647</v>
      </c>
      <c r="AG27" s="881">
        <f>①CO2排出量の現状把握!AA37</f>
        <v>0.91585009264264228</v>
      </c>
      <c r="AH27" s="881">
        <f>①CO2排出量の現状把握!AB37</f>
        <v>0.80645751932565546</v>
      </c>
      <c r="AI27" s="881">
        <f>①CO2排出量の現状把握!AC37</f>
        <v>0.84542201192853228</v>
      </c>
      <c r="AJ27" s="881">
        <f>①CO2排出量の現状把握!AD37</f>
        <v>0.70690624163550386</v>
      </c>
      <c r="AK27" s="881">
        <f>①CO2排出量の現状把握!AE37</f>
        <v>0.68384505410987695</v>
      </c>
      <c r="AL27" s="881">
        <f>①CO2排出量の現状把握!AF37</f>
        <v>0.70948953155900507</v>
      </c>
      <c r="AM27" s="881">
        <f>①CO2排出量の現状把握!AG37</f>
        <v>0.61610848004177432</v>
      </c>
      <c r="AN27" s="881">
        <f>①CO2排出量の現状把握!AH37</f>
        <v>0.58873117897978267</v>
      </c>
      <c r="AO27" s="881">
        <f>①CO2排出量の現状把握!AI37</f>
        <v>0.62444693053363121</v>
      </c>
      <c r="AP27" s="882">
        <f>①CO2排出量の現状把握!AJ37</f>
        <v>0.63369984814254865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0.50669381862113549</v>
      </c>
      <c r="AG28" s="881">
        <f>①CO2排出量の現状把握!AA38</f>
        <v>0.51348498512769081</v>
      </c>
      <c r="AH28" s="881">
        <f>①CO2排出量の現状把握!AB38</f>
        <v>0.46998423361389829</v>
      </c>
      <c r="AI28" s="881">
        <f>①CO2排出量の現状把握!AC38</f>
        <v>1.2146367075866711</v>
      </c>
      <c r="AJ28" s="881">
        <f>①CO2排出量の現状把握!AD38</f>
        <v>1.304330656719491</v>
      </c>
      <c r="AK28" s="881">
        <f>①CO2排出量の現状把握!AE38</f>
        <v>1.1515092779236293</v>
      </c>
      <c r="AL28" s="881">
        <f>①CO2排出量の現状把握!AF38</f>
        <v>1.0506922984419456</v>
      </c>
      <c r="AM28" s="881">
        <f>①CO2排出量の現状把握!AG38</f>
        <v>0.93420697497205951</v>
      </c>
      <c r="AN28" s="881">
        <f>①CO2排出量の現状把握!AH38</f>
        <v>0.95419043728847508</v>
      </c>
      <c r="AO28" s="881">
        <f>①CO2排出量の現状把握!AI38</f>
        <v>1.7658173087637055</v>
      </c>
      <c r="AP28" s="882">
        <f>①CO2排出量の現状把握!AJ38</f>
        <v>1.5453349890033556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8.4848583864047598</v>
      </c>
      <c r="AG29" s="883">
        <f>①CO2排出量の現状把握!AA39</f>
        <v>9.4908763638492246</v>
      </c>
      <c r="AH29" s="883">
        <f>①CO2排出量の現状把握!AB39</f>
        <v>9.5062733433456081</v>
      </c>
      <c r="AI29" s="883">
        <f>①CO2排出量の現状把握!AC39</f>
        <v>8.6714707826008386</v>
      </c>
      <c r="AJ29" s="883">
        <f>①CO2排出量の現状把握!AD39</f>
        <v>8.679510591534914</v>
      </c>
      <c r="AK29" s="883">
        <f>①CO2排出量の現状把握!AE39</f>
        <v>6.7453161609203933</v>
      </c>
      <c r="AL29" s="883">
        <f>①CO2排出量の現状把握!AF39</f>
        <v>6.1095067981369331</v>
      </c>
      <c r="AM29" s="883">
        <f>①CO2排出量の現状把握!AG39</f>
        <v>5.4616067034949785</v>
      </c>
      <c r="AN29" s="883">
        <f>①CO2排出量の現状把握!AH39</f>
        <v>5.897235024803547</v>
      </c>
      <c r="AO29" s="883">
        <f>①CO2排出量の現状把握!AI39</f>
        <v>5.3871507701720081</v>
      </c>
      <c r="AP29" s="884">
        <f>①CO2排出量の現状把握!AJ39</f>
        <v>5.0791363733530748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2.4260000000000002</v>
      </c>
      <c r="G55" s="885">
        <f t="shared" ref="G55:P55" si="32">SUM(G56,G57,G60,G61,G62,G63,G64,G65,)</f>
        <v>2.359</v>
      </c>
      <c r="H55" s="885">
        <f t="shared" si="32"/>
        <v>2.3660000000000001</v>
      </c>
      <c r="I55" s="885">
        <f t="shared" si="32"/>
        <v>2.3519999999999999</v>
      </c>
      <c r="J55" s="885">
        <f t="shared" si="32"/>
        <v>2.4870000000000001</v>
      </c>
      <c r="K55" s="885">
        <f t="shared" si="32"/>
        <v>2.56</v>
      </c>
      <c r="L55" s="885">
        <f t="shared" si="32"/>
        <v>2.5350000000000001</v>
      </c>
      <c r="M55" s="885">
        <f t="shared" si="32"/>
        <v>2.5169999999999999</v>
      </c>
      <c r="N55" s="885">
        <f t="shared" si="32"/>
        <v>2.62</v>
      </c>
      <c r="O55" s="885">
        <f t="shared" si="32"/>
        <v>2.8239999999999998</v>
      </c>
      <c r="P55" s="886">
        <f t="shared" si="32"/>
        <v>2.827</v>
      </c>
      <c r="Z55" s="273"/>
      <c r="AB55" s="272"/>
      <c r="AQ55" s="273"/>
      <c r="BA55" s="70" t="s">
        <v>341</v>
      </c>
      <c r="BB55" s="70"/>
      <c r="BC55" s="70" t="s">
        <v>342</v>
      </c>
      <c r="BD55" s="70" t="str">
        <f t="shared" ref="BD55:BD57" si="33">BC55&amp;"(N="&amp;BE55&amp;")"</f>
        <v>発電所・変電所(N=1)</v>
      </c>
      <c r="BE55" s="845">
        <f>BE60+BE61</f>
        <v>1</v>
      </c>
      <c r="BF55" s="952">
        <f>BF60+BF61</f>
        <v>2.827</v>
      </c>
      <c r="BG55" s="952">
        <f t="shared" si="29"/>
        <v>2.827</v>
      </c>
      <c r="BH55" s="845">
        <f>BH60+BH61</f>
        <v>231</v>
      </c>
      <c r="BI55" s="845">
        <f>BI60+BI61</f>
        <v>22952.601999999999</v>
      </c>
      <c r="BJ55" s="845">
        <f t="shared" si="30"/>
        <v>99.361913419913421</v>
      </c>
      <c r="BK55" s="279">
        <f t="shared" si="31"/>
        <v>2.845154549362203E-2</v>
      </c>
    </row>
    <row r="56" spans="2:63" ht="15.95" customHeight="1" thickBot="1">
      <c r="B56" s="272"/>
      <c r="C56" s="613" t="str">
        <f>D56</f>
        <v>エネルギー起源CO2</v>
      </c>
      <c r="D56" s="412" t="s">
        <v>344</v>
      </c>
      <c r="E56" s="409"/>
      <c r="F56" s="880">
        <f>IFERROR(VLOOKUP(年度マスタ!$K$4&amp;"_"&amp;F$54,データシート1!$A:$CE,MATCH("bc_"&amp;$C56,データシート1!$A$1:$CE$1,0),0),0)</f>
        <v>2.4260000000000002</v>
      </c>
      <c r="G56" s="887">
        <f>IFERROR(VLOOKUP(年度マスタ!$K$4&amp;"_"&amp;G$54,データシート1!$A:$CE,MATCH("bc_"&amp;$C56,データシート1!$A$1:$CE$1,0),0),0)</f>
        <v>2.359</v>
      </c>
      <c r="H56" s="887">
        <f>IFERROR(VLOOKUP(年度マスタ!$K$4&amp;"_"&amp;H$54,データシート1!$A:$CE,MATCH("bc_"&amp;$C56,データシート1!$A$1:$CE$1,0),0),0)</f>
        <v>2.3660000000000001</v>
      </c>
      <c r="I56" s="887">
        <f>IFERROR(VLOOKUP(年度マスタ!$K$4&amp;"_"&amp;I$54,データシート1!$A:$CE,MATCH("bc_"&amp;$C56,データシート1!$A$1:$CE$1,0),0),0)</f>
        <v>2.3519999999999999</v>
      </c>
      <c r="J56" s="887">
        <f>IFERROR(VLOOKUP(年度マスタ!$K$4&amp;"_"&amp;J$54,データシート1!$A:$CE,MATCH("bc_"&amp;$C56,データシート1!$A$1:$CE$1,0),0),0)</f>
        <v>2.4870000000000001</v>
      </c>
      <c r="K56" s="887">
        <f>IFERROR(VLOOKUP(年度マスタ!$K$4&amp;"_"&amp;K$54,データシート1!$A:$CE,MATCH("bc_"&amp;$C56,データシート1!$A$1:$CE$1,0),0),0)</f>
        <v>2.56</v>
      </c>
      <c r="L56" s="887">
        <f>IFERROR(VLOOKUP(年度マスタ!$K$4&amp;"_"&amp;L$54,データシート1!$A:$CE,MATCH("bc_"&amp;$C56,データシート1!$A$1:$CE$1,0),0),0)</f>
        <v>2.5350000000000001</v>
      </c>
      <c r="M56" s="887">
        <f>IFERROR(VLOOKUP(年度マスタ!$K$4&amp;"_"&amp;M$54,データシート1!$A:$CE,MATCH("bc_"&amp;$C56,データシート1!$A$1:$CE$1,0),0),0)</f>
        <v>2.5169999999999999</v>
      </c>
      <c r="N56" s="887">
        <f>IFERROR(VLOOKUP(年度マスタ!$K$4&amp;"_"&amp;N$54,データシート1!$A:$CE,MATCH("bc_"&amp;$C56,データシート1!$A$1:$CE$1,0),0),0)</f>
        <v>2.62</v>
      </c>
      <c r="O56" s="887">
        <f>IFERROR(VLOOKUP(年度マスタ!$K$4&amp;"_"&amp;O$54,データシート1!$A:$CE,MATCH("bc_"&amp;$C56,データシート1!$A$1:$CE$1,0),0),0)</f>
        <v>2.8239999999999998</v>
      </c>
      <c r="P56" s="888">
        <f>IFERROR(VLOOKUP(年度マスタ!$K$4&amp;"_"&amp;P$54,データシート1!$A:$CE,MATCH("bc_"&amp;$C56,データシート1!$A$1:$CE$1,0),0),0)</f>
        <v>2.827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2.827</v>
      </c>
      <c r="BG60" s="953">
        <f t="shared" si="29"/>
        <v>2.827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2.8106930492737749E-2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天城町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187.29</v>
      </c>
      <c r="K6" s="619">
        <f>VLOOKUP(年度マスタ!$K$4&amp;"_"&amp;K$5,データシート1!$A:$BT,MATCH("cb_"&amp;$G6,データシート1!$A$1:$BT$1,0),0)</f>
        <v>187.29</v>
      </c>
      <c r="L6" s="619">
        <f>VLOOKUP(年度マスタ!$K$4&amp;"_"&amp;L$5,データシート1!$A:$BT,MATCH("cb_"&amp;$G6,データシート1!$A$1:$BT$1,0),0)</f>
        <v>187.29</v>
      </c>
      <c r="M6" s="619">
        <f>VLOOKUP(年度マスタ!$K$4&amp;"_"&amp;M$5,データシート1!$A:$BT,MATCH("cb_"&amp;$G6,データシート1!$A$1:$BT$1,0),0)</f>
        <v>186.99</v>
      </c>
      <c r="N6" s="619">
        <f>VLOOKUP(年度マスタ!$K$4&amp;"_"&amp;N$5,データシート1!$A:$BT,MATCH("cb_"&amp;$G6,データシート1!$A$1:$BT$1,0),0)</f>
        <v>187.29</v>
      </c>
      <c r="O6" s="619">
        <f>VLOOKUP(年度マスタ!$K$4&amp;"_"&amp;O$5,データシート1!$A:$BT,MATCH("cb_"&amp;$G6,データシート1!$A$1:$BT$1,0),0)</f>
        <v>187.29</v>
      </c>
      <c r="P6" s="619">
        <f>VLOOKUP(年度マスタ!$K$4&amp;"_"&amp;P$5,データシート1!$A:$BT,MATCH("cb_"&amp;$G6,データシート1!$A$1:$BT$1,0),0)</f>
        <v>202.39</v>
      </c>
      <c r="Q6" s="619">
        <f>VLOOKUP(年度マスタ!$K$4&amp;"_"&amp;Q$5,データシート1!$A:$BT,MATCH("cb_"&amp;$G6,データシート1!$A$1:$BT$1,0),0)</f>
        <v>202.39</v>
      </c>
      <c r="R6" s="633">
        <f>VLOOKUP(年度マスタ!$K$4&amp;"_"&amp;R$5,データシート1!$A:$BT,MATCH("cb_"&amp;$G6,データシート1!$A$1:$BT$1,0),0)</f>
        <v>202.39</v>
      </c>
      <c r="S6" s="568"/>
      <c r="T6" s="190"/>
      <c r="U6" s="581"/>
      <c r="V6" s="195"/>
      <c r="W6" s="195"/>
      <c r="X6" s="195"/>
      <c r="Y6" s="196" t="s">
        <v>372</v>
      </c>
      <c r="Z6" s="663" t="s">
        <v>373</v>
      </c>
      <c r="AA6" s="663"/>
      <c r="AB6" s="663"/>
      <c r="AC6" s="664">
        <f>SUM(AC7:AC8)</f>
        <v>788593</v>
      </c>
      <c r="AD6" s="664">
        <f>SUM(AD7:AD8)</f>
        <v>961489.29499999993</v>
      </c>
      <c r="AE6" s="665">
        <f>$AD6*3600/100000000</f>
        <v>34.613614619999993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2201.9</v>
      </c>
      <c r="K7" s="617">
        <f>VLOOKUP(年度マスタ!$K$4&amp;"_"&amp;K$5,データシート1!$A:$BT,MATCH("cb_"&amp;$G7,データシート1!$A$1:$BT$1,0),0)</f>
        <v>2201.9</v>
      </c>
      <c r="L7" s="617">
        <f>VLOOKUP(年度マスタ!$K$4&amp;"_"&amp;L$5,データシート1!$A:$BT,MATCH("cb_"&amp;$G7,データシート1!$A$1:$BT$1,0),0)</f>
        <v>2201.9</v>
      </c>
      <c r="M7" s="617">
        <f>VLOOKUP(年度マスタ!$K$4&amp;"_"&amp;M$5,データシート1!$A:$BT,MATCH("cb_"&amp;$G7,データシート1!$A$1:$BT$1,0),0)</f>
        <v>3952</v>
      </c>
      <c r="N7" s="617">
        <f>VLOOKUP(年度マスタ!$K$4&amp;"_"&amp;N$5,データシート1!$A:$BT,MATCH("cb_"&amp;$G7,データシート1!$A$1:$BT$1,0),0)</f>
        <v>3951.9</v>
      </c>
      <c r="O7" s="617">
        <f>VLOOKUP(年度マスタ!$K$4&amp;"_"&amp;O$5,データシート1!$A:$BT,MATCH("cb_"&amp;$G7,データシート1!$A$1:$BT$1,0),0)</f>
        <v>3990.4</v>
      </c>
      <c r="P7" s="617">
        <f>VLOOKUP(年度マスタ!$K$4&amp;"_"&amp;P$5,データシート1!$A:$BT,MATCH("cb_"&amp;$G7,データシート1!$A$1:$BT$1,0),0)</f>
        <v>3990.4</v>
      </c>
      <c r="Q7" s="617">
        <f>VLOOKUP(年度マスタ!$K$4&amp;"_"&amp;Q$5,データシート1!$A:$BT,MATCH("cb_"&amp;$G7,データシート1!$A$1:$BT$1,0),0)</f>
        <v>3990.4</v>
      </c>
      <c r="R7" s="634">
        <f>VLOOKUP(年度マスタ!$K$4&amp;"_"&amp;R$5,データシート1!$A:$BT,MATCH("cb_"&amp;$G7,データシート1!$A$1:$BT$1,0),0)</f>
        <v>3990.4</v>
      </c>
      <c r="S7" s="568"/>
      <c r="T7" s="190"/>
      <c r="U7" s="581"/>
      <c r="V7" s="195"/>
      <c r="W7" s="195"/>
      <c r="X7" s="195"/>
      <c r="Y7" s="196" t="s">
        <v>375</v>
      </c>
      <c r="Z7" s="212" t="s">
        <v>376</v>
      </c>
      <c r="AA7" s="212"/>
      <c r="AB7" s="212"/>
      <c r="AC7" s="1022">
        <f>VLOOKUP(年度マスタ!$K$4&amp;"_"&amp;年度マスタ!$K$9,データシート3!A:AB,MATCH("ea_"&amp;$Y7&amp;"_設備",データシート3!$A$1:$AB$1,0),0)</f>
        <v>46838</v>
      </c>
      <c r="AD7" s="1022">
        <f>VLOOKUP(年度マスタ!$K$4&amp;"_"&amp;年度マスタ!$K$9,データシート3!A:AB,MATCH("ea_"&amp;$Y7&amp;"_年間発電",データシート3!$A$1:$AB$1,0),0)/10^3</f>
        <v>56667.722000000009</v>
      </c>
      <c r="AE7" s="554">
        <f t="shared" ref="AE7:AE16" si="0">$AD7*3600/100000000</f>
        <v>2.0400379920000002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58.5</v>
      </c>
      <c r="R8" s="634">
        <f>VLOOKUP(年度マスタ!$K$4&amp;"_"&amp;R$5,データシート1!$A:$BT,MATCH("cb_"&amp;$G8,データシート1!$A$1:$BT$1,0),0)</f>
        <v>58.5</v>
      </c>
      <c r="S8" s="568"/>
      <c r="T8" s="190"/>
      <c r="U8" s="581"/>
      <c r="V8" s="195"/>
      <c r="W8" s="195"/>
      <c r="X8" s="195"/>
      <c r="Y8" s="196" t="s">
        <v>378</v>
      </c>
      <c r="Z8" s="186" t="s">
        <v>379</v>
      </c>
      <c r="AA8" s="186"/>
      <c r="AB8" s="186"/>
      <c r="AC8" s="1022">
        <f>VLOOKUP(年度マスタ!$K$4&amp;"_"&amp;年度マスタ!$K$9,データシート3!A:AB,MATCH("ea_"&amp;$Y8&amp;"_設備",データシート3!$A$1:$AB$1,0),0)</f>
        <v>741755</v>
      </c>
      <c r="AD8" s="1022">
        <f>VLOOKUP(年度マスタ!$K$4&amp;"_"&amp;年度マスタ!$K$9,データシート3!A:AB,MATCH("ea_"&amp;$Y8&amp;"_年間発電",データシート3!$A$1:$AB$1,0),0)/10^3</f>
        <v>904821.57299999997</v>
      </c>
      <c r="AE8" s="554">
        <f t="shared" si="0"/>
        <v>32.573576627999998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438</v>
      </c>
      <c r="M9" s="617">
        <f>VLOOKUP(年度マスタ!$K$4&amp;"_"&amp;M$5,データシート1!$A:$BT,MATCH("cb_"&amp;$G9,データシート1!$A$1:$BT$1,0),0)</f>
        <v>438</v>
      </c>
      <c r="N9" s="617">
        <f>VLOOKUP(年度マスタ!$K$4&amp;"_"&amp;N$5,データシート1!$A:$BT,MATCH("cb_"&amp;$G9,データシート1!$A$1:$BT$1,0),0)</f>
        <v>438</v>
      </c>
      <c r="O9" s="617">
        <f>VLOOKUP(年度マスタ!$K$4&amp;"_"&amp;O$5,データシート1!$A:$BT,MATCH("cb_"&amp;$G9,データシート1!$A$1:$BT$1,0),0)</f>
        <v>438</v>
      </c>
      <c r="P9" s="617">
        <f>VLOOKUP(年度マスタ!$K$4&amp;"_"&amp;P$5,データシート1!$A:$BT,MATCH("cb_"&amp;$G9,データシート1!$A$1:$BT$1,0),0)</f>
        <v>438</v>
      </c>
      <c r="Q9" s="617">
        <f>VLOOKUP(年度マスタ!$K$4&amp;"_"&amp;Q$5,データシート1!$A:$BT,MATCH("cb_"&amp;$G9,データシート1!$A$1:$BT$1,0),0)</f>
        <v>438</v>
      </c>
      <c r="R9" s="634">
        <f>VLOOKUP(年度マスタ!$K$4&amp;"_"&amp;R$5,データシート1!$A:$BT,MATCH("cb_"&amp;$G9,データシート1!$A$1:$BT$1,0),0)</f>
        <v>438</v>
      </c>
      <c r="S9" s="568"/>
      <c r="T9" s="190"/>
      <c r="U9" s="581"/>
      <c r="V9" s="195"/>
      <c r="W9" s="195"/>
      <c r="X9" s="195"/>
      <c r="Y9" s="196" t="s">
        <v>381</v>
      </c>
      <c r="Z9" s="208" t="s">
        <v>377</v>
      </c>
      <c r="AA9" s="208"/>
      <c r="AB9" s="208"/>
      <c r="AC9" s="666">
        <f>VLOOKUP(年度マスタ!$K$4&amp;"_"&amp;年度マスタ!$K$9,データシート3!A:AB,MATCH("ea_"&amp;$Y9&amp;"_設備",データシート3!$A$1:$AB$1,0),0)</f>
        <v>87600</v>
      </c>
      <c r="AD9" s="666">
        <f>VLOOKUP(年度マスタ!$K$4&amp;"_"&amp;年度マスタ!$K$9,データシート3!A:AB,MATCH("ea_"&amp;$Y9&amp;"_年間発電",データシート3!$A$1:$AB$1,0),0)/10^3</f>
        <v>241299.465</v>
      </c>
      <c r="AE9" s="667">
        <f t="shared" si="0"/>
        <v>8.6867807399999997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2389.19</v>
      </c>
      <c r="K12" s="651">
        <f t="shared" ref="K12:Q12" si="1">SUM(K6:K11)</f>
        <v>2389.19</v>
      </c>
      <c r="L12" s="651">
        <f t="shared" si="1"/>
        <v>2827.19</v>
      </c>
      <c r="M12" s="651">
        <f t="shared" si="1"/>
        <v>4576.99</v>
      </c>
      <c r="N12" s="651">
        <f t="shared" si="1"/>
        <v>4577.1900000000005</v>
      </c>
      <c r="O12" s="651">
        <f t="shared" si="1"/>
        <v>4615.6900000000005</v>
      </c>
      <c r="P12" s="651">
        <f t="shared" si="1"/>
        <v>4630.79</v>
      </c>
      <c r="Q12" s="651">
        <f t="shared" si="1"/>
        <v>4689.29</v>
      </c>
      <c r="R12" s="652">
        <f t="shared" ref="R12" si="2">SUM(R6:R11)</f>
        <v>4689.29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0.23340733999999999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2.7798781799999999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224.77047479999996</v>
      </c>
      <c r="K19" s="615">
        <f>K6*別紙!$C5/100*別紙!$E5/10^3</f>
        <v>224.77047479999996</v>
      </c>
      <c r="L19" s="615">
        <f>L6*別紙!$C5/100*別紙!$E5/10^3</f>
        <v>224.77047479999996</v>
      </c>
      <c r="M19" s="615">
        <f>M6*別紙!$C5/100*別紙!$E5/10^3</f>
        <v>224.41043879999998</v>
      </c>
      <c r="N19" s="615">
        <f>N6*別紙!$C5/100*別紙!$E5/10^3</f>
        <v>224.77047479999996</v>
      </c>
      <c r="O19" s="615">
        <f>O6*別紙!$C5/100*別紙!$E5/10^3</f>
        <v>224.77047479999996</v>
      </c>
      <c r="P19" s="615">
        <f>P6*別紙!$C5/100*別紙!$E5/10^3</f>
        <v>242.89228679999994</v>
      </c>
      <c r="Q19" s="615">
        <f>Q6*別紙!$C5/100*別紙!$E5/10^3</f>
        <v>242.89228679999994</v>
      </c>
      <c r="R19" s="639">
        <f>R6*別紙!$C5/100*別紙!$E5/10^3</f>
        <v>242.89228679999994</v>
      </c>
      <c r="S19" s="572"/>
      <c r="T19" s="191"/>
      <c r="U19" s="588"/>
      <c r="W19" s="201"/>
      <c r="X19" s="201"/>
      <c r="Y19" s="173"/>
      <c r="Z19" s="628" t="s">
        <v>389</v>
      </c>
      <c r="AA19" s="671"/>
      <c r="AB19" s="672"/>
      <c r="AC19" s="673">
        <f>SUM($AC$6,$AC$9,$AC$10,$AC$13)</f>
        <v>876193</v>
      </c>
      <c r="AD19" s="673">
        <f>SUM($AD$6,$AD$9,$AD$10,$AD$13)</f>
        <v>1202788.76</v>
      </c>
      <c r="AE19" s="674">
        <f>SUM($AE$6,$AE$9,$AE$10,$AE$13,$AE$17,$AE$18)</f>
        <v>46.313680879999993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2912.5852440000003</v>
      </c>
      <c r="K20" s="617">
        <f>K7*別紙!$C6/100*別紙!$E6/10^3</f>
        <v>2912.5852440000003</v>
      </c>
      <c r="L20" s="617">
        <f>L7*別紙!$C6/100*別紙!$E6/10^3</f>
        <v>2912.5852440000003</v>
      </c>
      <c r="M20" s="617">
        <f>M7*別紙!$C6/100*別紙!$E6/10^3</f>
        <v>5227.5475199999992</v>
      </c>
      <c r="N20" s="617">
        <f>N7*別紙!$C6/100*別紙!$E6/10^3</f>
        <v>5227.4152439999998</v>
      </c>
      <c r="O20" s="617">
        <f>O7*別紙!$C6/100*別紙!$E6/10^3</f>
        <v>5278.341504</v>
      </c>
      <c r="P20" s="617">
        <f>P7*別紙!$C6/100*別紙!$E6/10^3</f>
        <v>5278.341504</v>
      </c>
      <c r="Q20" s="617">
        <f>Q7*別紙!$C6/100*別紙!$E6/10^3</f>
        <v>5278.341504</v>
      </c>
      <c r="R20" s="634">
        <f>R7*別紙!$C6/100*別紙!$E6/10^3</f>
        <v>5278.341504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127.09007999999999</v>
      </c>
      <c r="R21" s="634">
        <f>R8*別紙!$C7/100*別紙!$E7/10^3</f>
        <v>127.09007999999999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2302.1280000000002</v>
      </c>
      <c r="M22" s="617">
        <f>M9*別紙!$C8/100*別紙!$E8/10^3</f>
        <v>2302.1280000000002</v>
      </c>
      <c r="N22" s="617">
        <f>N9*別紙!$C8/100*別紙!$E8/10^3</f>
        <v>2302.1280000000002</v>
      </c>
      <c r="O22" s="617">
        <f>O9*別紙!$C8/100*別紙!$E8/10^3</f>
        <v>2302.1280000000002</v>
      </c>
      <c r="P22" s="617">
        <f>P9*別紙!$C8/100*別紙!$E8/10^3</f>
        <v>2302.1280000000002</v>
      </c>
      <c r="Q22" s="617">
        <f>Q9*別紙!$C8/100*別紙!$E8/10^3</f>
        <v>2302.1280000000002</v>
      </c>
      <c r="R22" s="634">
        <f>R9*別紙!$C8/100*別紙!$E8/10^3</f>
        <v>2302.1280000000002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3137.3557188000004</v>
      </c>
      <c r="K25" s="657">
        <f t="shared" si="3"/>
        <v>3137.3557188000004</v>
      </c>
      <c r="L25" s="657">
        <f t="shared" si="3"/>
        <v>5439.4837188000001</v>
      </c>
      <c r="M25" s="657">
        <f t="shared" si="3"/>
        <v>7754.0859587999985</v>
      </c>
      <c r="N25" s="657">
        <f t="shared" si="3"/>
        <v>7754.3137188000001</v>
      </c>
      <c r="O25" s="657">
        <f t="shared" si="3"/>
        <v>7805.2399788000002</v>
      </c>
      <c r="P25" s="657">
        <f t="shared" si="3"/>
        <v>7823.3617907999997</v>
      </c>
      <c r="Q25" s="657">
        <f t="shared" si="3"/>
        <v>7950.4518707999996</v>
      </c>
      <c r="R25" s="658">
        <f t="shared" ref="R25" si="4">SUM(R19:R24)</f>
        <v>7950.4518707999996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27038.134312291273</v>
      </c>
      <c r="K26" s="654">
        <f>(VLOOKUP(年度マスタ!$K$4&amp;"_"&amp;K$18,データシート1!$A:$BT,MATCH("da_合計",データシート1!$A$1:$BT$1,0),0))/10^3</f>
        <v>25946.578768415267</v>
      </c>
      <c r="L26" s="654">
        <f>(VLOOKUP(年度マスタ!$K$4&amp;"_"&amp;L$18,データシート1!$A:$BT,MATCH("da_合計",データシート1!$A$1:$BT$1,0),0))/10^3</f>
        <v>27425.211743210442</v>
      </c>
      <c r="M26" s="654">
        <f>(VLOOKUP(年度マスタ!$K$4&amp;"_"&amp;M$18,データシート1!$A:$BT,MATCH("da_合計",データシート1!$A$1:$BT$1,0),0))/10^3</f>
        <v>25648.715572404468</v>
      </c>
      <c r="N26" s="654">
        <f>(VLOOKUP(年度マスタ!$K$4&amp;"_"&amp;N$18,データシート1!$A:$BT,MATCH("da_合計",データシート1!$A$1:$BT$1,0),0))/10^3</f>
        <v>26396.425567997419</v>
      </c>
      <c r="O26" s="654">
        <f>(VLOOKUP(年度マスタ!$K$4&amp;"_"&amp;O$18,データシート1!$A:$BT,MATCH("da_合計",データシート1!$A$1:$BT$1,0),0))/10^3</f>
        <v>24251.809909901403</v>
      </c>
      <c r="P26" s="654">
        <f>(VLOOKUP(年度マスタ!$K$4&amp;"_"&amp;P$18,データシート1!$A:$BT,MATCH("da_合計",データシート1!$A$1:$BT$1,0),0))/10^3</f>
        <v>26234.128105315045</v>
      </c>
      <c r="Q26" s="654">
        <f>(VLOOKUP(年度マスタ!$K$4&amp;"_"&amp;Q$18,データシート1!$A:$BT,MATCH("da_合計",データシート1!$A$1:$BT$1,0),0))/10^3</f>
        <v>25692.789579414504</v>
      </c>
      <c r="R26" s="655">
        <f>Q26</f>
        <v>25692.789579414504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0.11603447495908728</v>
      </c>
      <c r="K27" s="839">
        <f t="shared" ref="K27:P27" si="5">K25/K26</f>
        <v>0.12091596918431108</v>
      </c>
      <c r="L27" s="839">
        <f t="shared" si="5"/>
        <v>0.1983388048096523</v>
      </c>
      <c r="M27" s="839">
        <f t="shared" si="5"/>
        <v>0.30231868480551299</v>
      </c>
      <c r="N27" s="839">
        <f t="shared" si="5"/>
        <v>0.29376377869135428</v>
      </c>
      <c r="O27" s="839">
        <f t="shared" si="5"/>
        <v>0.32184154534434634</v>
      </c>
      <c r="P27" s="839">
        <f t="shared" si="5"/>
        <v>0.29821314279604294</v>
      </c>
      <c r="Q27" s="839">
        <f>Q25/Q26</f>
        <v>0.3094429215724413</v>
      </c>
      <c r="R27" s="840">
        <f>R25/R26</f>
        <v>0.3094429215724413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0.3094429215724413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46.814253325131133</v>
      </c>
      <c r="AA52" s="173"/>
      <c r="AB52" s="678" t="s">
        <v>413</v>
      </c>
      <c r="AC52" s="679">
        <f>$AD6</f>
        <v>961489.29499999993</v>
      </c>
      <c r="AD52" s="680">
        <f>R19+R20</f>
        <v>5521.2337908</v>
      </c>
      <c r="AE52" s="681">
        <f t="shared" ref="AE52:AE54" si="6">IFERROR(AD52/AC52,"-")</f>
        <v>5.7423767685317812E-3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1177095.9704205855</v>
      </c>
      <c r="Z53" s="1130"/>
      <c r="AA53" s="173"/>
      <c r="AB53" s="678" t="s">
        <v>377</v>
      </c>
      <c r="AC53" s="679">
        <f>$AD9</f>
        <v>241299.465</v>
      </c>
      <c r="AD53" s="680">
        <f>R21</f>
        <v>127.09007999999999</v>
      </c>
      <c r="AE53" s="681">
        <f t="shared" si="6"/>
        <v>5.2669026845956742E-4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2302.1280000000002</v>
      </c>
      <c r="AE54" s="681" t="str">
        <f t="shared" si="6"/>
        <v>-</v>
      </c>
      <c r="AF54" s="473"/>
      <c r="AG54" s="41"/>
      <c r="AH54" s="420"/>
      <c r="AI54" s="442" t="s">
        <v>440</v>
      </c>
      <c r="AJ54" s="443">
        <f>VLOOKUP(年度マスタ!$K$4&amp;"_"&amp;AJ$53,データシート1!$A$1:$BT$2000,MATCH("ca_太陽光発電（10kW未満）",データシート1!$A$1:$BT$1,0),0)</f>
        <v>37</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37</v>
      </c>
      <c r="AM54" s="443">
        <f>VLOOKUP(年度マスタ!$K$4&amp;"_"&amp;AM$53,データシート1!$A$1:$BT$2000,MATCH("ca_太陽光発電（10kW未満）",データシート1!$A$1:$BT$1,0),0)</f>
        <v>37</v>
      </c>
      <c r="AN54" s="443">
        <f>VLOOKUP(年度マスタ!$K$4&amp;"_"&amp;AN$53,データシート1!$A$1:$BT$2000,MATCH("ca_太陽光発電（10kW未満）",データシート1!$A$1:$BT$1,0),0)</f>
        <v>37</v>
      </c>
      <c r="AO54" s="443">
        <f>VLOOKUP(年度マスタ!$K$4&amp;"_"&amp;AO$53,データシート1!$A$1:$BT$2000,MATCH("ca_太陽光発電（10kW未満）",データシート1!$A$1:$BT$1,0),0)</f>
        <v>37</v>
      </c>
      <c r="AP54" s="443">
        <f>VLOOKUP(年度マスタ!$K$4&amp;"_"&amp;AP$53,データシート1!$A$1:$BT$2000,MATCH("ca_太陽光発電（10kW未満）",データシート1!$A$1:$BT$1,0),0)</f>
        <v>39</v>
      </c>
      <c r="AQ54" s="443">
        <f>VLOOKUP(年度マスタ!$K$4&amp;"_"&amp;AQ$53,データシート1!$A$1:$BT$2000,MATCH("ca_太陽光発電（10kW未満）",データシート1!$A$1:$BT$1,0),0)</f>
        <v>39</v>
      </c>
      <c r="AR54" s="443">
        <f>VLOOKUP(年度マスタ!$K$4&amp;"_"&amp;AR$53,データシート1!$A$1:$BT$2000,MATCH("ca_太陽光発電（10kW未満）",データシート1!$A$1:$BT$1,0),0)</f>
        <v>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天城町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天城町</v>
      </c>
      <c r="AZ12" s="1023" t="str">
        <f>年度マスタ!$K4</f>
        <v>46531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天城町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天城町</v>
      </c>
      <c r="AZ4" s="1038" t="str">
        <f>年度マスタ!$K4</f>
        <v>46531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天城町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2.4260000000000002</v>
      </c>
      <c r="S7" s="910">
        <f t="shared" si="0"/>
        <v>2.359</v>
      </c>
      <c r="T7" s="910">
        <f t="shared" si="0"/>
        <v>2.3660000000000001</v>
      </c>
      <c r="U7" s="910">
        <f t="shared" si="0"/>
        <v>2.3519999999999999</v>
      </c>
      <c r="V7" s="910">
        <f t="shared" si="0"/>
        <v>2.4870000000000001</v>
      </c>
      <c r="W7" s="910">
        <f t="shared" si="0"/>
        <v>2.56</v>
      </c>
      <c r="X7" s="910">
        <f t="shared" si="0"/>
        <v>2.5350000000000001</v>
      </c>
      <c r="Y7" s="910">
        <f t="shared" si="0"/>
        <v>2.5169999999999999</v>
      </c>
      <c r="Z7" s="910">
        <f>SUM(Z8:Z13)</f>
        <v>2.62</v>
      </c>
      <c r="AA7" s="910">
        <f>SUM(AA8:AA13)</f>
        <v>2.8239999999999998</v>
      </c>
      <c r="AB7" s="911">
        <f t="shared" si="0"/>
        <v>2.827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2.4260000000000002</v>
      </c>
      <c r="S12" s="919">
        <f>VLOOKUP($D$3&amp;"_"&amp;S$3,データシート1!$A:$BU,MATCH($R$2&amp;"_"&amp;$C12,データシート1!$A$1:$BU$1,0),0)</f>
        <v>2.359</v>
      </c>
      <c r="T12" s="919">
        <f>VLOOKUP($D$3&amp;"_"&amp;T$3,データシート1!$A:$BU,MATCH($R$2&amp;"_"&amp;$C12,データシート1!$A$1:$BU$1,0),0)</f>
        <v>2.3660000000000001</v>
      </c>
      <c r="U12" s="919">
        <f>VLOOKUP($D$3&amp;"_"&amp;U$3,データシート1!$A:$BU,MATCH($R$2&amp;"_"&amp;$C12,データシート1!$A$1:$BU$1,0),0)</f>
        <v>2.3519999999999999</v>
      </c>
      <c r="V12" s="919">
        <f>VLOOKUP($D$3&amp;"_"&amp;V$3,データシート1!$A:$BU,MATCH($R$2&amp;"_"&amp;$C12,データシート1!$A$1:$BU$1,0),0)</f>
        <v>2.4870000000000001</v>
      </c>
      <c r="W12" s="919">
        <f>VLOOKUP($D$3&amp;"_"&amp;W$3,データシート1!$A:$BU,MATCH($R$2&amp;"_"&amp;$C12,データシート1!$A$1:$BU$1,0),0)</f>
        <v>2.56</v>
      </c>
      <c r="X12" s="919">
        <f>VLOOKUP($D$3&amp;"_"&amp;X$3,データシート1!$A:$BU,MATCH($R$2&amp;"_"&amp;$C12,データシート1!$A$1:$BU$1,0),0)</f>
        <v>2.5350000000000001</v>
      </c>
      <c r="Y12" s="919">
        <f>VLOOKUP($D$3&amp;"_"&amp;Y$3,データシート1!$A:$BU,MATCH($R$2&amp;"_"&amp;$C12,データシート1!$A$1:$BU$1,0),0)</f>
        <v>2.5169999999999999</v>
      </c>
      <c r="Z12" s="919">
        <f>VLOOKUP($D$3&amp;"_"&amp;Z$3,データシート1!$A:$BU,MATCH($R$2&amp;"_"&amp;$C12,データシート1!$A$1:$BU$1,0),0)</f>
        <v>2.62</v>
      </c>
      <c r="AA12" s="919">
        <f>VLOOKUP($D$3&amp;"_"&amp;AA$3,データシート1!$A:$BU,MATCH($R$2&amp;"_"&amp;$C12,データシート1!$A$1:$BU$1,0),0)</f>
        <v>2.8239999999999998</v>
      </c>
      <c r="AB12" s="920">
        <f>VLOOKUP($D$3&amp;"_"&amp;AB$3,データシート1!$A:$BU,MATCH($R$2&amp;"_"&amp;$C12,データシート1!$A$1:$BU$1,0),0)</f>
        <v>2.827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2.4260000000000002</v>
      </c>
      <c r="S53" s="925">
        <f>VLOOKUP($D$3&amp;"_"&amp;S$3,データシート2!$A:$SI,MATCH($R$2&amp;"_"&amp;$B53,データシート2!$A$1:$SI$1,0),0)</f>
        <v>2.359</v>
      </c>
      <c r="T53" s="925">
        <f>VLOOKUP($D$3&amp;"_"&amp;T$3,データシート2!$A:$SI,MATCH($R$2&amp;"_"&amp;$B53,データシート2!$A$1:$SI$1,0),0)</f>
        <v>2.3660000000000001</v>
      </c>
      <c r="U53" s="925">
        <f>VLOOKUP($D$3&amp;"_"&amp;U$3,データシート2!$A:$SI,MATCH($R$2&amp;"_"&amp;$B53,データシート2!$A$1:$SI$1,0),0)</f>
        <v>2.3519999999999999</v>
      </c>
      <c r="V53" s="925">
        <f>VLOOKUP($D$3&amp;"_"&amp;V$3,データシート2!$A:$SI,MATCH($R$2&amp;"_"&amp;$B53,データシート2!$A$1:$SI$1,0),0)</f>
        <v>2.4870000000000001</v>
      </c>
      <c r="W53" s="925">
        <f>VLOOKUP($D$3&amp;"_"&amp;W$3,データシート2!$A:$SI,MATCH($R$2&amp;"_"&amp;$B53,データシート2!$A$1:$SI$1,0),0)</f>
        <v>2.56</v>
      </c>
      <c r="X53" s="925">
        <f>VLOOKUP($D$3&amp;"_"&amp;X$3,データシート2!$A:$SI,MATCH($R$2&amp;"_"&amp;$B53,データシート2!$A$1:$SI$1,0),0)</f>
        <v>2.5350000000000001</v>
      </c>
      <c r="Y53" s="925">
        <f>VLOOKUP($D$3&amp;"_"&amp;Y$3,データシート2!$A:$SI,MATCH($R$2&amp;"_"&amp;$B53,データシート2!$A$1:$SI$1,0),0)</f>
        <v>2.5169999999999999</v>
      </c>
      <c r="Z53" s="925">
        <f>VLOOKUP($D$3&amp;"_"&amp;Z$3,データシート2!$A:$SI,MATCH($R$2&amp;"_"&amp;$B53,データシート2!$A$1:$SI$1,0),0)</f>
        <v>2.62</v>
      </c>
      <c r="AA53" s="925">
        <f>VLOOKUP($D$3&amp;"_"&amp;AA$3,データシート2!$A:$SI,MATCH($R$2&amp;"_"&amp;$B53,データシート2!$A$1:$SI$1,0),0)</f>
        <v>2.8239999999999998</v>
      </c>
      <c r="AB53" s="926">
        <f>VLOOKUP($D$3&amp;"_"&amp;AB$3,データシート2!$A:$SI,MATCH($R$2&amp;"_"&amp;$B53,データシート2!$A$1:$SI$1,0),0)</f>
        <v>2.827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2.4260000000000002</v>
      </c>
      <c r="S54" s="928">
        <f>VLOOKUP($D$3&amp;"_"&amp;S$3,データシート2!$A:$SI,MATCH($R$2&amp;"_"&amp;$C54,データシート2!$A$1:$SI$1,0),0)</f>
        <v>2.359</v>
      </c>
      <c r="T54" s="928">
        <f>VLOOKUP($D$3&amp;"_"&amp;T$3,データシート2!$A:$SI,MATCH($R$2&amp;"_"&amp;$C54,データシート2!$A$1:$SI$1,0),0)</f>
        <v>2.3660000000000001</v>
      </c>
      <c r="U54" s="928">
        <f>VLOOKUP($D$3&amp;"_"&amp;U$3,データシート2!$A:$SI,MATCH($R$2&amp;"_"&amp;$C54,データシート2!$A$1:$SI$1,0),0)</f>
        <v>2.3519999999999999</v>
      </c>
      <c r="V54" s="928">
        <f>VLOOKUP($D$3&amp;"_"&amp;V$3,データシート2!$A:$SI,MATCH($R$2&amp;"_"&amp;$C54,データシート2!$A$1:$SI$1,0),0)</f>
        <v>2.4870000000000001</v>
      </c>
      <c r="W54" s="928">
        <f>VLOOKUP($D$3&amp;"_"&amp;W$3,データシート2!$A:$SI,MATCH($R$2&amp;"_"&amp;$C54,データシート2!$A$1:$SI$1,0),0)</f>
        <v>2.56</v>
      </c>
      <c r="X54" s="928">
        <f>VLOOKUP($D$3&amp;"_"&amp;X$3,データシート2!$A:$SI,MATCH($R$2&amp;"_"&amp;$C54,データシート2!$A$1:$SI$1,0),0)</f>
        <v>2.5350000000000001</v>
      </c>
      <c r="Y54" s="928">
        <f>VLOOKUP($D$3&amp;"_"&amp;Y$3,データシート2!$A:$SI,MATCH($R$2&amp;"_"&amp;$C54,データシート2!$A$1:$SI$1,0),0)</f>
        <v>2.5169999999999999</v>
      </c>
      <c r="Z54" s="928">
        <f>VLOOKUP($D$3&amp;"_"&amp;Z$3,データシート2!$A:$SI,MATCH($R$2&amp;"_"&amp;$C54,データシート2!$A$1:$SI$1,0),0)</f>
        <v>2.62</v>
      </c>
      <c r="AA54" s="928">
        <f>VLOOKUP($D$3&amp;"_"&amp;AA$3,データシート2!$A:$SI,MATCH($R$2&amp;"_"&amp;$C54,データシート2!$A$1:$SI$1,0),0)</f>
        <v>2.8239999999999998</v>
      </c>
      <c r="AB54" s="929">
        <f>VLOOKUP($D$3&amp;"_"&amp;AB$3,データシート2!$A:$SI,MATCH($R$2&amp;"_"&amp;$C54,データシート2!$A$1:$SI$1,0),0)</f>
        <v>2.827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2.4260000000000002</v>
      </c>
      <c r="S55" s="979">
        <f>VLOOKUP($D$3&amp;"_"&amp;S$3,データシート2!$A:$SI,MATCH($R$2&amp;"_"&amp;$E55,データシート2!$A$1:$SI$1,0),0)</f>
        <v>2.359</v>
      </c>
      <c r="T55" s="979">
        <f>VLOOKUP($D$3&amp;"_"&amp;T$3,データシート2!$A:$SI,MATCH($R$2&amp;"_"&amp;$E55,データシート2!$A$1:$SI$1,0),0)</f>
        <v>2.3660000000000001</v>
      </c>
      <c r="U55" s="979">
        <f>VLOOKUP($D$3&amp;"_"&amp;U$3,データシート2!$A:$SI,MATCH($R$2&amp;"_"&amp;$E55,データシート2!$A$1:$SI$1,0),0)</f>
        <v>2.3519999999999999</v>
      </c>
      <c r="V55" s="979">
        <f>VLOOKUP($D$3&amp;"_"&amp;V$3,データシート2!$A:$SI,MATCH($R$2&amp;"_"&amp;$E55,データシート2!$A$1:$SI$1,0),0)</f>
        <v>2.4870000000000001</v>
      </c>
      <c r="W55" s="979">
        <f>VLOOKUP($D$3&amp;"_"&amp;W$3,データシート2!$A:$SI,MATCH($R$2&amp;"_"&amp;$E55,データシート2!$A$1:$SI$1,0),0)</f>
        <v>2.56</v>
      </c>
      <c r="X55" s="979">
        <f>VLOOKUP($D$3&amp;"_"&amp;X$3,データシート2!$A:$SI,MATCH($R$2&amp;"_"&amp;$E55,データシート2!$A$1:$SI$1,0),0)</f>
        <v>2.5350000000000001</v>
      </c>
      <c r="Y55" s="979">
        <f>VLOOKUP($D$3&amp;"_"&amp;Y$3,データシート2!$A:$SI,MATCH($R$2&amp;"_"&amp;$E55,データシート2!$A$1:$SI$1,0),0)</f>
        <v>2.5169999999999999</v>
      </c>
      <c r="Z55" s="979">
        <f>VLOOKUP($D$3&amp;"_"&amp;Z$3,データシート2!$A:$SI,MATCH($R$2&amp;"_"&amp;$E55,データシート2!$A$1:$SI$1,0),0)</f>
        <v>2.62</v>
      </c>
      <c r="AA55" s="979">
        <f>VLOOKUP($D$3&amp;"_"&amp;AA$3,データシート2!$A:$SI,MATCH($R$2&amp;"_"&amp;$E55,データシート2!$A$1:$SI$1,0),0)</f>
        <v>2.8239999999999998</v>
      </c>
      <c r="AB55" s="980">
        <f>VLOOKUP($D$3&amp;"_"&amp;AB$3,データシート2!$A:$SI,MATCH($R$2&amp;"_"&amp;$E55,データシート2!$A$1:$SI$1,0),0)</f>
        <v>2.827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2025-03-04T10:12:25Z</dcterms:created>
  <dcterms:modified xsi:type="dcterms:W3CDTF">2025-03-04T10:12:25Z</dcterms:modified>
  <cp:category/>
  <cp:contentStatus/>
</cp:coreProperties>
</file>