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43468A-B9EA-443B-B99A-81814C63DD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<sst xmlns="http://schemas.openxmlformats.org/spreadsheetml/2006/main" count="16759" uniqueCount="2483">
  <si>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</si>
  <si>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</si>
  <si>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</si>
  <si>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</si>
  <si>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</si>
  <si>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</si>
  <si>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</si>
  <si>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</si>
  <si>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</si>
  <si>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</si>
  <si>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</si>
  <si>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</si>
  <si>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</si>
  <si>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</si>
  <si>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</si>
  <si>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</si>
  <si>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</si>
  <si>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</si>
  <si>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</si>
  <si>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</si>
  <si>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</si>
  <si>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</si>
  <si>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</si>
  <si>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</si>
  <si>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</si>
  <si>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</si>
  <si>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</si>
  <si>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</si>
  <si>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</si>
  <si>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</si>
  <si>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</si>
  <si>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</si>
  <si>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</si>
  <si>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</si>
  <si>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</si>
  <si>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</si>
  <si>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</si>
  <si>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</si>
  <si>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</si>
  <si>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</si>
  <si>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</si>
  <si>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</si>
  <si>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</si>
  <si>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</si>
  <si>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</si>
  <si>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</si>
  <si>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</si>
  <si>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</si>
  <si>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</si>
  <si>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</si>
  <si>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</si>
  <si>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</si>
  <si>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</si>
  <si>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</si>
  <si>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</si>
  <si>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</si>
  <si>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</si>
  <si>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</si>
  <si>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</si>
  <si>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</si>
  <si>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</si>
  <si>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</si>
  <si>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</si>
  <si>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</si>
  <si>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</si>
  <si>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</si>
  <si>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</si>
  <si>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</si>
  <si>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</si>
  <si>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</si>
  <si>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</si>
  <si>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</si>
  <si>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</si>
  <si>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</si>
  <si>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</si>
  <si>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</si>
  <si>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</si>
  <si>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</si>
  <si>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</si>
  <si>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</si>
  <si>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</si>
  <si>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</si>
  <si>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</si>
  <si>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</si>
  <si>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</si>
  <si>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</si>
  <si>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</si>
  <si>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</si>
  <si>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</si>
  <si>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</si>
  <si>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</si>
  <si>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</si>
  <si>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</si>
  <si>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</si>
  <si>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</si>
  <si>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</si>
  <si>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</si>
  <si>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</si>
  <si>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</si>
  <si>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</si>
  <si>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</si>
  <si>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</si>
  <si>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</si>
  <si>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</si>
  <si>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</si>
  <si>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</si>
  <si>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</si>
  <si>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</si>
  <si>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</si>
  <si>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</si>
  <si>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</si>
  <si>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</si>
  <si>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</si>
  <si>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</si>
  <si>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</si>
  <si>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</si>
  <si>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</si>
  <si>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</si>
  <si>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</si>
  <si>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</si>
  <si>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</si>
  <si>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</si>
  <si>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</si>
  <si>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</si>
  <si>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</si>
  <si>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</si>
  <si>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</si>
  <si>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</si>
  <si>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</si>
  <si>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</si>
  <si>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</si>
  <si>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</si>
  <si>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</si>
  <si>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</si>
  <si>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</si>
  <si>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</si>
  <si>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</si>
  <si>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</si>
  <si>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</si>
  <si>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</si>
  <si>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</si>
  <si>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</si>
  <si>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</si>
  <si>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</si>
  <si>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</si>
  <si>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</si>
  <si>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</si>
  <si>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</si>
  <si>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</si>
  <si>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</si>
  <si>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</si>
  <si>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</si>
  <si>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</si>
  <si>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</si>
  <si>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</si>
  <si>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</si>
  <si>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</si>
  <si>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</si>
  <si>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</si>
  <si>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</si>
  <si>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</si>
  <si>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</si>
  <si>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</si>
  <si>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</si>
  <si>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</si>
  <si>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</si>
  <si>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</si>
  <si>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</si>
  <si>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</si>
  <si>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</si>
  <si>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</si>
  <si>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</si>
  <si>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</si>
  <si>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</si>
  <si>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</si>
  <si>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</si>
  <si>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</si>
  <si>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</si>
  <si>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</si>
  <si>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</si>
  <si>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</si>
  <si>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</si>
  <si>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</si>
  <si>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</si>
  <si>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</si>
  <si>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</si>
  <si>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</si>
  <si>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</si>
  <si>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</si>
  <si>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</si>
  <si>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</si>
  <si>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</si>
  <si>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</si>
  <si>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</si>
  <si>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</si>
  <si>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</si>
  <si>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</si>
  <si>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</si>
  <si>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</si>
  <si>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</si>
  <si>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</si>
  <si>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</si>
  <si>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</si>
  <si>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</si>
  <si>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</si>
  <si>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</si>
  <si>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</si>
  <si>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</si>
  <si>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</si>
  <si>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</si>
  <si>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</si>
  <si>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</si>
  <si>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</si>
  <si>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</si>
  <si>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</si>
  <si>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</si>
  <si>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</si>
  <si>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</si>
  <si>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</si>
  <si>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</si>
  <si>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</si>
  <si>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</si>
  <si>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</si>
  <si>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</si>
  <si>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</si>
  <si>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</si>
  <si>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</si>
  <si>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</si>
  <si>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</si>
  <si>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</si>
  <si>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</si>
  <si>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</si>
  <si>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</si>
  <si>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</si>
  <si>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</si>
  <si>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</si>
  <si>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</si>
  <si>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</si>
  <si>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</si>
  <si>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</si>
  <si>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</si>
  <si>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</si>
  <si>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</si>
  <si>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</si>
  <si>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</si>
  <si>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</si>
  <si>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</si>
  <si>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</si>
  <si>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</si>
  <si>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</si>
  <si>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</si>
  <si>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</si>
  <si>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</si>
  <si>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</si>
  <si>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</si>
  <si>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</si>
  <si>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</si>
  <si>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</si>
  <si>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</si>
  <si>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</si>
  <si>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</si>
  <si>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</si>
  <si>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</si>
  <si>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</si>
  <si>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</si>
  <si>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</si>
  <si>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</si>
  <si>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</si>
  <si>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</si>
  <si>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</si>
  <si>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</si>
  <si>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</si>
  <si>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</si>
  <si>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</si>
  <si>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</si>
  <si>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</si>
  <si>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</si>
  <si>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</si>
  <si>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</si>
  <si>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</si>
  <si>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</si>
  <si>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</si>
  <si>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</si>
  <si>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</si>
  <si>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</si>
  <si>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</si>
  <si>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</si>
  <si>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</si>
  <si>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</si>
  <si>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</si>
  <si>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</si>
  <si>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</si>
  <si>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</si>
  <si>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</si>
  <si>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</si>
  <si>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</si>
  <si>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</si>
  <si>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</si>
  <si>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</si>
  <si>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</si>
  <si>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</si>
  <si>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</si>
  <si>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</si>
  <si>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</si>
  <si>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</si>
  <si>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</si>
  <si>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</si>
  <si>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</si>
  <si>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</si>
  <si>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</si>
  <si>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</si>
  <si>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</si>
  <si>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</si>
  <si>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</si>
  <si>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</si>
  <si>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</si>
  <si>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</si>
  <si>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</si>
  <si>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</si>
  <si>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</si>
  <si>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</si>
  <si>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</si>
  <si>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</si>
  <si>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</si>
  <si>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</si>
  <si>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</si>
  <si>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</si>
  <si>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</si>
  <si>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</si>
  <si>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</si>
  <si>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</si>
  <si>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</si>
  <si>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</si>
  <si>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</si>
  <si>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</si>
  <si>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</si>
  <si>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</si>
  <si>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</si>
  <si>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</si>
  <si>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</si>
  <si>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</si>
  <si>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</si>
  <si>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</si>
  <si>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</si>
  <si>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</si>
  <si>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</si>
  <si>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</si>
  <si>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</si>
  <si>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</si>
  <si>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</si>
  <si>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</si>
  <si>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</si>
  <si>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</si>
  <si>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</si>
  <si>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</si>
  <si>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</si>
  <si>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</si>
  <si>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</si>
  <si>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</si>
  <si>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</si>
  <si>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</si>
  <si>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</si>
  <si>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</si>
  <si>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</si>
  <si>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</si>
  <si>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</si>
  <si>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</si>
  <si>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</si>
  <si>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</si>
  <si>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</si>
  <si>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</si>
  <si>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</si>
  <si>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</si>
  <si>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</si>
  <si>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</si>
  <si>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</si>
  <si>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</si>
  <si>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</si>
  <si>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</si>
  <si>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</si>
  <si>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</si>
  <si>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</si>
  <si>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</si>
  <si>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</si>
  <si>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</si>
  <si>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</si>
  <si>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</si>
  <si>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</si>
  <si>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</si>
  <si>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</si>
  <si>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</si>
  <si>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</si>
  <si>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</si>
  <si>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</si>
  <si>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</si>
  <si>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</si>
  <si>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</si>
  <si>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</si>
  <si>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</si>
  <si>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</si>
  <si>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</si>
  <si>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</si>
  <si>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</si>
  <si>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</si>
  <si>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</si>
  <si>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</si>
  <si>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</si>
  <si>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</si>
  <si>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</si>
  <si>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</si>
  <si>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</si>
  <si>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</si>
  <si>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</si>
  <si>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</si>
  <si>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</si>
  <si>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</si>
  <si>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</si>
  <si>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</si>
  <si>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</si>
  <si>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</si>
  <si>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</si>
  <si>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</si>
  <si>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</si>
  <si>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</si>
  <si>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</si>
  <si>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</si>
  <si>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</si>
  <si>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</si>
  <si>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</si>
  <si>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</si>
  <si>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</si>
  <si>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</si>
  <si>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</si>
  <si>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</si>
  <si>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</si>
  <si>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</si>
  <si>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</si>
  <si>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</si>
  <si>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</si>
  <si>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</si>
  <si>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</si>
  <si>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</si>
  <si>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</si>
  <si>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</si>
  <si>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</si>
  <si>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</si>
  <si>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</si>
  <si>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</si>
  <si>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</si>
  <si>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</si>
  <si>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</si>
  <si>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</si>
  <si>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</si>
  <si>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</si>
  <si>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</si>
  <si>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</si>
  <si>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</si>
  <si>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</si>
  <si>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</si>
  <si>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</si>
  <si>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</si>
  <si>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</si>
  <si>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</si>
  <si>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</si>
  <si>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</si>
  <si>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</si>
  <si>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</si>
  <si>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</si>
  <si>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</si>
  <si>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</si>
  <si>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</si>
  <si>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</si>
  <si>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</si>
  <si>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</si>
  <si>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</si>
  <si>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</si>
  <si>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</si>
  <si>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</si>
  <si>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</si>
  <si>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</si>
  <si>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</si>
  <si>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</si>
  <si>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</si>
  <si>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</si>
  <si>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</si>
  <si>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</si>
  <si>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</si>
  <si>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</si>
  <si>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</si>
  <si>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</si>
  <si>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</si>
  <si>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</si>
  <si>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</si>
  <si>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</si>
  <si>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</si>
  <si>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</si>
  <si>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</si>
  <si>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</si>
  <si>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</si>
  <si>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</si>
  <si>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</si>
  <si>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</si>
  <si>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</si>
  <si>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</si>
  <si>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</si>
  <si>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</si>
  <si>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</si>
  <si>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</si>
  <si>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</si>
  <si>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</si>
  <si>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</si>
  <si>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</si>
  <si>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</si>
  <si>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</si>
  <si>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</si>
  <si>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</si>
  <si>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</si>
  <si>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</si>
  <si>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</si>
  <si>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</si>
  <si>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</si>
  <si>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</si>
  <si>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</si>
  <si>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</si>
  <si>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</si>
  <si>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</si>
  <si>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</si>
  <si>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</si>
  <si>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</si>
  <si>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</si>
  <si>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</si>
  <si>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</si>
  <si>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</si>
  <si>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</si>
  <si>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</si>
  <si>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</si>
  <si>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</si>
  <si>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</si>
  <si>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</si>
  <si>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</si>
  <si>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</si>
  <si>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</si>
  <si>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</si>
  <si>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</si>
  <si>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</si>
  <si>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</si>
  <si>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</si>
  <si>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</si>
  <si>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</si>
  <si>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</si>
  <si>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</si>
  <si>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</si>
  <si>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</si>
  <si>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</si>
  <si>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</si>
  <si>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</si>
  <si>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</si>
  <si>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</si>
  <si>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</si>
  <si>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</si>
  <si>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</si>
  <si>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</si>
  <si>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</si>
  <si>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</si>
  <si>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</si>
  <si>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</si>
  <si>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</si>
  <si>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</si>
  <si>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</si>
  <si>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</si>
  <si>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</si>
  <si>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</si>
  <si>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</si>
  <si>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</si>
  <si>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</si>
  <si>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</si>
  <si>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</si>
  <si>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</si>
  <si>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</si>
  <si>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</si>
  <si>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</si>
  <si>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</si>
  <si>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</si>
  <si>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</si>
  <si>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</si>
  <si>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</si>
  <si>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</si>
  <si>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</si>
  <si>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</si>
  <si>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</si>
  <si>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</si>
  <si>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</si>
  <si>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</si>
  <si>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</si>
  <si>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</si>
  <si>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</si>
  <si>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</si>
  <si>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</si>
  <si>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</si>
  <si>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</si>
  <si>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</si>
  <si>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</si>
  <si>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</si>
  <si>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</si>
  <si>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</si>
  <si>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</si>
  <si>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</si>
  <si>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</si>
  <si>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</si>
  <si>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</si>
  <si>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</si>
  <si>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</si>
  <si>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</si>
  <si>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</si>
  <si>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</si>
  <si>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</si>
  <si>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</si>
  <si>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</si>
  <si>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</si>
  <si>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</si>
  <si>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</si>
  <si>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</si>
  <si>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</si>
  <si>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</si>
  <si>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</si>
  <si>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</si>
  <si>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</si>
  <si>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</si>
  <si>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</si>
  <si>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</si>
  <si>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</si>
  <si>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</si>
  <si>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</si>
  <si>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</si>
  <si>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</si>
  <si>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</si>
  <si>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</si>
  <si>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</si>
  <si>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</si>
  <si>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</si>
  <si>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</si>
  <si>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</si>
  <si>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</si>
  <si>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</si>
  <si>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</si>
  <si>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</si>
  <si>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</si>
  <si>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</si>
  <si>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</si>
  <si>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</si>
  <si>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</si>
  <si>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</si>
  <si>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</si>
  <si>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</si>
  <si>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</si>
  <si>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</si>
  <si>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</si>
  <si>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</si>
  <si>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</si>
  <si>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</si>
  <si>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</si>
  <si>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</si>
  <si>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</si>
  <si>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</si>
  <si>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</si>
  <si>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</si>
  <si>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</si>
  <si>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</si>
  <si>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</si>
  <si>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</si>
  <si>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</si>
  <si>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</si>
  <si>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</si>
  <si>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</si>
  <si>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</si>
  <si>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</si>
  <si>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</si>
  <si>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</si>
  <si>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</si>
  <si>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</si>
  <si>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</si>
  <si>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</si>
  <si>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</si>
  <si>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</si>
  <si>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</si>
  <si>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</si>
  <si>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</si>
  <si>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</si>
  <si>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</si>
  <si>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</si>
  <si>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</si>
  <si>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</si>
  <si>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</si>
  <si>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</si>
  <si>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</si>
  <si>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</si>
  <si>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</si>
  <si>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</si>
  <si>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</si>
  <si>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</si>
  <si>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</si>
  <si>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</si>
  <si>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</si>
  <si>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</si>
  <si>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</si>
  <si>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</si>
  <si>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</si>
  <si>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</si>
  <si>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</si>
  <si>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</si>
  <si>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</si>
  <si>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</si>
  <si>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</si>
  <si>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</si>
  <si>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</si>
  <si>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</si>
  <si>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</si>
  <si>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</si>
  <si>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</si>
  <si>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</si>
  <si>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</si>
  <si>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</si>
  <si>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</si>
  <si>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</si>
  <si>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</si>
  <si>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</si>
  <si>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</si>
  <si>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</si>
  <si>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</si>
  <si>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</si>
  <si>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</si>
  <si>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</si>
  <si>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</si>
  <si>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</si>
  <si>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</si>
  <si>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</si>
  <si>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</si>
  <si>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</si>
  <si>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</si>
  <si>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</si>
  <si>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</si>
  <si>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</si>
  <si>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</si>
  <si>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</si>
  <si>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</si>
  <si>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</si>
  <si>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</si>
  <si>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</si>
  <si>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</si>
  <si>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</si>
  <si>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</si>
  <si>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</si>
  <si>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</si>
  <si>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</si>
  <si>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</si>
  <si>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</si>
  <si>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</si>
  <si>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</si>
  <si>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</si>
  <si>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</si>
  <si>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</si>
  <si>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</si>
  <si>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</si>
  <si>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</si>
  <si>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</si>
  <si>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</si>
  <si>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</si>
  <si>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</si>
  <si>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</si>
  <si>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</si>
  <si>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</si>
  <si>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</si>
  <si>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</si>
  <si>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</si>
  <si>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</si>
  <si>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</si>
  <si>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</si>
  <si>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</si>
  <si>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</si>
  <si>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</si>
  <si>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</si>
  <si>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</si>
  <si>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</si>
  <si>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</si>
  <si>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</si>
  <si>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</si>
  <si>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</si>
  <si>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</si>
  <si>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</si>
  <si>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</si>
  <si>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</si>
  <si>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</si>
  <si>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</si>
  <si>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</si>
  <si>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</si>
  <si>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</si>
  <si>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</si>
  <si>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</si>
  <si>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</si>
  <si>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</si>
  <si>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</si>
  <si>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</si>
  <si>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</si>
  <si>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</si>
  <si>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</si>
  <si>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</si>
  <si>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</si>
  <si>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</si>
  <si>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</si>
  <si>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</si>
  <si>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</si>
  <si>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</si>
  <si>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</si>
  <si>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</si>
  <si>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</si>
  <si>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</si>
  <si>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</si>
  <si>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</si>
  <si>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</si>
  <si>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</si>
  <si>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</si>
  <si>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</si>
  <si>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</si>
  <si>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</si>
  <si>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</si>
  <si>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</si>
  <si>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</si>
  <si>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</si>
  <si>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</si>
  <si>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</si>
  <si>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</si>
  <si>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</si>
  <si>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</si>
  <si>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</si>
  <si>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</si>
  <si>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</si>
  <si>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</si>
  <si>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</si>
  <si>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</si>
  <si>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</si>
  <si>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</si>
  <si>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</si>
  <si>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</si>
  <si>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</si>
  <si>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</si>
  <si>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</si>
  <si>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</si>
  <si>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</si>
  <si>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</si>
  <si>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</si>
  <si>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</si>
  <si>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</si>
  <si>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</si>
  <si>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</si>
  <si>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</si>
  <si>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</si>
  <si>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</si>
  <si>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</si>
  <si>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</si>
  <si>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</si>
  <si>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</si>
  <si>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</si>
  <si>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</si>
  <si>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</si>
  <si>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</si>
  <si>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</si>
  <si>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</si>
  <si>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</si>
  <si>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</si>
  <si>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</si>
  <si>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</si>
  <si>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</si>
  <si>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</si>
  <si>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</si>
  <si>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</si>
  <si>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</si>
  <si>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</si>
  <si>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</si>
  <si>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</si>
  <si>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</si>
  <si>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</si>
  <si>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</si>
  <si>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</si>
  <si>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</si>
  <si>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</si>
  <si>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</si>
  <si>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</si>
  <si>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</si>
  <si>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</si>
  <si>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</si>
  <si>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</si>
  <si>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</si>
  <si>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</si>
  <si>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</si>
  <si>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</si>
  <si>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</si>
  <si>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</si>
  <si>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</si>
  <si>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</si>
  <si>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</si>
  <si>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</si>
  <si>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</si>
  <si>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</si>
  <si>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</si>
  <si>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</si>
  <si>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</si>
  <si>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</si>
  <si>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</si>
  <si>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</si>
  <si>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</si>
  <si>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</si>
  <si>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</si>
  <si>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</si>
  <si>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</si>
  <si>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</si>
  <si>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</si>
  <si>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</si>
  <si>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</si>
  <si>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</si>
  <si>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</si>
  <si>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</si>
  <si>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</si>
  <si>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</si>
  <si>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</si>
  <si>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</si>
  <si>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</si>
  <si>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</si>
  <si>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</si>
  <si>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</si>
  <si>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</si>
  <si>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</si>
  <si>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</si>
  <si>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</si>
  <si>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</si>
  <si>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</si>
  <si>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</si>
  <si>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</si>
  <si>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</si>
  <si>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</si>
  <si>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</si>
  <si>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</si>
  <si>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</si>
  <si>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</si>
  <si>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</si>
  <si>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</si>
  <si>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</si>
  <si>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</si>
  <si>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</si>
  <si>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</si>
  <si>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</si>
  <si>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</si>
  <si>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</si>
  <si>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</si>
  <si>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</si>
  <si>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</si>
  <si>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</si>
  <si>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</si>
  <si>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</si>
  <si>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</si>
  <si>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</si>
  <si>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</si>
  <si>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</si>
  <si>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</si>
  <si>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</si>
  <si>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</si>
  <si>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</si>
  <si>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</si>
  <si>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</si>
  <si>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</si>
  <si>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</si>
  <si>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</si>
  <si>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</si>
  <si>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</si>
  <si>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</si>
  <si>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</si>
  <si>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</si>
  <si>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</si>
  <si>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</si>
  <si>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</si>
  <si>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</si>
  <si>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</si>
  <si>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</si>
  <si>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</si>
  <si>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</si>
  <si>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</si>
  <si>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</si>
  <si>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</si>
  <si>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</si>
  <si>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</si>
  <si>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</si>
  <si>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</si>
  <si>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</si>
  <si>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</si>
  <si>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</si>
  <si>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</si>
  <si>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</si>
  <si>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</si>
  <si>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</si>
  <si>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</si>
  <si>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</si>
  <si>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</si>
  <si>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</si>
  <si>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</si>
  <si>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</si>
  <si>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</si>
  <si>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</si>
  <si>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</si>
  <si>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</si>
  <si>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</si>
  <si>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</si>
  <si>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</si>
  <si>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</si>
  <si>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</si>
  <si>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</si>
  <si>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</si>
  <si>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</si>
  <si>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</si>
  <si>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</si>
  <si>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</si>
  <si>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</si>
  <si>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</si>
  <si>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</si>
  <si>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</si>
  <si>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</si>
  <si>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</si>
  <si>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</si>
  <si>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</si>
  <si>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</si>
  <si>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</si>
  <si>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</si>
  <si>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</si>
  <si>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</si>
  <si>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</si>
  <si>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</si>
  <si>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</si>
  <si>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</si>
  <si>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</si>
  <si>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</si>
  <si>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</si>
  <si>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</si>
  <si>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</si>
  <si>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</si>
  <si>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</si>
  <si>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</si>
  <si>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</si>
  <si>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</si>
  <si>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</si>
  <si>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</si>
  <si>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</si>
  <si>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</si>
  <si>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</si>
  <si>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</si>
  <si>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</si>
  <si>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</si>
  <si>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</si>
  <si>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</si>
  <si>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</si>
  <si>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</si>
  <si>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</si>
  <si>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</si>
  <si>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</si>
  <si>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</si>
  <si>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</si>
  <si>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</si>
  <si>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</si>
  <si>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</si>
  <si>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</si>
  <si>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</si>
  <si>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</si>
  <si>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</si>
  <si>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</si>
  <si>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</si>
  <si>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</si>
  <si>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</si>
  <si>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</si>
  <si>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</si>
  <si>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</si>
  <si>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</si>
  <si>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</si>
  <si>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</si>
  <si>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</si>
  <si>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</si>
  <si>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</si>
  <si>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</si>
  <si>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</si>
  <si>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</si>
  <si>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</si>
  <si>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</si>
  <si>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</si>
  <si>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</si>
  <si>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</si>
  <si>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</si>
  <si>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</si>
  <si>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</si>
  <si>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</si>
  <si>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</si>
  <si>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</si>
  <si>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</si>
  <si>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</si>
  <si>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</si>
  <si>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</si>
  <si>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</si>
  <si>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</si>
  <si>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</si>
  <si>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</si>
  <si>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</si>
  <si>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</si>
  <si>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</si>
  <si>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</si>
  <si>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</si>
  <si>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</si>
  <si>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</si>
  <si>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</si>
  <si>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</si>
  <si>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</si>
  <si>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</si>
  <si>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</si>
  <si>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</si>
  <si>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</si>
  <si>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</si>
  <si>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</si>
  <si>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</si>
  <si>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</si>
  <si>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</si>
  <si>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</si>
  <si>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</si>
  <si>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</si>
  <si>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</si>
  <si>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</si>
  <si>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</si>
  <si>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</si>
  <si>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</si>
  <si>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</si>
  <si>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</si>
  <si>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</si>
  <si>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</si>
  <si>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</si>
  <si>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</si>
  <si>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</si>
  <si>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</si>
  <si>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</si>
  <si>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</si>
  <si>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</si>
  <si>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</si>
  <si>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</si>
  <si>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</si>
  <si>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</si>
  <si>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</si>
  <si>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</si>
  <si>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</si>
  <si>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</si>
  <si>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</si>
  <si>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</si>
  <si>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</si>
  <si>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</si>
  <si>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</si>
  <si>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</si>
  <si>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</si>
  <si>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</si>
  <si>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</si>
  <si>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</si>
  <si>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</si>
  <si>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</si>
  <si>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</si>
  <si>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</si>
  <si>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</si>
  <si>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</si>
  <si>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</si>
  <si>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</si>
  <si>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</si>
  <si>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</si>
  <si>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</si>
  <si>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</si>
  <si>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</si>
  <si>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</si>
  <si>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</si>
  <si>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</si>
  <si>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</si>
  <si>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</si>
  <si>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</si>
  <si>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</si>
  <si>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</si>
  <si>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</si>
  <si>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</si>
  <si>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</si>
  <si>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</si>
  <si>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</si>
  <si>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</si>
  <si>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</si>
  <si>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</si>
  <si>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</si>
  <si>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</si>
  <si>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</si>
  <si>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</si>
  <si>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</si>
  <si>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</si>
  <si>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</si>
  <si>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</si>
  <si>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</si>
  <si>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</si>
  <si>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</si>
  <si>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</si>
  <si>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</si>
  <si>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</si>
  <si>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</si>
  <si>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</si>
  <si>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</si>
  <si>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</si>
  <si>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</si>
  <si>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</si>
  <si>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</si>
  <si>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</si>
  <si>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</si>
  <si>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</si>
  <si>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</si>
  <si>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</si>
  <si>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</si>
  <si>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</si>
  <si>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</si>
  <si>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</si>
  <si>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</si>
  <si>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</si>
  <si>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</si>
  <si>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</si>
  <si>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</si>
  <si>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</si>
  <si>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</si>
  <si>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</si>
  <si>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</si>
  <si>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</si>
  <si>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</si>
  <si>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</si>
  <si>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</si>
  <si>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</si>
  <si>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</si>
  <si>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</si>
  <si>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</si>
  <si>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</si>
  <si>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</si>
  <si>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</si>
  <si>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</si>
  <si>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</si>
  <si>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</si>
  <si>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</si>
  <si>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</si>
  <si>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</si>
  <si>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</si>
  <si>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</si>
  <si>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</si>
  <si>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</si>
  <si>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</si>
  <si>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</si>
  <si>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</si>
  <si>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</si>
  <si>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</si>
  <si>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</si>
  <si>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</si>
  <si>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</si>
  <si>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</si>
  <si>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</si>
  <si>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</si>
  <si>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</si>
  <si>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</si>
  <si>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</si>
  <si>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</si>
  <si>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</si>
  <si>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</si>
  <si>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</si>
  <si>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</si>
  <si>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</si>
  <si>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</si>
  <si>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</si>
  <si>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</si>
  <si>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</si>
  <si>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</si>
  <si>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</si>
  <si>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</si>
  <si>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</si>
  <si>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</si>
  <si>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</si>
  <si>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</si>
  <si>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</si>
  <si>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</si>
  <si>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</si>
  <si>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</si>
  <si>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</si>
  <si>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</si>
  <si>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</si>
  <si>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</si>
  <si>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</si>
  <si>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</si>
  <si>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</si>
  <si>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</si>
  <si>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</si>
  <si>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</si>
  <si>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</si>
  <si>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</si>
  <si>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</si>
  <si>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</si>
  <si>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</si>
  <si>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</si>
  <si>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</si>
  <si>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</si>
  <si>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</si>
  <si>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</si>
  <si>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</si>
  <si>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</si>
  <si>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</si>
  <si>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</si>
  <si>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</si>
  <si>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</si>
  <si>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</si>
  <si>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</si>
  <si>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</si>
  <si>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</si>
  <si>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</si>
  <si>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</si>
  <si>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</si>
  <si>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</si>
  <si>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</si>
  <si>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</si>
  <si>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</si>
  <si>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</si>
  <si>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</si>
  <si>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</si>
  <si>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</si>
  <si>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</si>
  <si>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</si>
  <si>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</si>
  <si>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</si>
  <si>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</si>
  <si>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</si>
  <si>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</si>
  <si>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</si>
  <si>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</si>
  <si>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</si>
  <si>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</si>
  <si>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</si>
  <si>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</si>
  <si>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</si>
  <si>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</si>
  <si>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</si>
  <si>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</si>
  <si>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</si>
  <si>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</si>
  <si>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</si>
  <si>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</si>
  <si>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</si>
  <si>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</si>
  <si>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</si>
  <si>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</si>
  <si>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</si>
  <si>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</si>
  <si>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</si>
  <si>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</si>
  <si>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</si>
  <si>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</si>
  <si>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</si>
  <si>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</si>
  <si>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</si>
  <si>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</si>
  <si>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</si>
  <si>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</si>
  <si>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</si>
  <si>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</si>
  <si>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</si>
  <si>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</si>
  <si>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</si>
  <si>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</si>
  <si>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</si>
  <si>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</si>
  <si>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</si>
  <si>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</si>
  <si>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</si>
  <si>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</si>
  <si>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</si>
  <si>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</si>
  <si>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</si>
  <si>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</si>
  <si>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</si>
  <si>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</si>
  <si>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</si>
  <si>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</si>
  <si>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</si>
  <si>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</si>
  <si>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</si>
  <si>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</si>
  <si>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</si>
  <si>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</si>
  <si>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</si>
  <si>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</si>
  <si>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</si>
  <si>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</si>
  <si>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</si>
  <si>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</si>
  <si>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</si>
  <si>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</si>
  <si>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</si>
  <si>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</si>
  <si>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</si>
  <si>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</si>
  <si>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</si>
  <si>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</si>
  <si>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</si>
  <si>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</si>
  <si>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</si>
  <si>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</si>
  <si>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</si>
  <si>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</si>
  <si>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</si>
  <si>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</si>
  <si>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</si>
  <si>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</si>
  <si>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</si>
  <si>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</si>
  <si>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</si>
  <si>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</si>
  <si>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</si>
  <si>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</si>
  <si>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</si>
  <si>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</si>
  <si>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</si>
  <si>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</si>
  <si>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</si>
  <si>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</si>
  <si>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</si>
  <si>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</si>
  <si>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</si>
  <si>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</si>
  <si>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</si>
  <si>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</si>
  <si>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</si>
  <si>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</si>
  <si>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</si>
  <si>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</si>
  <si>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</si>
  <si>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</si>
  <si>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</si>
  <si>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</si>
  <si>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</si>
  <si>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</si>
  <si>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</si>
  <si>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</si>
  <si>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</si>
  <si>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</si>
  <si>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</si>
  <si>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</si>
  <si>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</si>
  <si>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</si>
  <si>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</si>
  <si>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</si>
  <si>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</si>
  <si>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</si>
  <si>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</si>
  <si>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</si>
  <si>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</si>
  <si>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</si>
  <si>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</si>
  <si>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</si>
  <si>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</si>
  <si>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</si>
  <si>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</si>
  <si>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</si>
  <si>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</si>
  <si>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</si>
  <si>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</si>
  <si>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</si>
  <si>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</si>
  <si>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</si>
  <si>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</si>
  <si>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</si>
  <si>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</si>
  <si>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</si>
  <si>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</si>
  <si>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</si>
  <si>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</si>
  <si>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</si>
  <si>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</si>
  <si>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</si>
  <si>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</si>
  <si>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</si>
  <si>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</si>
  <si>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</si>
  <si>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</si>
  <si>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</si>
  <si>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</si>
  <si>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</si>
  <si>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</si>
  <si>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</si>
  <si>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</si>
  <si>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</si>
  <si>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</si>
  <si>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</si>
  <si>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</si>
  <si>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</si>
  <si>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</si>
  <si>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</si>
  <si>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</si>
  <si>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</si>
  <si>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</si>
  <si>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</si>
  <si>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</si>
  <si>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</si>
  <si>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</si>
  <si>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</si>
  <si>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</si>
  <si>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</si>
  <si>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</si>
  <si>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</si>
  <si>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</si>
  <si>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</si>
  <si>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</si>
  <si>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</si>
  <si>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</si>
  <si>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</si>
  <si>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</si>
  <si>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</si>
  <si>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</si>
  <si>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</si>
  <si>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</si>
  <si>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</si>
  <si>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</si>
  <si>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</si>
  <si>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</si>
  <si>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</si>
  <si>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</si>
  <si>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</si>
  <si>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</si>
  <si>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</si>
  <si>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</si>
  <si>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</si>
  <si>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</si>
  <si>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</si>
  <si>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</si>
  <si>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</si>
  <si>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</si>
  <si>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</si>
  <si>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</si>
  <si>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</si>
  <si>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</si>
  <si>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</si>
  <si>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</si>
  <si>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</si>
  <si>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</si>
  <si>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</si>
  <si>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</si>
  <si>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</si>
  <si>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</si>
  <si>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</si>
  <si>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</si>
  <si>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</si>
  <si>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</si>
  <si>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</si>
  <si>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</si>
  <si>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</si>
  <si>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</si>
  <si>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</si>
  <si>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</si>
  <si>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</si>
  <si>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</si>
  <si>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</si>
  <si>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</si>
  <si>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</si>
  <si>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</si>
  <si>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</si>
  <si>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</si>
  <si>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</si>
  <si>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</si>
  <si>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</si>
  <si>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</si>
  <si>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</si>
  <si>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</si>
  <si>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</si>
  <si>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</si>
  <si>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</si>
  <si>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</si>
  <si>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</si>
  <si>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</si>
  <si>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</si>
  <si>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</si>
  <si>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</si>
  <si>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</si>
  <si>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</si>
  <si>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</si>
  <si>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</si>
  <si>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</si>
  <si>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</si>
  <si>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</si>
  <si>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</si>
  <si>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</si>
  <si>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</si>
  <si>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</si>
  <si>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</si>
  <si>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</si>
  <si>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</si>
  <si>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</si>
  <si>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</si>
  <si>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</si>
  <si>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</si>
  <si>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</si>
  <si>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</si>
  <si>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</si>
  <si>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</si>
  <si>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</si>
  <si>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</si>
  <si>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</si>
  <si>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</si>
  <si>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</si>
  <si>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</si>
  <si>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</si>
  <si>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</si>
  <si>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</si>
  <si>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</si>
  <si>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</si>
  <si>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</si>
  <si>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</si>
  <si>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</si>
  <si>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</si>
  <si>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</si>
  <si>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</si>
  <si>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</si>
  <si>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</si>
  <si>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</si>
  <si>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</si>
  <si>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</si>
  <si>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</si>
  <si>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</si>
  <si>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</si>
  <si>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</si>
  <si>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</si>
  <si>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</si>
  <si>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</si>
  <si>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</si>
  <si>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</si>
  <si>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</si>
  <si>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</si>
  <si>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</si>
  <si>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</si>
  <si>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</si>
  <si>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</si>
  <si>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46203</t>
  </si>
  <si>
    <t>鹿屋市</t>
  </si>
  <si>
    <t>46203_令和4年度</t>
  </si>
  <si>
    <t>46203_令和6年度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</si>
  <si>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</si>
  <si>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</si>
  <si>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</si>
  <si>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</si>
  <si>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</si>
  <si>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</si>
  <si>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</si>
  <si>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</si>
  <si>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</si>
  <si>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</si>
  <si>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</si>
  <si>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</si>
  <si>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</si>
  <si>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</si>
  <si>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</si>
  <si>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</si>
  <si>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</si>
  <si>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</si>
  <si>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</si>
  <si>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</si>
  <si>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</si>
  <si>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</si>
  <si>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</si>
  <si>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</si>
  <si>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</si>
  <si>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</si>
  <si>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</si>
  <si>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</si>
  <si>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</si>
  <si>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</si>
  <si>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</si>
  <si>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</si>
  <si>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</si>
  <si>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</si>
  <si>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</si>
  <si>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</si>
  <si>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</si>
  <si>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</si>
  <si>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</si>
  <si>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</si>
  <si>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</si>
  <si>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</si>
  <si>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</si>
  <si>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</si>
  <si>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</si>
  <si>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</si>
  <si>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</si>
  <si>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</si>
  <si>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</si>
  <si>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</si>
  <si>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</si>
  <si>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</si>
  <si>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</si>
  <si>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</si>
  <si>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</si>
  <si>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</si>
  <si>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</si>
  <si>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</si>
  <si>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</si>
  <si>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</si>
  <si>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</si>
  <si>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</si>
  <si>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</si>
  <si>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</si>
  <si>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</si>
  <si>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</si>
  <si>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</si>
  <si>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</si>
  <si>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</si>
  <si>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</si>
  <si>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</si>
  <si>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</si>
  <si>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</si>
  <si>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</si>
  <si>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</si>
  <si>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</si>
  <si>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</si>
  <si>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</si>
  <si>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</si>
  <si>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</si>
  <si>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</si>
  <si>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</si>
  <si>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</si>
  <si>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</si>
  <si>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</si>
  <si>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</si>
  <si>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</si>
  <si>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</si>
  <si>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</si>
  <si>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</si>
  <si>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</si>
  <si>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</si>
  <si>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</si>
  <si>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</si>
  <si>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</si>
  <si>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</si>
  <si>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</si>
  <si>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</si>
  <si>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</si>
  <si>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</si>
  <si>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</si>
  <si>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</si>
  <si>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</si>
  <si>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</si>
  <si>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</si>
  <si>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</si>
  <si>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</si>
  <si>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</si>
  <si>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</si>
  <si>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</si>
  <si>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</si>
  <si>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</si>
  <si>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</si>
  <si>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</si>
  <si>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</si>
  <si>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</si>
  <si>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</si>
  <si>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</si>
  <si>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</si>
  <si>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</si>
  <si>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</si>
  <si>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</si>
  <si>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</si>
  <si>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</si>
  <si>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</si>
  <si>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</si>
  <si>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</si>
  <si>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</si>
  <si>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</si>
  <si>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</si>
  <si>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</si>
  <si>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</si>
  <si>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</si>
  <si>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</si>
  <si>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</si>
  <si>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</si>
  <si>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</si>
  <si>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</si>
  <si>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</si>
  <si>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</si>
  <si>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</si>
  <si>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</si>
  <si>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</si>
  <si>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</si>
  <si>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</si>
  <si>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</si>
  <si>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</si>
  <si>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</si>
  <si>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</si>
  <si>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</si>
  <si>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</si>
  <si>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</si>
  <si>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</si>
  <si>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</si>
  <si>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</si>
  <si>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</si>
  <si>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</si>
  <si>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</si>
  <si>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</si>
  <si>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</si>
  <si>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</si>
  <si>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</si>
  <si>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</si>
  <si>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</si>
  <si>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</si>
  <si>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</si>
  <si>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</si>
  <si>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</si>
  <si>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</si>
  <si>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</si>
  <si>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</si>
  <si>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</si>
  <si>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</si>
  <si>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</si>
  <si>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</si>
  <si>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</si>
  <si>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</si>
  <si>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</si>
  <si>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</si>
  <si>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</si>
  <si>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</si>
  <si>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</si>
  <si>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</si>
  <si>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</si>
  <si>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</si>
  <si>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</si>
  <si>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</si>
  <si>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</si>
  <si>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</si>
  <si>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</si>
  <si>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</si>
  <si>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</si>
  <si>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</si>
  <si>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</si>
  <si>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</si>
  <si>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</si>
  <si>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</si>
  <si>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</si>
  <si>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</si>
  <si>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</si>
  <si>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</si>
  <si>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</si>
  <si>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</si>
  <si>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</si>
  <si>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</si>
  <si>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</si>
  <si>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</si>
  <si>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</si>
  <si>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</si>
  <si>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</si>
  <si>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</si>
  <si>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</si>
  <si>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</si>
  <si>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</si>
  <si>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</si>
  <si>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</si>
  <si>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</si>
  <si>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</si>
  <si>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</si>
  <si>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</si>
  <si>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</si>
  <si>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</si>
  <si>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</si>
  <si>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</si>
  <si>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</si>
  <si>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</si>
  <si>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</si>
  <si>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</si>
  <si>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</si>
  <si>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</si>
  <si>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</si>
  <si>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</si>
  <si>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</si>
  <si>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</si>
  <si>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</si>
  <si>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</si>
  <si>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</si>
  <si>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</si>
  <si>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</si>
  <si>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</si>
  <si>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</si>
  <si>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</si>
  <si>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</si>
  <si>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</si>
  <si>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</si>
  <si>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</si>
  <si>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</si>
  <si>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</si>
  <si>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</si>
  <si>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</si>
  <si>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</si>
  <si>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</si>
  <si>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</si>
  <si>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</si>
  <si>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</si>
  <si>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</si>
  <si>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</si>
  <si>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</si>
  <si>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</si>
  <si>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</si>
  <si>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</si>
  <si>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</si>
  <si>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</si>
  <si>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</si>
  <si>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</si>
  <si>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</si>
  <si>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</si>
  <si>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</si>
  <si>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</si>
  <si>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</si>
  <si>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</si>
  <si>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</si>
  <si>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</si>
  <si>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</si>
  <si>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</si>
  <si>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</si>
  <si>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</si>
  <si>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</si>
  <si>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</si>
  <si>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</si>
  <si>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</si>
  <si>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</si>
  <si>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</si>
  <si>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</si>
  <si>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</si>
  <si>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</si>
  <si>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</si>
  <si>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</si>
  <si>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</si>
  <si>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</si>
  <si>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</si>
  <si>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</si>
  <si>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</si>
  <si>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</si>
  <si>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</si>
  <si>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</si>
  <si>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</si>
  <si>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</si>
  <si>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</si>
  <si>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</si>
  <si>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</si>
  <si>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</si>
  <si>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</si>
  <si>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</si>
  <si>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</si>
  <si>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</si>
  <si>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</si>
  <si>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</si>
  <si>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</si>
  <si>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</si>
  <si>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</si>
  <si>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</si>
  <si>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</si>
  <si>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</si>
  <si>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</si>
  <si>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</si>
  <si>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</si>
  <si>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</si>
  <si>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</si>
  <si>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</si>
  <si>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</si>
  <si>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</si>
  <si>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</si>
  <si>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</si>
  <si>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</si>
  <si>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</si>
  <si>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</si>
  <si>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</si>
  <si>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</si>
  <si>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</si>
  <si>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</si>
  <si>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</si>
  <si>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</si>
  <si>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</si>
  <si>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</si>
  <si>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</si>
  <si>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</si>
  <si>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</si>
  <si>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</si>
  <si>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</si>
  <si>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</si>
  <si>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</si>
  <si>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</si>
  <si>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</si>
  <si>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</si>
  <si>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</si>
  <si>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</si>
  <si>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</si>
  <si>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</si>
  <si>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</si>
  <si>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</si>
  <si>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</si>
  <si>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</si>
  <si>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</si>
  <si>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</si>
  <si>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</si>
  <si>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</si>
  <si>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</si>
  <si>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</si>
  <si>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</si>
  <si>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</si>
  <si>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</si>
  <si>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</si>
  <si>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</si>
  <si>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</si>
  <si>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</si>
  <si>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</si>
  <si>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</si>
  <si>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</si>
  <si>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</si>
  <si>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</si>
  <si>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</si>
  <si>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</si>
  <si>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</si>
  <si>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</si>
  <si>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</si>
  <si>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</si>
  <si>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</si>
  <si>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</si>
  <si>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</si>
  <si>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</si>
  <si>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</si>
  <si>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</si>
  <si>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</si>
  <si>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</si>
  <si>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</si>
  <si>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</si>
  <si>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</si>
  <si>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</si>
  <si>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</si>
  <si>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</si>
  <si>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</si>
  <si>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</si>
  <si>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</si>
  <si>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</si>
  <si>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</si>
  <si>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</si>
  <si>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</si>
  <si>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</si>
  <si>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</si>
  <si>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</si>
  <si>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</si>
  <si>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</si>
  <si>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</si>
  <si>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</si>
  <si>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</si>
  <si>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</si>
  <si>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</si>
  <si>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</si>
  <si>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</si>
  <si>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</si>
  <si>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</si>
  <si>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</si>
  <si>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</si>
  <si>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</si>
  <si>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</si>
  <si>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</si>
  <si>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</si>
  <si>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</si>
  <si>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</si>
  <si>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</si>
  <si>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</si>
  <si>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</si>
  <si>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</si>
  <si>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</si>
  <si>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</si>
  <si>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</si>
  <si>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</si>
  <si>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</si>
  <si>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</si>
  <si>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</si>
  <si>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</si>
  <si>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</si>
  <si>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</si>
  <si>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</si>
  <si>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</si>
  <si>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</si>
  <si>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</si>
  <si>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</si>
  <si>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</si>
  <si>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</si>
  <si>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</si>
  <si>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</si>
  <si>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</si>
  <si>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</si>
  <si>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</si>
  <si>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</si>
  <si>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</si>
  <si>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</si>
  <si>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</si>
  <si>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</si>
  <si>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</si>
  <si>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</si>
  <si>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</si>
  <si>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</si>
  <si>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</si>
  <si>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</si>
  <si>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</si>
  <si>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</si>
  <si>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</si>
  <si>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</si>
  <si>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</si>
  <si>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</si>
  <si>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</si>
  <si>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</si>
  <si>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</si>
  <si>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</si>
  <si>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</si>
  <si>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</si>
  <si>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</si>
  <si>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</si>
  <si>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</si>
  <si>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</si>
  <si>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</si>
  <si>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</si>
  <si>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</si>
  <si>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</si>
  <si>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</si>
  <si>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</si>
  <si>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</si>
  <si>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</si>
  <si>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</si>
  <si>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</si>
  <si>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</si>
  <si>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</si>
  <si>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</si>
  <si>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</si>
  <si>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</si>
  <si>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</si>
  <si>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</si>
  <si>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</si>
  <si>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</si>
  <si>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</si>
  <si>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</si>
  <si>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</si>
  <si>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</si>
  <si>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</si>
  <si>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</si>
  <si>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</si>
  <si>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</si>
  <si>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</si>
  <si>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</si>
  <si>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</si>
  <si>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</si>
  <si>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</si>
  <si>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</si>
  <si>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</si>
  <si>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</si>
  <si>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</si>
  <si>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</si>
  <si>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</si>
  <si>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</si>
  <si>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</si>
  <si>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</si>
  <si>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</si>
  <si>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</si>
  <si>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</si>
  <si>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</si>
  <si>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</si>
  <si>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</si>
  <si>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</si>
  <si>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</si>
  <si>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</si>
  <si>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</si>
  <si>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</si>
  <si>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</si>
  <si>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</si>
  <si>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</si>
  <si>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</si>
  <si>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</si>
  <si>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</si>
  <si>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</si>
  <si>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</si>
  <si>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</si>
  <si>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</si>
  <si>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</si>
  <si>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</si>
  <si>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</si>
  <si>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</si>
  <si>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</si>
  <si>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</si>
  <si>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</si>
  <si>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</si>
  <si>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</si>
  <si>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</si>
  <si>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</si>
  <si>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</si>
  <si>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</si>
  <si>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</si>
  <si>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</si>
  <si>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</si>
  <si>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</si>
  <si>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</si>
  <si>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</si>
  <si>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</si>
  <si>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</si>
  <si>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</si>
  <si>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</si>
  <si>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</si>
  <si>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</si>
  <si>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</si>
  <si>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</si>
  <si>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</si>
  <si>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</si>
  <si>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</si>
  <si>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</si>
  <si>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</si>
  <si>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</si>
  <si>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</si>
  <si>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</si>
  <si>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</si>
  <si>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</si>
  <si>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</si>
  <si>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</si>
  <si>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</si>
  <si>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</si>
  <si>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</si>
  <si>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</si>
  <si>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</si>
  <si>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</si>
  <si>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</si>
  <si>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</si>
  <si>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</si>
  <si>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</si>
  <si>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</si>
  <si>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</si>
  <si>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</si>
  <si>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</si>
  <si>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</si>
  <si>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</si>
  <si>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</si>
  <si>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</si>
  <si>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</si>
  <si>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</si>
  <si>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</si>
  <si>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</si>
  <si>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</si>
  <si>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</si>
  <si>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</si>
  <si>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</si>
  <si>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</si>
  <si>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</si>
  <si>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</si>
  <si>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</si>
  <si>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</si>
  <si>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</si>
  <si>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</si>
  <si>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</si>
  <si>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</si>
  <si>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</si>
  <si>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</si>
  <si>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</si>
  <si>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</si>
  <si>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</si>
  <si>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</si>
  <si>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</si>
  <si>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</si>
  <si>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</si>
  <si>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</si>
  <si>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</si>
  <si>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</si>
  <si>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</si>
  <si>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</si>
  <si>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</si>
  <si>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</si>
  <si>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</si>
  <si>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</si>
  <si>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</si>
  <si>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</si>
  <si>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</si>
  <si>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</si>
  <si>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</si>
  <si>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</si>
  <si>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</si>
  <si>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</si>
  <si>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</si>
  <si>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</si>
  <si>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</si>
  <si>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</si>
  <si>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</si>
  <si>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</si>
  <si>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</si>
  <si>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</si>
  <si>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</si>
  <si>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</si>
  <si>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</si>
  <si>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</si>
  <si>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</si>
  <si>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</si>
  <si>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</si>
  <si>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</si>
  <si>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</si>
  <si>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</si>
  <si>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</si>
  <si>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</si>
  <si>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</si>
  <si>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</si>
  <si>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</si>
  <si>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</si>
  <si>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</si>
  <si>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</si>
  <si>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</si>
  <si>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</si>
  <si>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</si>
  <si>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</si>
  <si>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</si>
  <si>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</si>
  <si>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</si>
  <si>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</si>
  <si>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</si>
  <si>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</si>
  <si>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</si>
  <si>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</si>
  <si>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</si>
  <si>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</si>
  <si>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</si>
  <si>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</si>
  <si>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</si>
  <si>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</si>
  <si>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</si>
  <si>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</si>
  <si>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</si>
  <si>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</si>
  <si>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</si>
  <si>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</si>
  <si>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</si>
  <si>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</si>
  <si>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</si>
  <si>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</si>
  <si>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</si>
  <si>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</si>
  <si>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</si>
  <si>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</si>
  <si>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</si>
  <si>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</si>
  <si>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</si>
  <si>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</si>
  <si>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</si>
  <si>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</si>
  <si>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</si>
  <si>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</si>
  <si>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</si>
  <si>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</si>
  <si>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</si>
  <si>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</si>
  <si>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</si>
  <si>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</si>
  <si>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</si>
  <si>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</si>
  <si>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</si>
  <si>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</si>
  <si>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</si>
  <si>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</si>
  <si>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</si>
  <si>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</si>
  <si>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</si>
  <si>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</si>
  <si>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</si>
  <si>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</si>
  <si>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</si>
  <si>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</si>
  <si>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</si>
  <si>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</si>
  <si>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</si>
  <si>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</si>
  <si>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</si>
  <si>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</si>
  <si>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</si>
  <si>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</si>
  <si>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</si>
  <si>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</si>
  <si>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</si>
  <si>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</si>
  <si>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</si>
  <si>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</si>
  <si>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</si>
  <si>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</si>
  <si>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</si>
  <si>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</si>
  <si>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</si>
  <si>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</si>
  <si>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</si>
  <si>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</si>
  <si>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</si>
  <si>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</si>
  <si>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</si>
  <si>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</si>
  <si>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</si>
  <si>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</si>
  <si>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</si>
  <si>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</si>
  <si>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</si>
  <si>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</si>
  <si>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</si>
  <si>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</si>
  <si>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</si>
  <si>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</si>
  <si>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</si>
  <si>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</si>
  <si>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</si>
  <si>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</si>
  <si>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</si>
  <si>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</si>
  <si>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</si>
  <si>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</si>
  <si>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</si>
  <si>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</si>
  <si>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</si>
  <si>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</si>
  <si>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</si>
  <si>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</si>
  <si>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</si>
  <si>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</si>
  <si>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</si>
  <si>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</si>
  <si>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</si>
  <si>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</si>
  <si>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</si>
  <si>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</si>
  <si>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</si>
  <si>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</si>
  <si>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</si>
  <si>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</si>
  <si>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</si>
  <si>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</si>
  <si>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</si>
  <si>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</si>
  <si>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</si>
  <si>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</si>
  <si>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</si>
  <si>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</si>
  <si>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</si>
  <si>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</si>
  <si>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</si>
  <si>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</si>
  <si>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</si>
  <si>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</si>
  <si>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</si>
  <si>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</si>
  <si>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</si>
  <si>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</si>
  <si>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</si>
  <si>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</si>
  <si>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</si>
  <si>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</si>
  <si>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</si>
  <si>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</si>
  <si>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</si>
  <si>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</si>
  <si>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</si>
  <si>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</si>
  <si>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</si>
  <si>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</si>
  <si>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</si>
  <si>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</si>
  <si>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</si>
  <si>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</si>
  <si>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</si>
  <si>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</si>
  <si>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</si>
  <si>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</si>
  <si>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</si>
  <si>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</si>
  <si>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</si>
  <si>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</si>
  <si>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</si>
  <si>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</si>
  <si>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</si>
  <si>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</si>
  <si>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</si>
  <si>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</si>
  <si>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</si>
  <si>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</si>
  <si>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46482_令和7年度</t>
  </si>
  <si>
    <t>46482_令和8年度</t>
  </si>
  <si>
    <t>46482_令和9年度</t>
  </si>
  <si>
    <t>46482_令和10年度</t>
  </si>
  <si>
    <t>46482_令和11年度</t>
  </si>
  <si>
    <t>46482_令和12年度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</si>
</sst>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0.76276662889939884</c:v>
                </c:pt>
                <c:pt idx="1">
                  <c:v>0.78890176712807214</c:v>
                </c:pt>
                <c:pt idx="2">
                  <c:v>0.89604762459258214</c:v>
                </c:pt>
                <c:pt idx="3">
                  <c:v>0.6929689597166202</c:v>
                </c:pt>
                <c:pt idx="4">
                  <c:v>0.67489976711068567</c:v>
                </c:pt>
                <c:pt idx="5">
                  <c:v>0.67085892337552755</c:v>
                </c:pt>
                <c:pt idx="6">
                  <c:v>0.99296051621915449</c:v>
                </c:pt>
                <c:pt idx="7">
                  <c:v>0.88150774931285947</c:v>
                </c:pt>
                <c:pt idx="8">
                  <c:v>1.0861732069105519</c:v>
                </c:pt>
                <c:pt idx="9">
                  <c:v>0.89846708881571813</c:v>
                </c:pt>
                <c:pt idx="10">
                  <c:v>0.90106588123959508</c:v>
                </c:pt>
                <c:pt idx="11">
                  <c:v>0.98912555638294786</c:v>
                </c:pt>
                <c:pt idx="12">
                  <c:v>0.75204564292545406</c:v>
                </c:pt>
                <c:pt idx="13">
                  <c:v>0.92598868952353641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21.375842966983086</c:v>
                </c:pt>
                <c:pt idx="1">
                  <c:v>20.716968914234013</c:v>
                </c:pt>
                <c:pt idx="2">
                  <c:v>21.113787072699409</c:v>
                </c:pt>
                <c:pt idx="3">
                  <c:v>21.234667880727908</c:v>
                </c:pt>
                <c:pt idx="4">
                  <c:v>21.843362514757537</c:v>
                </c:pt>
                <c:pt idx="5">
                  <c:v>19.761850159815221</c:v>
                </c:pt>
                <c:pt idx="6">
                  <c:v>21.944647678230968</c:v>
                </c:pt>
                <c:pt idx="7">
                  <c:v>20.014901288754139</c:v>
                </c:pt>
                <c:pt idx="8">
                  <c:v>19.634155850027671</c:v>
                </c:pt>
                <c:pt idx="9">
                  <c:v>20.009523400794247</c:v>
                </c:pt>
                <c:pt idx="10">
                  <c:v>18.145573927816361</c:v>
                </c:pt>
                <c:pt idx="11">
                  <c:v>17.681971644388586</c:v>
                </c:pt>
                <c:pt idx="12">
                  <c:v>18.649718553198696</c:v>
                </c:pt>
                <c:pt idx="13">
                  <c:v>18.998794673896608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6.8607271481390626</c:v>
                </c:pt>
                <c:pt idx="1">
                  <c:v>8.0758085418142009</c:v>
                </c:pt>
                <c:pt idx="2">
                  <c:v>9.9348033456185831</c:v>
                </c:pt>
                <c:pt idx="3">
                  <c:v>10.32488032798979</c:v>
                </c:pt>
                <c:pt idx="4">
                  <c:v>11.123904306923031</c:v>
                </c:pt>
                <c:pt idx="5">
                  <c:v>10.65834549099009</c:v>
                </c:pt>
                <c:pt idx="6">
                  <c:v>9.2382881788647087</c:v>
                </c:pt>
                <c:pt idx="7">
                  <c:v>8.4561880263122617</c:v>
                </c:pt>
                <c:pt idx="8">
                  <c:v>8.6755610745138885</c:v>
                </c:pt>
                <c:pt idx="9">
                  <c:v>6.1235665988886785</c:v>
                </c:pt>
                <c:pt idx="10">
                  <c:v>6.7284257307688105</c:v>
                </c:pt>
                <c:pt idx="11">
                  <c:v>6.5913008877411148</c:v>
                </c:pt>
                <c:pt idx="12">
                  <c:v>5.979931178915618</c:v>
                </c:pt>
                <c:pt idx="13">
                  <c:v>8.19954838339304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6.1306134288782497</c:v>
                </c:pt>
                <c:pt idx="1">
                  <c:v>6.6075161809418486</c:v>
                </c:pt>
                <c:pt idx="2">
                  <c:v>7.8648485963740322</c:v>
                </c:pt>
                <c:pt idx="3">
                  <c:v>8.797354328055869</c:v>
                </c:pt>
                <c:pt idx="4">
                  <c:v>8.8116262118122979</c:v>
                </c:pt>
                <c:pt idx="5">
                  <c:v>8.4886997356607754</c:v>
                </c:pt>
                <c:pt idx="6">
                  <c:v>8.4965700872636862</c:v>
                </c:pt>
                <c:pt idx="7">
                  <c:v>6.6031432207604794</c:v>
                </c:pt>
                <c:pt idx="8">
                  <c:v>5.9807349920872079</c:v>
                </c:pt>
                <c:pt idx="9">
                  <c:v>5.3464908713370045</c:v>
                </c:pt>
                <c:pt idx="10">
                  <c:v>5.7729373310723249</c:v>
                </c:pt>
                <c:pt idx="11">
                  <c:v>6.028880329001276</c:v>
                </c:pt>
                <c:pt idx="12">
                  <c:v>5.684174562028363</c:v>
                </c:pt>
                <c:pt idx="13">
                  <c:v>6.2067208602159942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11.721914067840897</c:v>
                </c:pt>
                <c:pt idx="1">
                  <c:v>11.148018725038222</c:v>
                </c:pt>
                <c:pt idx="2">
                  <c:v>14.582672859649819</c:v>
                </c:pt>
                <c:pt idx="3">
                  <c:v>14.559868262175355</c:v>
                </c:pt>
                <c:pt idx="4">
                  <c:v>14.126896055654315</c:v>
                </c:pt>
                <c:pt idx="5">
                  <c:v>14.404511471045275</c:v>
                </c:pt>
                <c:pt idx="6">
                  <c:v>14.982886789456593</c:v>
                </c:pt>
                <c:pt idx="7">
                  <c:v>14.090707064436099</c:v>
                </c:pt>
                <c:pt idx="8">
                  <c:v>13.012082634380789</c:v>
                </c:pt>
                <c:pt idx="9">
                  <c:v>11.239903251899161</c:v>
                </c:pt>
                <c:pt idx="10">
                  <c:v>11.968419547692909</c:v>
                </c:pt>
                <c:pt idx="11">
                  <c:v>15.014884598195248</c:v>
                </c:pt>
                <c:pt idx="12">
                  <c:v>12.701055828088261</c:v>
                </c:pt>
                <c:pt idx="13">
                  <c:v>13.612376245826162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3988</c:v>
                </c:pt>
                <c:pt idx="1">
                  <c:v>4009</c:v>
                </c:pt>
                <c:pt idx="2">
                  <c:v>4028</c:v>
                </c:pt>
                <c:pt idx="3">
                  <c:v>4088</c:v>
                </c:pt>
                <c:pt idx="4">
                  <c:v>4114</c:v>
                </c:pt>
                <c:pt idx="5">
                  <c:v>4103</c:v>
                </c:pt>
                <c:pt idx="6">
                  <c:v>4131</c:v>
                </c:pt>
                <c:pt idx="7">
                  <c:v>4136</c:v>
                </c:pt>
                <c:pt idx="8">
                  <c:v>4133</c:v>
                </c:pt>
                <c:pt idx="9">
                  <c:v>4159</c:v>
                </c:pt>
                <c:pt idx="10">
                  <c:v>4164</c:v>
                </c:pt>
                <c:pt idx="11">
                  <c:v>4140</c:v>
                </c:pt>
                <c:pt idx="12">
                  <c:v>4130</c:v>
                </c:pt>
                <c:pt idx="13">
                  <c:v>4084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2377</c:v>
                </c:pt>
                <c:pt idx="1">
                  <c:v>2356</c:v>
                </c:pt>
                <c:pt idx="2">
                  <c:v>2347</c:v>
                </c:pt>
                <c:pt idx="3">
                  <c:v>2304</c:v>
                </c:pt>
                <c:pt idx="4">
                  <c:v>2299</c:v>
                </c:pt>
                <c:pt idx="5">
                  <c:v>2279</c:v>
                </c:pt>
                <c:pt idx="6">
                  <c:v>2244</c:v>
                </c:pt>
                <c:pt idx="7">
                  <c:v>2345</c:v>
                </c:pt>
                <c:pt idx="8">
                  <c:v>2317</c:v>
                </c:pt>
                <c:pt idx="9">
                  <c:v>2324</c:v>
                </c:pt>
                <c:pt idx="10">
                  <c:v>2223</c:v>
                </c:pt>
                <c:pt idx="11">
                  <c:v>2232</c:v>
                </c:pt>
                <c:pt idx="12">
                  <c:v>2215</c:v>
                </c:pt>
                <c:pt idx="13">
                  <c:v>2255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3271</c:v>
                </c:pt>
                <c:pt idx="1">
                  <c:v>3267</c:v>
                </c:pt>
                <c:pt idx="2">
                  <c:v>3264</c:v>
                </c:pt>
                <c:pt idx="3">
                  <c:v>3291</c:v>
                </c:pt>
                <c:pt idx="4">
                  <c:v>3304</c:v>
                </c:pt>
                <c:pt idx="5">
                  <c:v>3303</c:v>
                </c:pt>
                <c:pt idx="6">
                  <c:v>3281</c:v>
                </c:pt>
                <c:pt idx="7">
                  <c:v>3267</c:v>
                </c:pt>
                <c:pt idx="8">
                  <c:v>3250</c:v>
                </c:pt>
                <c:pt idx="9">
                  <c:v>3247</c:v>
                </c:pt>
                <c:pt idx="10">
                  <c:v>3241</c:v>
                </c:pt>
                <c:pt idx="11">
                  <c:v>3254</c:v>
                </c:pt>
                <c:pt idx="12">
                  <c:v>3249</c:v>
                </c:pt>
                <c:pt idx="13">
                  <c:v>3290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214</c:v>
                </c:pt>
                <c:pt idx="1">
                  <c:v>214</c:v>
                </c:pt>
                <c:pt idx="2">
                  <c:v>214</c:v>
                </c:pt>
                <c:pt idx="3">
                  <c:v>214</c:v>
                </c:pt>
                <c:pt idx="4">
                  <c:v>214</c:v>
                </c:pt>
                <c:pt idx="5">
                  <c:v>221</c:v>
                </c:pt>
                <c:pt idx="6">
                  <c:v>221</c:v>
                </c:pt>
                <c:pt idx="7">
                  <c:v>221</c:v>
                </c:pt>
                <c:pt idx="8">
                  <c:v>221</c:v>
                </c:pt>
                <c:pt idx="9">
                  <c:v>221</c:v>
                </c:pt>
                <c:pt idx="10">
                  <c:v>221</c:v>
                </c:pt>
                <c:pt idx="11">
                  <c:v>233</c:v>
                </c:pt>
                <c:pt idx="12">
                  <c:v>233</c:v>
                </c:pt>
                <c:pt idx="13">
                  <c:v>233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299</c:v>
                </c:pt>
                <c:pt idx="1">
                  <c:v>299</c:v>
                </c:pt>
                <c:pt idx="2">
                  <c:v>299</c:v>
                </c:pt>
                <c:pt idx="3">
                  <c:v>299</c:v>
                </c:pt>
                <c:pt idx="4">
                  <c:v>299</c:v>
                </c:pt>
                <c:pt idx="5">
                  <c:v>257</c:v>
                </c:pt>
                <c:pt idx="6">
                  <c:v>257</c:v>
                </c:pt>
                <c:pt idx="7">
                  <c:v>257</c:v>
                </c:pt>
                <c:pt idx="8">
                  <c:v>257</c:v>
                </c:pt>
                <c:pt idx="9">
                  <c:v>257</c:v>
                </c:pt>
                <c:pt idx="10">
                  <c:v>257</c:v>
                </c:pt>
                <c:pt idx="11">
                  <c:v>257</c:v>
                </c:pt>
                <c:pt idx="12">
                  <c:v>257</c:v>
                </c:pt>
                <c:pt idx="13">
                  <c:v>257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32.224899999999998</c:v>
                </c:pt>
                <c:pt idx="1">
                  <c:v>35.091099999999997</c:v>
                </c:pt>
                <c:pt idx="2">
                  <c:v>34.850700000000003</c:v>
                </c:pt>
                <c:pt idx="3">
                  <c:v>31.5623</c:v>
                </c:pt>
                <c:pt idx="4">
                  <c:v>34.897500000000001</c:v>
                </c:pt>
                <c:pt idx="5">
                  <c:v>40.811100000000003</c:v>
                </c:pt>
                <c:pt idx="6">
                  <c:v>46.151000000000003</c:v>
                </c:pt>
                <c:pt idx="7">
                  <c:v>56.049199999999999</c:v>
                </c:pt>
                <c:pt idx="8">
                  <c:v>60.268500000000003</c:v>
                </c:pt>
                <c:pt idx="9">
                  <c:v>55.908799999999999</c:v>
                </c:pt>
                <c:pt idx="10">
                  <c:v>63.847499999999997</c:v>
                </c:pt>
                <c:pt idx="11">
                  <c:v>91.025199999999998</c:v>
                </c:pt>
                <c:pt idx="12">
                  <c:v>89.831100000000006</c:v>
                </c:pt>
                <c:pt idx="13">
                  <c:v>102.7985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7.8648485963740322</c:v>
                </c:pt>
                <c:pt idx="1">
                  <c:v>8.797354328055869</c:v>
                </c:pt>
                <c:pt idx="2">
                  <c:v>8.8116262118122979</c:v>
                </c:pt>
                <c:pt idx="3">
                  <c:v>8.4886997356607754</c:v>
                </c:pt>
                <c:pt idx="4">
                  <c:v>8.4965700872636862</c:v>
                </c:pt>
                <c:pt idx="5">
                  <c:v>6.6031432207604794</c:v>
                </c:pt>
                <c:pt idx="6">
                  <c:v>5.9807349920872079</c:v>
                </c:pt>
                <c:pt idx="7">
                  <c:v>5.3464908713370045</c:v>
                </c:pt>
                <c:pt idx="8">
                  <c:v>5.7729373310723249</c:v>
                </c:pt>
                <c:pt idx="9">
                  <c:v>6.028880329001276</c:v>
                </c:pt>
                <c:pt idx="10">
                  <c:v>5.684174562028363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14.582672859649819</c:v>
                </c:pt>
                <c:pt idx="1">
                  <c:v>14.559868262175355</c:v>
                </c:pt>
                <c:pt idx="2">
                  <c:v>14.126896055654315</c:v>
                </c:pt>
                <c:pt idx="3">
                  <c:v>14.404511471045275</c:v>
                </c:pt>
                <c:pt idx="4">
                  <c:v>14.982886789456593</c:v>
                </c:pt>
                <c:pt idx="5">
                  <c:v>14.090707064436099</c:v>
                </c:pt>
                <c:pt idx="6">
                  <c:v>13.012082634380789</c:v>
                </c:pt>
                <c:pt idx="7">
                  <c:v>11.239903251899161</c:v>
                </c:pt>
                <c:pt idx="8">
                  <c:v>11.968419547692909</c:v>
                </c:pt>
                <c:pt idx="9">
                  <c:v>15.014884598195248</c:v>
                </c:pt>
                <c:pt idx="10">
                  <c:v>12.701055828088261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3.013055486475718</c:v>
                </c:pt>
                <c:pt idx="2">
                  <c:v>0.77241286423308986</c:v>
                </c:pt>
                <c:pt idx="3">
                  <c:v>11.658716966831371</c:v>
                </c:pt>
                <c:pt idx="4">
                  <c:v>6.5120465546069504</c:v>
                </c:pt>
                <c:pt idx="5">
                  <c:v>8.0439698596750304</c:v>
                </c:pt>
                <c:pt idx="7">
                  <c:v>20.512506350371062</c:v>
                </c:pt>
                <c:pt idx="8">
                  <c:v>0.43867600393879103</c:v>
                </c:pt>
                <c:pt idx="9">
                  <c:v>6.6439783401457606E-2</c:v>
                </c:pt>
                <c:pt idx="10">
                  <c:v>0.92756291793453582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15.444185317540178</c:v>
                </c:pt>
                <c:pt idx="4" formatCode="#,##0">
                  <c:v>6.5120465546069504</c:v>
                </c:pt>
                <c:pt idx="5" formatCode="#,##0">
                  <c:v>8.0439698596750304</c:v>
                </c:pt>
                <c:pt idx="6" formatCode="#,##0">
                  <c:v>21.01762213771131</c:v>
                </c:pt>
                <c:pt idx="10" formatCode="#,##0">
                  <c:v>0.92756291793453582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東串良町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東串良町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東串良町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東串良町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1702.9100000000003</c:v>
                </c:pt>
                <c:pt idx="1">
                  <c:v>10201.300000000003</c:v>
                </c:pt>
                <c:pt idx="2">
                  <c:v>19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15,579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2043.6963492</c:v>
                </c:pt>
                <c:pt idx="1">
                  <c:v>13493.871588000004</c:v>
                </c:pt>
                <c:pt idx="2">
                  <c:v>41.277119999999996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東串良町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24.667218720000001</c:v>
                </c:pt>
                <c:pt idx="1">
                  <c:v>0.16925716800000001</c:v>
                </c:pt>
                <c:pt idx="2">
                  <c:v>0</c:v>
                </c:pt>
                <c:pt idx="3">
                  <c:v>0</c:v>
                </c:pt>
                <c:pt idx="4">
                  <c:v>0.26071032</c:v>
                </c:pt>
                <c:pt idx="5">
                  <c:v>2.9465131699999998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515,856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東串良町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513256</c:v>
                </c:pt>
                <c:pt idx="1">
                  <c:v>2600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6151</c:v>
                </c:pt>
                <c:pt idx="1">
                  <c:v>8525.2000000000007</c:v>
                </c:pt>
                <c:pt idx="2">
                  <c:v>8847.2999999999993</c:v>
                </c:pt>
                <c:pt idx="3">
                  <c:v>9181</c:v>
                </c:pt>
                <c:pt idx="4">
                  <c:v>9811.6999999999971</c:v>
                </c:pt>
                <c:pt idx="5">
                  <c:v>9921.600000000004</c:v>
                </c:pt>
                <c:pt idx="6">
                  <c:v>10020.6</c:v>
                </c:pt>
                <c:pt idx="7">
                  <c:v>10070.100000000004</c:v>
                </c:pt>
                <c:pt idx="8">
                  <c:v>10201.300000000003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1026.81</c:v>
                </c:pt>
                <c:pt idx="1">
                  <c:v>1115.81</c:v>
                </c:pt>
                <c:pt idx="2">
                  <c:v>1199.45</c:v>
                </c:pt>
                <c:pt idx="3">
                  <c:v>1296.05</c:v>
                </c:pt>
                <c:pt idx="4">
                  <c:v>1346.75</c:v>
                </c:pt>
                <c:pt idx="5">
                  <c:v>1392.03</c:v>
                </c:pt>
                <c:pt idx="6">
                  <c:v>1489.11</c:v>
                </c:pt>
                <c:pt idx="7">
                  <c:v>1611.8899999999996</c:v>
                </c:pt>
                <c:pt idx="8">
                  <c:v>1702.9100000000003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0.28521380877464153</c:v>
                </c:pt>
                <c:pt idx="1">
                  <c:v>0.39034897060220053</c:v>
                </c:pt>
                <c:pt idx="2">
                  <c:v>0.38478766032694278</c:v>
                </c:pt>
                <c:pt idx="3">
                  <c:v>0.42953757693483169</c:v>
                </c:pt>
                <c:pt idx="4">
                  <c:v>0.4298642784533459</c:v>
                </c:pt>
                <c:pt idx="5">
                  <c:v>0.41615051235372508</c:v>
                </c:pt>
                <c:pt idx="6">
                  <c:v>0.40993671373512414</c:v>
                </c:pt>
                <c:pt idx="7">
                  <c:v>0.41424775262007574</c:v>
                </c:pt>
                <c:pt idx="8">
                  <c:v>0.42190602391190424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3.2518409197800451</c:v>
                </c:pt>
                <c:pt idx="2">
                  <c:v>0.81739253653685073</c:v>
                </c:pt>
                <c:pt idx="3">
                  <c:v>10.057662599337419</c:v>
                </c:pt>
                <c:pt idx="4">
                  <c:v>8.8116262118122979</c:v>
                </c:pt>
                <c:pt idx="5">
                  <c:v>11.123904306923031</c:v>
                </c:pt>
                <c:pt idx="7">
                  <c:v>19.013971553043199</c:v>
                </c:pt>
                <c:pt idx="8">
                  <c:v>0.54326341914336396</c:v>
                </c:pt>
                <c:pt idx="9">
                  <c:v>2.2861275425709731</c:v>
                </c:pt>
                <c:pt idx="10">
                  <c:v>0.67489976711068567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14.126896055654315</c:v>
                </c:pt>
                <c:pt idx="4" formatCode="#,##0">
                  <c:v>8.8116262118122979</c:v>
                </c:pt>
                <c:pt idx="5" formatCode="#,##0">
                  <c:v>11.123904306923031</c:v>
                </c:pt>
                <c:pt idx="6" formatCode="#,##0">
                  <c:v>21.843362514757537</c:v>
                </c:pt>
                <c:pt idx="10" formatCode="#,##0">
                  <c:v>0.67489976711068567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201</c:v>
                </c:pt>
                <c:pt idx="1">
                  <c:v>212</c:v>
                </c:pt>
                <c:pt idx="2">
                  <c:v>224</c:v>
                </c:pt>
                <c:pt idx="3">
                  <c:v>239</c:v>
                </c:pt>
                <c:pt idx="4">
                  <c:v>247</c:v>
                </c:pt>
                <c:pt idx="5">
                  <c:v>255</c:v>
                </c:pt>
                <c:pt idx="6">
                  <c:v>271</c:v>
                </c:pt>
                <c:pt idx="7">
                  <c:v>288</c:v>
                </c:pt>
                <c:pt idx="8">
                  <c:v>302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36924.91733764136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15578.845057200004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689902.10800000001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685200.52</c:v>
                </c:pt>
                <c:pt idx="1">
                  <c:v>4701.5879999999997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15537.567937200003</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4.5331381338561192</c:v>
                </c:pt>
                <c:pt idx="2">
                  <c:v>0.5927102470943878</c:v>
                </c:pt>
                <c:pt idx="3">
                  <c:v>8.4865278648756544</c:v>
                </c:pt>
                <c:pt idx="4">
                  <c:v>6.2067208602159942</c:v>
                </c:pt>
                <c:pt idx="5">
                  <c:v>8.19954838339304</c:v>
                </c:pt>
                <c:pt idx="7">
                  <c:v>16.162960531564888</c:v>
                </c:pt>
                <c:pt idx="8">
                  <c:v>0.38324267472111856</c:v>
                </c:pt>
                <c:pt idx="9">
                  <c:v>2.4525914676106013</c:v>
                </c:pt>
                <c:pt idx="10">
                  <c:v>0.92598868952353641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13.612376245826162</c:v>
                </c:pt>
                <c:pt idx="4">
                  <c:v>6.2067208602159942</c:v>
                </c:pt>
                <c:pt idx="5">
                  <c:v>8.19954838339304</c:v>
                </c:pt>
                <c:pt idx="6">
                  <c:v>18.998794673896608</c:v>
                </c:pt>
                <c:pt idx="10">
                  <c:v>0.92598868952353641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東串良町</c:v>
                </c:pt>
              </c:strCache>
            </c:strRef>
          </c:cat>
          <c:val>
            <c:numRef>
              <c:f>①CO2排出量の現状把握!$AX$43:$AX$45</c:f>
              <c:numCache>
                <c:formatCode>0%</c:formatCode>
                <c:ptCount val="3"/>
                <c:pt idx="0">
                  <c:v>0.42072759503743129</c:v>
                </c:pt>
                <c:pt idx="1">
                  <c:v>0.17850393575031703</c:v>
                </c:pt>
                <c:pt idx="2">
                  <c:v>0.28392579695549786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東串良町</c:v>
                </c:pt>
              </c:strCache>
            </c:strRef>
          </c:cat>
          <c:val>
            <c:numRef>
              <c:f>①CO2排出量の現状把握!$AY$43:$AY$45</c:f>
              <c:numCache>
                <c:formatCode>0%</c:formatCode>
                <c:ptCount val="3"/>
                <c:pt idx="0">
                  <c:v>0.19118662390594171</c:v>
                </c:pt>
                <c:pt idx="1">
                  <c:v>0.20121093428432418</c:v>
                </c:pt>
                <c:pt idx="2">
                  <c:v>0.12945926081476636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東串良町</c:v>
                </c:pt>
              </c:strCache>
            </c:strRef>
          </c:cat>
          <c:val>
            <c:numRef>
              <c:f>①CO2排出量の現状把握!$AZ$43:$AZ$45</c:f>
              <c:numCache>
                <c:formatCode>0%</c:formatCode>
                <c:ptCount val="3"/>
                <c:pt idx="0">
                  <c:v>0.18034974026133399</c:v>
                </c:pt>
                <c:pt idx="1">
                  <c:v>0.20127434781963702</c:v>
                </c:pt>
                <c:pt idx="2">
                  <c:v>0.17102548940666149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東串良町</c:v>
                </c:pt>
              </c:strCache>
            </c:strRef>
          </c:cat>
          <c:val>
            <c:numRef>
              <c:f>①CO2排出量の現状把握!$BA$43:$BA$45</c:f>
              <c:numCache>
                <c:formatCode>0%</c:formatCode>
                <c:ptCount val="3"/>
                <c:pt idx="0">
                  <c:v>0.19226168778726088</c:v>
                </c:pt>
                <c:pt idx="1">
                  <c:v>0.40437866636924963</c:v>
                </c:pt>
                <c:pt idx="2">
                  <c:v>0.3962752587472706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東串良町</c:v>
                </c:pt>
              </c:strCache>
            </c:strRef>
          </c:cat>
          <c:val>
            <c:numRef>
              <c:f>①CO2排出量の現状把握!$BB$43:$BB$45</c:f>
              <c:numCache>
                <c:formatCode>0%</c:formatCode>
                <c:ptCount val="3"/>
                <c:pt idx="0">
                  <c:v>1.5474353008032191E-2</c:v>
                </c:pt>
                <c:pt idx="1">
                  <c:v>1.4632115776472217E-2</c:v>
                </c:pt>
                <c:pt idx="2">
                  <c:v>1.9314194075803735E-2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1611</c:v>
                </c:pt>
                <c:pt idx="1">
                  <c:v>1611</c:v>
                </c:pt>
                <c:pt idx="2">
                  <c:v>1611</c:v>
                </c:pt>
                <c:pt idx="3">
                  <c:v>1611</c:v>
                </c:pt>
                <c:pt idx="4">
                  <c:v>1611</c:v>
                </c:pt>
                <c:pt idx="5">
                  <c:v>1672</c:v>
                </c:pt>
                <c:pt idx="6">
                  <c:v>1672</c:v>
                </c:pt>
                <c:pt idx="7">
                  <c:v>1672</c:v>
                </c:pt>
                <c:pt idx="8">
                  <c:v>1672</c:v>
                </c:pt>
                <c:pt idx="9">
                  <c:v>1672</c:v>
                </c:pt>
                <c:pt idx="10">
                  <c:v>1672</c:v>
                </c:pt>
                <c:pt idx="11">
                  <c:v>1785</c:v>
                </c:pt>
                <c:pt idx="12">
                  <c:v>1785</c:v>
                </c:pt>
                <c:pt idx="13">
                  <c:v>1785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0.76276662889939884</c:v>
                </c:pt>
                <c:pt idx="1">
                  <c:v>0.78890176712807214</c:v>
                </c:pt>
                <c:pt idx="2">
                  <c:v>0.89604762459258214</c:v>
                </c:pt>
                <c:pt idx="3">
                  <c:v>0.6929689597166202</c:v>
                </c:pt>
                <c:pt idx="4">
                  <c:v>0.67489976711068567</c:v>
                </c:pt>
                <c:pt idx="5">
                  <c:v>0.67085892337552755</c:v>
                </c:pt>
                <c:pt idx="6">
                  <c:v>0.99296051621915449</c:v>
                </c:pt>
                <c:pt idx="7">
                  <c:v>0.88150774931285947</c:v>
                </c:pt>
                <c:pt idx="8">
                  <c:v>1.0861732069105521</c:v>
                </c:pt>
                <c:pt idx="9">
                  <c:v>0.89846708881571813</c:v>
                </c:pt>
                <c:pt idx="10">
                  <c:v>0.90106588123959508</c:v>
                </c:pt>
                <c:pt idx="11">
                  <c:v>0.98912555638294786</c:v>
                </c:pt>
                <c:pt idx="12">
                  <c:v>0.75204564292545406</c:v>
                </c:pt>
                <c:pt idx="13">
                  <c:v>0.92598868952353641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232332</c:v>
                </c:pt>
                <c:pt idx="1">
                  <c:v>67107.5</c:v>
                </c:pt>
                <c:pt idx="2">
                  <c:v>216624</c:v>
                </c:pt>
                <c:pt idx="3">
                  <c:v>240326</c:v>
                </c:pt>
                <c:pt idx="4">
                  <c:v>378975.5</c:v>
                </c:pt>
                <c:pt idx="5">
                  <c:v>111212.5</c:v>
                </c:pt>
                <c:pt idx="6">
                  <c:v>522403.5</c:v>
                </c:pt>
                <c:pt idx="7">
                  <c:v>189271.62579936619</c:v>
                </c:pt>
                <c:pt idx="8">
                  <c:v>187483.49999999991</c:v>
                </c:pt>
                <c:pt idx="9">
                  <c:v>286671</c:v>
                </c:pt>
                <c:pt idx="10">
                  <c:v>67520.5</c:v>
                </c:pt>
                <c:pt idx="11">
                  <c:v>246354.49999999997</c:v>
                </c:pt>
                <c:pt idx="12">
                  <c:v>406266.99999999994</c:v>
                </c:pt>
                <c:pt idx="13">
                  <c:v>427075.49999999994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7139</c:v>
                </c:pt>
                <c:pt idx="1">
                  <c:v>7125</c:v>
                </c:pt>
                <c:pt idx="2">
                  <c:v>7050</c:v>
                </c:pt>
                <c:pt idx="3">
                  <c:v>7047</c:v>
                </c:pt>
                <c:pt idx="4">
                  <c:v>7023</c:v>
                </c:pt>
                <c:pt idx="5">
                  <c:v>6999</c:v>
                </c:pt>
                <c:pt idx="6">
                  <c:v>6902</c:v>
                </c:pt>
                <c:pt idx="7">
                  <c:v>6804</c:v>
                </c:pt>
                <c:pt idx="8">
                  <c:v>6717</c:v>
                </c:pt>
                <c:pt idx="9">
                  <c:v>6679</c:v>
                </c:pt>
                <c:pt idx="10">
                  <c:v>6576</c:v>
                </c:pt>
                <c:pt idx="11">
                  <c:v>6538</c:v>
                </c:pt>
                <c:pt idx="12">
                  <c:v>6540</c:v>
                </c:pt>
                <c:pt idx="13">
                  <c:v>6510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東串良町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1645</v>
      </c>
      <c r="H261" s="70" t="s">
        <v>1646</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1645</v>
      </c>
      <c r="H262" s="70" t="s">
        <v>1646</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1645</v>
      </c>
      <c r="H264" s="70" t="s">
        <v>1646</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1645</v>
      </c>
      <c r="H265" s="70" t="s">
        <v>1646</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1645</v>
      </c>
      <c r="H266" s="70" t="s">
        <v>1646</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1645</v>
      </c>
      <c r="H267" s="70" t="s">
        <v>1646</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1645</v>
      </c>
      <c r="H268" s="70" t="s">
        <v>1646</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1645</v>
      </c>
      <c r="H269" s="70" t="s">
        <v>1646</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1645</v>
      </c>
      <c r="H270" s="70" t="s">
        <v>1646</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1645</v>
      </c>
      <c r="H271" s="70" t="s">
        <v>1646</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1645</v>
      </c>
      <c r="H272" s="70" t="s">
        <v>1646</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1645</v>
      </c>
      <c r="H273" s="70" t="s">
        <v>1646</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1645</v>
      </c>
      <c r="H274" s="70" t="s">
        <v>1646</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1645</v>
      </c>
      <c r="H275" s="70" t="s">
        <v>1646</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1645</v>
      </c>
      <c r="H276" s="70" t="s">
        <v>1646</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1645</v>
      </c>
      <c r="H277" s="70" t="s">
        <v>1646</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1645</v>
      </c>
      <c r="H278" s="70" t="s">
        <v>1646</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153</v>
      </c>
      <c r="C279" s="70">
        <v>19</v>
      </c>
      <c r="D279" s="70">
        <v>9</v>
      </c>
      <c r="E279" s="70">
        <v>2022</v>
      </c>
      <c r="F279" s="70" t="s">
        <v>161</v>
      </c>
      <c r="G279" s="70" t="s">
        <v>1645</v>
      </c>
      <c r="H279" s="70" t="s">
        <v>1646</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153</v>
      </c>
      <c r="C281" s="70">
        <v>21</v>
      </c>
      <c r="D281" s="70">
        <v>9</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1574</v>
      </c>
      <c r="H534" s="70" t="s">
        <v>1575</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1574</v>
      </c>
      <c r="H535" s="70" t="s">
        <v>1575</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1574</v>
      </c>
      <c r="H537" s="70" t="s">
        <v>1575</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1574</v>
      </c>
      <c r="H538" s="70" t="s">
        <v>1575</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1574</v>
      </c>
      <c r="H539" s="70" t="s">
        <v>1575</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1574</v>
      </c>
      <c r="H540" s="70" t="s">
        <v>1575</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1574</v>
      </c>
      <c r="H541" s="70" t="s">
        <v>1575</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1574</v>
      </c>
      <c r="H542" s="70" t="s">
        <v>1575</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1574</v>
      </c>
      <c r="H543" s="70" t="s">
        <v>1575</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1574</v>
      </c>
      <c r="H544" s="70" t="s">
        <v>1575</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1574</v>
      </c>
      <c r="H545" s="70" t="s">
        <v>1575</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1574</v>
      </c>
      <c r="H546" s="70" t="s">
        <v>1575</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1574</v>
      </c>
      <c r="H547" s="70" t="s">
        <v>1575</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1574</v>
      </c>
      <c r="H548" s="70" t="s">
        <v>1575</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1574</v>
      </c>
      <c r="H549" s="70" t="s">
        <v>1575</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1574</v>
      </c>
      <c r="H550" s="70" t="s">
        <v>1575</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1574</v>
      </c>
      <c r="H551" s="70" t="s">
        <v>1575</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1578</v>
      </c>
      <c r="B552" s="70">
        <v>17</v>
      </c>
      <c r="C552" s="70">
        <v>19</v>
      </c>
      <c r="D552" s="70">
        <v>1</v>
      </c>
      <c r="E552" s="70">
        <v>2022</v>
      </c>
      <c r="F552" s="70" t="s">
        <v>161</v>
      </c>
      <c r="G552" s="70" t="s">
        <v>1574</v>
      </c>
      <c r="H552" s="70" t="s">
        <v>1575</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17</v>
      </c>
      <c r="C554" s="70">
        <v>21</v>
      </c>
      <c r="D554" s="70">
        <v>1</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2454</v>
      </c>
      <c r="B618" s="70">
        <v>511</v>
      </c>
      <c r="C618" s="70">
        <v>1</v>
      </c>
      <c r="D618" s="70">
        <v>31</v>
      </c>
      <c r="E618" s="70">
        <v>1990</v>
      </c>
      <c r="F618" s="70" t="s">
        <v>787</v>
      </c>
      <c r="G618" s="70" t="s">
        <v>2455</v>
      </c>
      <c r="H618" s="70" t="s">
        <v>2456</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2457</v>
      </c>
      <c r="B619" s="70">
        <v>512</v>
      </c>
      <c r="C619" s="70">
        <v>2</v>
      </c>
      <c r="D619" s="70">
        <v>31</v>
      </c>
      <c r="E619" s="70">
        <v>2005</v>
      </c>
      <c r="F619" s="70" t="s">
        <v>789</v>
      </c>
      <c r="G619" s="70" t="s">
        <v>2455</v>
      </c>
      <c r="H619" s="70" t="s">
        <v>2456</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2458</v>
      </c>
      <c r="B620" s="70">
        <v>513</v>
      </c>
      <c r="C620" s="70">
        <v>3</v>
      </c>
      <c r="D620" s="70">
        <v>31</v>
      </c>
      <c r="E620" s="70">
        <v>2006</v>
      </c>
      <c r="F620" s="70" t="s">
        <v>790</v>
      </c>
      <c r="G620" s="70" t="s">
        <v>2455</v>
      </c>
      <c r="H620" s="70" t="s">
        <v>2456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2459</v>
      </c>
      <c r="B621" s="70">
        <v>514</v>
      </c>
      <c r="C621" s="70">
        <v>4</v>
      </c>
      <c r="D621" s="70">
        <v>31</v>
      </c>
      <c r="E621" s="70">
        <v>2007</v>
      </c>
      <c r="F621" s="70" t="s">
        <v>791</v>
      </c>
      <c r="G621" s="70" t="s">
        <v>2455</v>
      </c>
      <c r="H621" s="70" t="s">
        <v>2456</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2460</v>
      </c>
      <c r="B622" s="70">
        <v>515</v>
      </c>
      <c r="C622" s="70">
        <v>5</v>
      </c>
      <c r="D622" s="70">
        <v>31</v>
      </c>
      <c r="E622" s="70">
        <v>2008</v>
      </c>
      <c r="F622" s="70" t="s">
        <v>792</v>
      </c>
      <c r="G622" s="70" t="s">
        <v>2455</v>
      </c>
      <c r="H622" s="70" t="s">
        <v>2456</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2461</v>
      </c>
      <c r="B623" s="70">
        <v>516</v>
      </c>
      <c r="C623" s="70">
        <v>6</v>
      </c>
      <c r="D623" s="70">
        <v>31</v>
      </c>
      <c r="E623" s="70">
        <v>2009</v>
      </c>
      <c r="F623" s="70" t="s">
        <v>176</v>
      </c>
      <c r="G623" s="70" t="s">
        <v>2455</v>
      </c>
      <c r="H623" s="70" t="s">
        <v>2456</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2462</v>
      </c>
      <c r="B624" s="70">
        <v>517</v>
      </c>
      <c r="C624" s="70">
        <v>7</v>
      </c>
      <c r="D624" s="70">
        <v>31</v>
      </c>
      <c r="E624" s="70">
        <v>2010</v>
      </c>
      <c r="F624" s="70" t="s">
        <v>177</v>
      </c>
      <c r="G624" s="70" t="s">
        <v>2455</v>
      </c>
      <c r="H624" s="70" t="s">
        <v>2456</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2463</v>
      </c>
      <c r="B625" s="70">
        <v>518</v>
      </c>
      <c r="C625" s="70">
        <v>8</v>
      </c>
      <c r="D625" s="70">
        <v>31</v>
      </c>
      <c r="E625" s="70">
        <v>2011</v>
      </c>
      <c r="F625" s="70" t="s">
        <v>178</v>
      </c>
      <c r="G625" s="70" t="s">
        <v>2455</v>
      </c>
      <c r="H625" s="70" t="s">
        <v>2456</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2464</v>
      </c>
      <c r="B626" s="70">
        <v>519</v>
      </c>
      <c r="C626" s="70">
        <v>9</v>
      </c>
      <c r="D626" s="70">
        <v>31</v>
      </c>
      <c r="E626" s="70">
        <v>2012</v>
      </c>
      <c r="F626" s="70" t="s">
        <v>179</v>
      </c>
      <c r="G626" s="70" t="s">
        <v>2455</v>
      </c>
      <c r="H626" s="70" t="s">
        <v>2456</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2465</v>
      </c>
      <c r="B627" s="70">
        <v>520</v>
      </c>
      <c r="C627" s="70">
        <v>10</v>
      </c>
      <c r="D627" s="70">
        <v>31</v>
      </c>
      <c r="E627" s="70">
        <v>2013</v>
      </c>
      <c r="F627" s="70" t="s">
        <v>180</v>
      </c>
      <c r="G627" s="70" t="s">
        <v>2455</v>
      </c>
      <c r="H627" s="70" t="s">
        <v>2456</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2466</v>
      </c>
      <c r="B628" s="70">
        <v>521</v>
      </c>
      <c r="C628" s="70">
        <v>11</v>
      </c>
      <c r="D628" s="70">
        <v>31</v>
      </c>
      <c r="E628" s="70">
        <v>2014</v>
      </c>
      <c r="F628" s="70" t="s">
        <v>181</v>
      </c>
      <c r="G628" s="70" t="s">
        <v>2455</v>
      </c>
      <c r="H628" s="70" t="s">
        <v>2456</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2467</v>
      </c>
      <c r="B629" s="70">
        <v>522</v>
      </c>
      <c r="C629" s="70">
        <v>12</v>
      </c>
      <c r="D629" s="70">
        <v>31</v>
      </c>
      <c r="E629" s="70">
        <v>2015</v>
      </c>
      <c r="F629" s="70" t="s">
        <v>182</v>
      </c>
      <c r="G629" s="70" t="s">
        <v>2455</v>
      </c>
      <c r="H629" s="70" t="s">
        <v>2456</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2468</v>
      </c>
      <c r="B630" s="70">
        <v>523</v>
      </c>
      <c r="C630" s="70">
        <v>13</v>
      </c>
      <c r="D630" s="70">
        <v>31</v>
      </c>
      <c r="E630" s="70">
        <v>2016</v>
      </c>
      <c r="F630" s="70" t="s">
        <v>155</v>
      </c>
      <c r="G630" s="70" t="s">
        <v>2455</v>
      </c>
      <c r="H630" s="70" t="s">
        <v>2456</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2469</v>
      </c>
      <c r="B631" s="70">
        <v>524</v>
      </c>
      <c r="C631" s="70">
        <v>14</v>
      </c>
      <c r="D631" s="70">
        <v>31</v>
      </c>
      <c r="E631" s="70">
        <v>2017</v>
      </c>
      <c r="F631" s="70" t="s">
        <v>156</v>
      </c>
      <c r="G631" s="70" t="s">
        <v>2455</v>
      </c>
      <c r="H631" s="70" t="s">
        <v>2456</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2470</v>
      </c>
      <c r="B632" s="70">
        <v>525</v>
      </c>
      <c r="C632" s="70">
        <v>15</v>
      </c>
      <c r="D632" s="70">
        <v>31</v>
      </c>
      <c r="E632" s="70">
        <v>2018</v>
      </c>
      <c r="F632" s="70" t="s">
        <v>183</v>
      </c>
      <c r="G632" s="70" t="s">
        <v>2455</v>
      </c>
      <c r="H632" s="70" t="s">
        <v>2456</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2471</v>
      </c>
      <c r="B633" s="70">
        <v>526</v>
      </c>
      <c r="C633" s="70">
        <v>16</v>
      </c>
      <c r="D633" s="70">
        <v>31</v>
      </c>
      <c r="E633" s="70">
        <v>2019</v>
      </c>
      <c r="F633" s="70" t="s">
        <v>158</v>
      </c>
      <c r="G633" s="70" t="s">
        <v>2455</v>
      </c>
      <c r="H633" s="70" t="s">
        <v>2456</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2472</v>
      </c>
      <c r="B634" s="70">
        <v>527</v>
      </c>
      <c r="C634" s="70">
        <v>17</v>
      </c>
      <c r="D634" s="70">
        <v>31</v>
      </c>
      <c r="E634" s="70">
        <v>2020</v>
      </c>
      <c r="F634" s="70" t="s">
        <v>159</v>
      </c>
      <c r="G634" s="1064" t="s">
        <v>2455</v>
      </c>
      <c r="H634" s="70" t="s">
        <v>2456</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2473</v>
      </c>
      <c r="B635" s="70">
        <v>527</v>
      </c>
      <c r="C635" s="70">
        <v>18</v>
      </c>
      <c r="D635" s="70">
        <v>31</v>
      </c>
      <c r="E635" s="70">
        <v>2021</v>
      </c>
      <c r="F635" s="70" t="s">
        <v>160</v>
      </c>
      <c r="G635" s="1064" t="s">
        <v>2455</v>
      </c>
      <c r="H635" s="70" t="s">
        <v>2456</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2474</v>
      </c>
      <c r="B636" s="70">
        <v>527</v>
      </c>
      <c r="C636" s="70">
        <v>19</v>
      </c>
      <c r="D636" s="70">
        <v>31</v>
      </c>
      <c r="E636" s="70">
        <v>2022</v>
      </c>
      <c r="F636" s="70" t="s">
        <v>161</v>
      </c>
      <c r="G636" s="70" t="s">
        <v>2455</v>
      </c>
      <c r="H636" s="70" t="s">
        <v>2456</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2475</v>
      </c>
      <c r="B637" s="70">
        <v>527</v>
      </c>
      <c r="C637" s="70">
        <v>20</v>
      </c>
      <c r="D637" s="70">
        <v>31</v>
      </c>
      <c r="E637" s="70">
        <v>2023</v>
      </c>
      <c r="F637" s="70" t="s">
        <v>1539</v>
      </c>
      <c r="G637" s="70" t="s">
        <v>2455</v>
      </c>
      <c r="H637" s="70" t="s">
        <v>2456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2476</v>
      </c>
      <c r="B638" s="70">
        <v>527</v>
      </c>
      <c r="C638" s="70">
        <v>21</v>
      </c>
      <c r="D638" s="70">
        <v>31</v>
      </c>
      <c r="E638" s="70">
        <v>2024</v>
      </c>
      <c r="F638" s="70" t="s">
        <v>1554</v>
      </c>
      <c r="G638" s="70" t="s">
        <v>2455</v>
      </c>
      <c r="H638" s="70" t="s">
        <v>2456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2168</v>
      </c>
      <c r="B9" s="70">
        <v>1</v>
      </c>
      <c r="C9" s="70">
        <v>1</v>
      </c>
      <c r="D9" s="70">
        <v>1</v>
      </c>
      <c r="E9" s="70">
        <v>1990</v>
      </c>
      <c r="F9" s="70" t="s">
        <v>787</v>
      </c>
      <c r="G9" s="1073" t="s">
        <v>2169</v>
      </c>
      <c r="H9" s="70" t="s">
        <v>2170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2171</v>
      </c>
      <c r="B10" s="70">
        <v>2</v>
      </c>
      <c r="C10" s="70">
        <v>2</v>
      </c>
      <c r="D10" s="70">
        <v>1</v>
      </c>
      <c r="E10" s="70">
        <v>2005</v>
      </c>
      <c r="F10" s="70" t="s">
        <v>789</v>
      </c>
      <c r="G10" s="1073" t="s">
        <v>2169</v>
      </c>
      <c r="H10" s="70" t="s">
        <v>2170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2172</v>
      </c>
      <c r="B11" s="70">
        <v>3</v>
      </c>
      <c r="C11" s="70">
        <v>3</v>
      </c>
      <c r="D11" s="70">
        <v>1</v>
      </c>
      <c r="E11" s="70">
        <v>2006</v>
      </c>
      <c r="F11" s="70" t="s">
        <v>790</v>
      </c>
      <c r="G11" s="1073" t="s">
        <v>2169</v>
      </c>
      <c r="H11" s="70" t="s">
        <v>2170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2173</v>
      </c>
      <c r="B12" s="70">
        <v>4</v>
      </c>
      <c r="C12" s="70">
        <v>4</v>
      </c>
      <c r="D12" s="70">
        <v>1</v>
      </c>
      <c r="E12" s="70">
        <v>2007</v>
      </c>
      <c r="F12" s="70" t="s">
        <v>791</v>
      </c>
      <c r="G12" s="1073" t="s">
        <v>2169</v>
      </c>
      <c r="H12" s="70" t="s">
        <v>2170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2174</v>
      </c>
      <c r="B13" s="70">
        <v>5</v>
      </c>
      <c r="C13" s="70">
        <v>5</v>
      </c>
      <c r="D13" s="70">
        <v>1</v>
      </c>
      <c r="E13" s="70">
        <v>2008</v>
      </c>
      <c r="F13" s="70" t="s">
        <v>792</v>
      </c>
      <c r="G13" s="1073" t="s">
        <v>2169</v>
      </c>
      <c r="H13" s="70" t="s">
        <v>2170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2175</v>
      </c>
      <c r="B14" s="70">
        <v>6</v>
      </c>
      <c r="C14" s="70">
        <v>6</v>
      </c>
      <c r="D14" s="70">
        <v>1</v>
      </c>
      <c r="E14" s="70">
        <v>2009</v>
      </c>
      <c r="F14" s="70" t="s">
        <v>176</v>
      </c>
      <c r="G14" s="1073" t="s">
        <v>2169</v>
      </c>
      <c r="H14" s="70" t="s">
        <v>2170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2176</v>
      </c>
      <c r="B15" s="70">
        <v>7</v>
      </c>
      <c r="C15" s="70">
        <v>7</v>
      </c>
      <c r="D15" s="70">
        <v>1</v>
      </c>
      <c r="E15" s="70">
        <v>2010</v>
      </c>
      <c r="F15" s="70" t="s">
        <v>177</v>
      </c>
      <c r="G15" s="1073" t="s">
        <v>2169</v>
      </c>
      <c r="H15" s="70" t="s">
        <v>2170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2177</v>
      </c>
      <c r="B16" s="70">
        <v>8</v>
      </c>
      <c r="C16" s="70">
        <v>8</v>
      </c>
      <c r="D16" s="70">
        <v>1</v>
      </c>
      <c r="E16" s="70">
        <v>2011</v>
      </c>
      <c r="F16" s="70" t="s">
        <v>178</v>
      </c>
      <c r="G16" s="1073" t="s">
        <v>2169</v>
      </c>
      <c r="H16" s="70" t="s">
        <v>2170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2178</v>
      </c>
      <c r="B17" s="70">
        <v>9</v>
      </c>
      <c r="C17" s="70">
        <v>9</v>
      </c>
      <c r="D17" s="70">
        <v>1</v>
      </c>
      <c r="E17" s="70">
        <v>2012</v>
      </c>
      <c r="F17" s="70" t="s">
        <v>179</v>
      </c>
      <c r="G17" s="1073" t="s">
        <v>2169</v>
      </c>
      <c r="H17" s="70" t="s">
        <v>2170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2179</v>
      </c>
      <c r="B18" s="70">
        <v>10</v>
      </c>
      <c r="C18" s="70">
        <v>10</v>
      </c>
      <c r="D18" s="70">
        <v>1</v>
      </c>
      <c r="E18" s="70">
        <v>2013</v>
      </c>
      <c r="F18" s="70" t="s">
        <v>180</v>
      </c>
      <c r="G18" s="1073" t="s">
        <v>2169</v>
      </c>
      <c r="H18" s="70" t="s">
        <v>2170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2180</v>
      </c>
      <c r="B19" s="70">
        <v>11</v>
      </c>
      <c r="C19" s="70">
        <v>11</v>
      </c>
      <c r="D19" s="70">
        <v>1</v>
      </c>
      <c r="E19" s="70">
        <v>2014</v>
      </c>
      <c r="F19" s="70" t="s">
        <v>181</v>
      </c>
      <c r="G19" s="1073" t="s">
        <v>2169</v>
      </c>
      <c r="H19" s="70" t="s">
        <v>2170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2181</v>
      </c>
      <c r="B20" s="70">
        <v>12</v>
      </c>
      <c r="C20" s="70">
        <v>12</v>
      </c>
      <c r="D20" s="70">
        <v>1</v>
      </c>
      <c r="E20" s="70">
        <v>2015</v>
      </c>
      <c r="F20" s="70" t="s">
        <v>182</v>
      </c>
      <c r="G20" s="1073" t="s">
        <v>2169</v>
      </c>
      <c r="H20" s="70" t="s">
        <v>2170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2182</v>
      </c>
      <c r="B21" s="70">
        <v>13</v>
      </c>
      <c r="C21" s="70">
        <v>13</v>
      </c>
      <c r="D21" s="70">
        <v>1</v>
      </c>
      <c r="E21" s="70">
        <v>2016</v>
      </c>
      <c r="F21" s="70" t="s">
        <v>155</v>
      </c>
      <c r="G21" s="1073" t="s">
        <v>2169</v>
      </c>
      <c r="H21" s="70" t="s">
        <v>2170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2183</v>
      </c>
      <c r="B22" s="70">
        <v>14</v>
      </c>
      <c r="C22" s="70">
        <v>14</v>
      </c>
      <c r="D22" s="70">
        <v>1</v>
      </c>
      <c r="E22" s="70">
        <v>2017</v>
      </c>
      <c r="F22" s="70" t="s">
        <v>156</v>
      </c>
      <c r="G22" s="1073" t="s">
        <v>2169</v>
      </c>
      <c r="H22" s="70" t="s">
        <v>2170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2184</v>
      </c>
      <c r="B23" s="70">
        <v>15</v>
      </c>
      <c r="C23" s="70">
        <v>15</v>
      </c>
      <c r="D23" s="70">
        <v>1</v>
      </c>
      <c r="E23" s="70">
        <v>2018</v>
      </c>
      <c r="F23" s="70" t="s">
        <v>183</v>
      </c>
      <c r="G23" s="1073" t="s">
        <v>2169</v>
      </c>
      <c r="H23" s="70" t="s">
        <v>2170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2185</v>
      </c>
      <c r="B24" s="70">
        <v>16</v>
      </c>
      <c r="C24" s="70">
        <v>16</v>
      </c>
      <c r="D24" s="70">
        <v>1</v>
      </c>
      <c r="E24" s="70">
        <v>2019</v>
      </c>
      <c r="F24" s="70" t="s">
        <v>158</v>
      </c>
      <c r="G24" s="1073" t="s">
        <v>2169</v>
      </c>
      <c r="H24" s="70" t="s">
        <v>2170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2186</v>
      </c>
      <c r="B25" s="70">
        <v>17</v>
      </c>
      <c r="C25" s="70">
        <v>17</v>
      </c>
      <c r="D25" s="70">
        <v>1</v>
      </c>
      <c r="E25" s="70">
        <v>2020</v>
      </c>
      <c r="F25" s="70" t="s">
        <v>159</v>
      </c>
      <c r="G25" s="1073" t="s">
        <v>2169</v>
      </c>
      <c r="H25" s="70" t="s">
        <v>2170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2187</v>
      </c>
      <c r="B26" s="70">
        <v>18</v>
      </c>
      <c r="C26" s="70">
        <v>18</v>
      </c>
      <c r="D26" s="70">
        <v>1</v>
      </c>
      <c r="E26" s="70">
        <v>2021</v>
      </c>
      <c r="F26" s="70" t="s">
        <v>160</v>
      </c>
      <c r="G26" s="1073" t="s">
        <v>2169</v>
      </c>
      <c r="H26" s="70" t="s">
        <v>2170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2188</v>
      </c>
      <c r="B27" s="70">
        <v>19</v>
      </c>
      <c r="C27" s="70">
        <v>19</v>
      </c>
      <c r="D27" s="70">
        <v>1</v>
      </c>
      <c r="E27" s="70">
        <v>2022</v>
      </c>
      <c r="F27" s="70" t="s">
        <v>161</v>
      </c>
      <c r="G27" s="1073" t="s">
        <v>2169</v>
      </c>
      <c r="H27" s="70" t="s">
        <v>2170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2189</v>
      </c>
      <c r="B28" s="70">
        <v>20</v>
      </c>
      <c r="C28" s="70">
        <v>20</v>
      </c>
      <c r="D28" s="70">
        <v>1</v>
      </c>
      <c r="E28" s="70">
        <v>2023</v>
      </c>
      <c r="F28" s="70" t="s">
        <v>1539</v>
      </c>
      <c r="G28" s="1073" t="s">
        <v>2169</v>
      </c>
      <c r="H28" s="70" t="s">
        <v>2170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2190</v>
      </c>
      <c r="B29" s="70">
        <v>21</v>
      </c>
      <c r="C29" s="70">
        <v>21</v>
      </c>
      <c r="D29" s="70">
        <v>1</v>
      </c>
      <c r="E29" s="70">
        <v>2024</v>
      </c>
      <c r="F29" s="70" t="s">
        <v>1554</v>
      </c>
      <c r="G29" s="1073" t="s">
        <v>2169</v>
      </c>
      <c r="H29" s="70" t="s">
        <v>2170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2477</v>
      </c>
      <c r="B30" s="70">
        <v>22</v>
      </c>
      <c r="C30" s="70">
        <v>22</v>
      </c>
      <c r="D30" s="70">
        <v>1</v>
      </c>
      <c r="E30" s="70">
        <v>2025</v>
      </c>
      <c r="F30" s="70" t="s">
        <v>1560</v>
      </c>
      <c r="G30" s="1073" t="s">
        <v>2169</v>
      </c>
      <c r="H30" s="70" t="s">
        <v>2170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2478</v>
      </c>
      <c r="B31" s="70">
        <v>23</v>
      </c>
      <c r="C31" s="70">
        <v>23</v>
      </c>
      <c r="D31" s="70">
        <v>1</v>
      </c>
      <c r="E31" s="70">
        <v>2026</v>
      </c>
      <c r="F31" s="70" t="s">
        <v>1561</v>
      </c>
      <c r="G31" s="1073" t="s">
        <v>2169</v>
      </c>
      <c r="H31" s="70" t="s">
        <v>2170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2479</v>
      </c>
      <c r="B32" s="70">
        <v>24</v>
      </c>
      <c r="C32" s="70">
        <v>24</v>
      </c>
      <c r="D32" s="70">
        <v>1</v>
      </c>
      <c r="E32" s="70">
        <v>2027</v>
      </c>
      <c r="F32" s="70" t="s">
        <v>1562</v>
      </c>
      <c r="G32" s="1073" t="s">
        <v>2169</v>
      </c>
      <c r="H32" s="70" t="s">
        <v>2170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2480</v>
      </c>
      <c r="B33" s="70">
        <v>25</v>
      </c>
      <c r="C33" s="70">
        <v>25</v>
      </c>
      <c r="D33" s="70">
        <v>1</v>
      </c>
      <c r="E33" s="70">
        <v>2028</v>
      </c>
      <c r="F33" s="70" t="s">
        <v>1563</v>
      </c>
      <c r="G33" s="1073" t="s">
        <v>2169</v>
      </c>
      <c r="H33" s="70" t="s">
        <v>2170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2481</v>
      </c>
      <c r="B34" s="70">
        <v>26</v>
      </c>
      <c r="C34" s="70">
        <v>26</v>
      </c>
      <c r="D34" s="70">
        <v>1</v>
      </c>
      <c r="E34" s="70">
        <v>2029</v>
      </c>
      <c r="F34" s="70" t="s">
        <v>1564</v>
      </c>
      <c r="G34" s="1073" t="s">
        <v>2169</v>
      </c>
      <c r="H34" s="70" t="s">
        <v>2170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2482</v>
      </c>
      <c r="B35" s="70">
        <v>27</v>
      </c>
      <c r="C35" s="70">
        <v>27</v>
      </c>
      <c r="D35" s="70">
        <v>1</v>
      </c>
      <c r="E35" s="70">
        <v>2030</v>
      </c>
      <c r="F35" s="70" t="s">
        <v>1565</v>
      </c>
      <c r="G35" s="1073" t="s">
        <v>2169</v>
      </c>
      <c r="H35" s="70" t="s">
        <v>2170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1554</v>
      </c>
      <c r="G10" s="1073" t="s">
        <v>2446</v>
      </c>
      <c r="H10" s="70" t="s">
        <v>2447</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2321</v>
      </c>
      <c r="B11" s="70">
        <v>3</v>
      </c>
      <c r="C11" s="70">
        <v>18</v>
      </c>
      <c r="D11" s="70">
        <v>3</v>
      </c>
      <c r="E11" s="70">
        <v>2024</v>
      </c>
      <c r="F11" s="70" t="s">
        <v>1554</v>
      </c>
      <c r="G11" s="1073" t="s">
        <v>2318</v>
      </c>
      <c r="H11" s="70" t="s">
        <v>2319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2393</v>
      </c>
      <c r="B12" s="70">
        <v>4</v>
      </c>
      <c r="C12" s="70">
        <v>18</v>
      </c>
      <c r="D12" s="70">
        <v>4</v>
      </c>
      <c r="E12" s="70">
        <v>2024</v>
      </c>
      <c r="F12" s="70" t="s">
        <v>1554</v>
      </c>
      <c r="G12" s="1073" t="s">
        <v>2390</v>
      </c>
      <c r="H12" s="70" t="s">
        <v>2391</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2453</v>
      </c>
      <c r="B13" s="70">
        <v>5</v>
      </c>
      <c r="C13" s="70">
        <v>18</v>
      </c>
      <c r="D13" s="70">
        <v>5</v>
      </c>
      <c r="E13" s="70">
        <v>2024</v>
      </c>
      <c r="F13" s="70" t="s">
        <v>1554</v>
      </c>
      <c r="G13" s="1073" t="s">
        <v>2450</v>
      </c>
      <c r="H13" s="70" t="s">
        <v>2451</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2349</v>
      </c>
      <c r="B14" s="70">
        <v>6</v>
      </c>
      <c r="C14" s="70">
        <v>18</v>
      </c>
      <c r="D14" s="70">
        <v>6</v>
      </c>
      <c r="E14" s="70">
        <v>2024</v>
      </c>
      <c r="F14" s="70" t="s">
        <v>1554</v>
      </c>
      <c r="G14" s="1073" t="s">
        <v>2346</v>
      </c>
      <c r="H14" s="70" t="s">
        <v>2347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2433</v>
      </c>
      <c r="B15" s="70">
        <v>7</v>
      </c>
      <c r="C15" s="70">
        <v>18</v>
      </c>
      <c r="D15" s="70">
        <v>7</v>
      </c>
      <c r="E15" s="70">
        <v>2024</v>
      </c>
      <c r="F15" s="70" t="s">
        <v>1554</v>
      </c>
      <c r="G15" s="1073" t="s">
        <v>2430</v>
      </c>
      <c r="H15" s="70" t="s">
        <v>2431</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2361</v>
      </c>
      <c r="B16" s="70">
        <v>8</v>
      </c>
      <c r="C16" s="70">
        <v>18</v>
      </c>
      <c r="D16" s="70">
        <v>8</v>
      </c>
      <c r="E16" s="70">
        <v>2024</v>
      </c>
      <c r="F16" s="70" t="s">
        <v>1554</v>
      </c>
      <c r="G16" s="1073" t="s">
        <v>2358</v>
      </c>
      <c r="H16" s="70" t="s">
        <v>2359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2345</v>
      </c>
      <c r="B17" s="70">
        <v>9</v>
      </c>
      <c r="C17" s="70">
        <v>18</v>
      </c>
      <c r="D17" s="70">
        <v>9</v>
      </c>
      <c r="E17" s="70">
        <v>2024</v>
      </c>
      <c r="F17" s="70" t="s">
        <v>1554</v>
      </c>
      <c r="G17" s="1073" t="s">
        <v>2342</v>
      </c>
      <c r="H17" s="70" t="s">
        <v>2343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2353</v>
      </c>
      <c r="B18" s="70">
        <v>10</v>
      </c>
      <c r="C18" s="70">
        <v>18</v>
      </c>
      <c r="D18" s="70">
        <v>10</v>
      </c>
      <c r="E18" s="70">
        <v>2024</v>
      </c>
      <c r="F18" s="70" t="s">
        <v>1554</v>
      </c>
      <c r="G18" s="1073" t="s">
        <v>2350</v>
      </c>
      <c r="H18" s="70" t="s">
        <v>2351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2409</v>
      </c>
      <c r="B19" s="70">
        <v>11</v>
      </c>
      <c r="C19" s="70">
        <v>18</v>
      </c>
      <c r="D19" s="70">
        <v>11</v>
      </c>
      <c r="E19" s="70">
        <v>2024</v>
      </c>
      <c r="F19" s="70" t="s">
        <v>1554</v>
      </c>
      <c r="G19" s="1073" t="s">
        <v>2406</v>
      </c>
      <c r="H19" s="70" t="s">
        <v>2407</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2438</v>
      </c>
      <c r="H20" s="70" t="s">
        <v>2439</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2255</v>
      </c>
      <c r="B23" s="70">
        <v>15</v>
      </c>
      <c r="C23" s="70">
        <v>18</v>
      </c>
      <c r="D23" s="70">
        <v>15</v>
      </c>
      <c r="E23" s="70">
        <v>2024</v>
      </c>
      <c r="F23" s="70" t="s">
        <v>1554</v>
      </c>
      <c r="G23" s="1073" t="s">
        <v>2234</v>
      </c>
      <c r="H23" s="70" t="s">
        <v>2235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2373</v>
      </c>
      <c r="B24" s="70">
        <v>16</v>
      </c>
      <c r="C24" s="70">
        <v>18</v>
      </c>
      <c r="D24" s="70">
        <v>16</v>
      </c>
      <c r="E24" s="70">
        <v>2024</v>
      </c>
      <c r="F24" s="70" t="s">
        <v>1554</v>
      </c>
      <c r="G24" s="1073" t="s">
        <v>2370</v>
      </c>
      <c r="H24" s="70" t="s">
        <v>2371</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1554</v>
      </c>
      <c r="G25" s="1073" t="s">
        <v>2330</v>
      </c>
      <c r="H25" s="70" t="s">
        <v>2331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2301</v>
      </c>
      <c r="B26" s="70">
        <v>18</v>
      </c>
      <c r="C26" s="70">
        <v>18</v>
      </c>
      <c r="D26" s="70">
        <v>18</v>
      </c>
      <c r="E26" s="70">
        <v>2024</v>
      </c>
      <c r="F26" s="70" t="s">
        <v>1554</v>
      </c>
      <c r="G26" s="1073" t="s">
        <v>2280</v>
      </c>
      <c r="H26" s="70" t="s">
        <v>2281</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2445</v>
      </c>
      <c r="B27" s="70">
        <v>19</v>
      </c>
      <c r="C27" s="70">
        <v>18</v>
      </c>
      <c r="D27" s="70">
        <v>19</v>
      </c>
      <c r="E27" s="70">
        <v>2024</v>
      </c>
      <c r="F27" s="70" t="s">
        <v>1554</v>
      </c>
      <c r="G27" s="1073" t="s">
        <v>2442</v>
      </c>
      <c r="H27" s="70" t="s">
        <v>2443</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2317</v>
      </c>
      <c r="B28" s="70">
        <v>20</v>
      </c>
      <c r="C28" s="70">
        <v>18</v>
      </c>
      <c r="D28" s="70">
        <v>20</v>
      </c>
      <c r="E28" s="70">
        <v>2024</v>
      </c>
      <c r="F28" s="70" t="s">
        <v>1554</v>
      </c>
      <c r="G28" s="1073" t="s">
        <v>2314</v>
      </c>
      <c r="H28" s="70" t="s">
        <v>2315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2437</v>
      </c>
      <c r="B29" s="70">
        <v>21</v>
      </c>
      <c r="C29" s="70">
        <v>18</v>
      </c>
      <c r="D29" s="70">
        <v>21</v>
      </c>
      <c r="E29" s="70">
        <v>2024</v>
      </c>
      <c r="F29" s="70" t="s">
        <v>1554</v>
      </c>
      <c r="G29" s="1073" t="s">
        <v>2434</v>
      </c>
      <c r="H29" s="70" t="s">
        <v>2435</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2341</v>
      </c>
      <c r="B30" s="70">
        <v>22</v>
      </c>
      <c r="C30" s="70">
        <v>18</v>
      </c>
      <c r="D30" s="70">
        <v>22</v>
      </c>
      <c r="E30" s="70">
        <v>2024</v>
      </c>
      <c r="F30" s="70" t="s">
        <v>1554</v>
      </c>
      <c r="G30" s="1073" t="s">
        <v>2338</v>
      </c>
      <c r="H30" s="70" t="s">
        <v>2339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2305</v>
      </c>
      <c r="B31" s="70">
        <v>23</v>
      </c>
      <c r="C31" s="70">
        <v>18</v>
      </c>
      <c r="D31" s="70">
        <v>23</v>
      </c>
      <c r="E31" s="70">
        <v>2024</v>
      </c>
      <c r="F31" s="70" t="s">
        <v>1554</v>
      </c>
      <c r="G31" s="1073" t="s">
        <v>2302</v>
      </c>
      <c r="H31" s="70" t="s">
        <v>2303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2389</v>
      </c>
      <c r="B32" s="70">
        <v>24</v>
      </c>
      <c r="C32" s="70">
        <v>18</v>
      </c>
      <c r="D32" s="70">
        <v>24</v>
      </c>
      <c r="E32" s="70">
        <v>2024</v>
      </c>
      <c r="F32" s="70" t="s">
        <v>1554</v>
      </c>
      <c r="G32" s="1073" t="s">
        <v>2386</v>
      </c>
      <c r="H32" s="70" t="s">
        <v>2387</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2377</v>
      </c>
      <c r="B33" s="70">
        <v>25</v>
      </c>
      <c r="C33" s="70">
        <v>18</v>
      </c>
      <c r="D33" s="70">
        <v>25</v>
      </c>
      <c r="E33" s="70">
        <v>2024</v>
      </c>
      <c r="F33" s="70" t="s">
        <v>1554</v>
      </c>
      <c r="G33" s="1073" t="s">
        <v>2374</v>
      </c>
      <c r="H33" s="70" t="s">
        <v>2375</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2397</v>
      </c>
      <c r="B34" s="70">
        <v>26</v>
      </c>
      <c r="C34" s="70">
        <v>18</v>
      </c>
      <c r="D34" s="70">
        <v>26</v>
      </c>
      <c r="E34" s="70">
        <v>2024</v>
      </c>
      <c r="F34" s="70" t="s">
        <v>1554</v>
      </c>
      <c r="G34" s="1073" t="s">
        <v>2394</v>
      </c>
      <c r="H34" s="70" t="s">
        <v>2395</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2425</v>
      </c>
      <c r="B35" s="70">
        <v>27</v>
      </c>
      <c r="C35" s="70">
        <v>18</v>
      </c>
      <c r="D35" s="70">
        <v>27</v>
      </c>
      <c r="E35" s="70">
        <v>2024</v>
      </c>
      <c r="F35" s="70" t="s">
        <v>1554</v>
      </c>
      <c r="G35" s="1073" t="s">
        <v>2422</v>
      </c>
      <c r="H35" s="70" t="s">
        <v>2423</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2417</v>
      </c>
      <c r="B36" s="70">
        <v>28</v>
      </c>
      <c r="C36" s="70">
        <v>18</v>
      </c>
      <c r="D36" s="70">
        <v>28</v>
      </c>
      <c r="E36" s="70">
        <v>2024</v>
      </c>
      <c r="F36" s="70" t="s">
        <v>1554</v>
      </c>
      <c r="G36" s="1073" t="s">
        <v>2414</v>
      </c>
      <c r="H36" s="70" t="s">
        <v>2415</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2429</v>
      </c>
      <c r="B37" s="70">
        <v>29</v>
      </c>
      <c r="C37" s="70">
        <v>18</v>
      </c>
      <c r="D37" s="70">
        <v>29</v>
      </c>
      <c r="E37" s="70">
        <v>2024</v>
      </c>
      <c r="F37" s="70" t="s">
        <v>1554</v>
      </c>
      <c r="G37" s="1073" t="s">
        <v>2426</v>
      </c>
      <c r="H37" s="70" t="s">
        <v>2427</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2385</v>
      </c>
      <c r="B38" s="70">
        <v>30</v>
      </c>
      <c r="C38" s="70">
        <v>18</v>
      </c>
      <c r="D38" s="70">
        <v>30</v>
      </c>
      <c r="E38" s="70">
        <v>2024</v>
      </c>
      <c r="F38" s="70" t="s">
        <v>1554</v>
      </c>
      <c r="G38" s="1073" t="s">
        <v>2382</v>
      </c>
      <c r="H38" s="70" t="s">
        <v>2383</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2381</v>
      </c>
      <c r="B39" s="70">
        <v>31</v>
      </c>
      <c r="C39" s="70">
        <v>18</v>
      </c>
      <c r="D39" s="70">
        <v>31</v>
      </c>
      <c r="E39" s="70">
        <v>2024</v>
      </c>
      <c r="F39" s="70" t="s">
        <v>1554</v>
      </c>
      <c r="G39" s="1073" t="s">
        <v>2378</v>
      </c>
      <c r="H39" s="70" t="s">
        <v>2379</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2357</v>
      </c>
      <c r="B40" s="70">
        <v>32</v>
      </c>
      <c r="C40" s="70">
        <v>18</v>
      </c>
      <c r="D40" s="70">
        <v>32</v>
      </c>
      <c r="E40" s="70">
        <v>2024</v>
      </c>
      <c r="F40" s="70" t="s">
        <v>1554</v>
      </c>
      <c r="G40" s="1073" t="s">
        <v>2354</v>
      </c>
      <c r="H40" s="70" t="s">
        <v>2355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2190</v>
      </c>
      <c r="B41" s="70">
        <v>33</v>
      </c>
      <c r="C41" s="70">
        <v>18</v>
      </c>
      <c r="D41" s="70">
        <v>33</v>
      </c>
      <c r="E41" s="70">
        <v>2024</v>
      </c>
      <c r="F41" s="70" t="s">
        <v>1554</v>
      </c>
      <c r="G41" s="1073" t="s">
        <v>2169</v>
      </c>
      <c r="H41" s="70" t="s">
        <v>2170</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2313</v>
      </c>
      <c r="B42" s="70">
        <v>34</v>
      </c>
      <c r="C42" s="70">
        <v>18</v>
      </c>
      <c r="D42" s="70">
        <v>34</v>
      </c>
      <c r="E42" s="70">
        <v>2024</v>
      </c>
      <c r="F42" s="70" t="s">
        <v>1554</v>
      </c>
      <c r="G42" s="1073" t="s">
        <v>2310</v>
      </c>
      <c r="H42" s="70" t="s">
        <v>2311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2421</v>
      </c>
      <c r="B43" s="70">
        <v>35</v>
      </c>
      <c r="C43" s="70">
        <v>18</v>
      </c>
      <c r="D43" s="70">
        <v>35</v>
      </c>
      <c r="E43" s="70">
        <v>2024</v>
      </c>
      <c r="F43" s="70" t="s">
        <v>1554</v>
      </c>
      <c r="G43" s="1073" t="s">
        <v>2418</v>
      </c>
      <c r="H43" s="70" t="s">
        <v>2419</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2365</v>
      </c>
      <c r="B44" s="70">
        <v>36</v>
      </c>
      <c r="C44" s="70">
        <v>18</v>
      </c>
      <c r="D44" s="70">
        <v>36</v>
      </c>
      <c r="E44" s="70">
        <v>2024</v>
      </c>
      <c r="F44" s="70" t="s">
        <v>1554</v>
      </c>
      <c r="G44" s="1073" t="s">
        <v>2362</v>
      </c>
      <c r="H44" s="70" t="s">
        <v>2363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2309</v>
      </c>
      <c r="B45" s="70">
        <v>37</v>
      </c>
      <c r="C45" s="70">
        <v>18</v>
      </c>
      <c r="D45" s="70">
        <v>37</v>
      </c>
      <c r="E45" s="70">
        <v>2024</v>
      </c>
      <c r="F45" s="70" t="s">
        <v>1554</v>
      </c>
      <c r="G45" s="1073" t="s">
        <v>2306</v>
      </c>
      <c r="H45" s="70" t="s">
        <v>2307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2325</v>
      </c>
      <c r="B46" s="70">
        <v>38</v>
      </c>
      <c r="C46" s="70">
        <v>18</v>
      </c>
      <c r="D46" s="70">
        <v>38</v>
      </c>
      <c r="E46" s="70">
        <v>2024</v>
      </c>
      <c r="F46" s="70" t="s">
        <v>1554</v>
      </c>
      <c r="G46" s="1073" t="s">
        <v>2322</v>
      </c>
      <c r="H46" s="70" t="s">
        <v>2323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2401</v>
      </c>
      <c r="B47" s="70">
        <v>39</v>
      </c>
      <c r="C47" s="70">
        <v>18</v>
      </c>
      <c r="D47" s="70">
        <v>39</v>
      </c>
      <c r="E47" s="70">
        <v>2024</v>
      </c>
      <c r="F47" s="70" t="s">
        <v>1554</v>
      </c>
      <c r="G47" s="1073" t="s">
        <v>2398</v>
      </c>
      <c r="H47" s="70" t="s">
        <v>2399</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2329</v>
      </c>
      <c r="B48" s="70">
        <v>40</v>
      </c>
      <c r="C48" s="70">
        <v>18</v>
      </c>
      <c r="D48" s="70">
        <v>40</v>
      </c>
      <c r="E48" s="70">
        <v>2024</v>
      </c>
      <c r="F48" s="70" t="s">
        <v>1554</v>
      </c>
      <c r="G48" s="1073" t="s">
        <v>2326</v>
      </c>
      <c r="H48" s="70" t="s">
        <v>2327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2413</v>
      </c>
      <c r="B49" s="70">
        <v>41</v>
      </c>
      <c r="C49" s="70">
        <v>18</v>
      </c>
      <c r="D49" s="70">
        <v>41</v>
      </c>
      <c r="E49" s="70">
        <v>2024</v>
      </c>
      <c r="F49" s="70" t="s">
        <v>1554</v>
      </c>
      <c r="G49" s="1073" t="s">
        <v>2410</v>
      </c>
      <c r="H49" s="70" t="s">
        <v>2411</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2337</v>
      </c>
      <c r="B50" s="70">
        <v>42</v>
      </c>
      <c r="C50" s="70">
        <v>18</v>
      </c>
      <c r="D50" s="70">
        <v>42</v>
      </c>
      <c r="E50" s="70">
        <v>2024</v>
      </c>
      <c r="F50" s="70" t="s">
        <v>1554</v>
      </c>
      <c r="G50" s="1073" t="s">
        <v>2334</v>
      </c>
      <c r="H50" s="70" t="s">
        <v>2335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2405</v>
      </c>
      <c r="B51" s="70">
        <v>43</v>
      </c>
      <c r="C51" s="70">
        <v>18</v>
      </c>
      <c r="D51" s="70">
        <v>43</v>
      </c>
      <c r="E51" s="70">
        <v>2024</v>
      </c>
      <c r="F51" s="70" t="s">
        <v>1554</v>
      </c>
      <c r="G51" s="1073" t="s">
        <v>2402</v>
      </c>
      <c r="H51" s="70" t="s">
        <v>2403</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2369</v>
      </c>
      <c r="B52" s="70">
        <v>44</v>
      </c>
      <c r="C52" s="70">
        <v>18</v>
      </c>
      <c r="D52" s="70">
        <v>44</v>
      </c>
      <c r="E52" s="70">
        <v>2024</v>
      </c>
      <c r="F52" s="70" t="s">
        <v>1554</v>
      </c>
      <c r="G52" s="1073" t="s">
        <v>2366</v>
      </c>
      <c r="H52" s="70" t="s">
        <v>2367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2320</v>
      </c>
      <c r="B191" s="70">
        <v>183</v>
      </c>
      <c r="C191" s="70">
        <v>16</v>
      </c>
      <c r="D191" s="70">
        <v>3</v>
      </c>
      <c r="E191" s="70">
        <v>2022</v>
      </c>
      <c r="F191" s="70" t="s">
        <v>161</v>
      </c>
      <c r="G191" s="1073" t="s">
        <v>2318</v>
      </c>
      <c r="H191" s="70" t="s">
        <v>2319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2392</v>
      </c>
      <c r="B192" s="70">
        <v>184</v>
      </c>
      <c r="C192" s="70">
        <v>16</v>
      </c>
      <c r="D192" s="70">
        <v>4</v>
      </c>
      <c r="E192" s="70">
        <v>2022</v>
      </c>
      <c r="F192" s="70" t="s">
        <v>161</v>
      </c>
      <c r="G192" s="1073" t="s">
        <v>2390</v>
      </c>
      <c r="H192" s="70" t="s">
        <v>2391</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2452</v>
      </c>
      <c r="B193" s="70">
        <v>185</v>
      </c>
      <c r="C193" s="70">
        <v>16</v>
      </c>
      <c r="D193" s="70">
        <v>5</v>
      </c>
      <c r="E193" s="70">
        <v>2022</v>
      </c>
      <c r="F193" s="70" t="s">
        <v>161</v>
      </c>
      <c r="G193" s="1073" t="s">
        <v>2450</v>
      </c>
      <c r="H193" s="70" t="s">
        <v>2451</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2348</v>
      </c>
      <c r="B194" s="70">
        <v>186</v>
      </c>
      <c r="C194" s="70">
        <v>16</v>
      </c>
      <c r="D194" s="70">
        <v>6</v>
      </c>
      <c r="E194" s="70">
        <v>2022</v>
      </c>
      <c r="F194" s="70" t="s">
        <v>161</v>
      </c>
      <c r="G194" s="1073" t="s">
        <v>2346</v>
      </c>
      <c r="H194" s="70" t="s">
        <v>2347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2432</v>
      </c>
      <c r="B195" s="70">
        <v>187</v>
      </c>
      <c r="C195" s="70">
        <v>16</v>
      </c>
      <c r="D195" s="70">
        <v>7</v>
      </c>
      <c r="E195" s="70">
        <v>2022</v>
      </c>
      <c r="F195" s="70" t="s">
        <v>161</v>
      </c>
      <c r="G195" s="1073" t="s">
        <v>2430</v>
      </c>
      <c r="H195" s="70" t="s">
        <v>2431</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2360</v>
      </c>
      <c r="B196" s="70">
        <v>188</v>
      </c>
      <c r="C196" s="70">
        <v>16</v>
      </c>
      <c r="D196" s="70">
        <v>8</v>
      </c>
      <c r="E196" s="70">
        <v>2022</v>
      </c>
      <c r="F196" s="70" t="s">
        <v>161</v>
      </c>
      <c r="G196" s="1073" t="s">
        <v>2358</v>
      </c>
      <c r="H196" s="70" t="s">
        <v>2359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2344</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2352</v>
      </c>
      <c r="B198" s="70">
        <v>190</v>
      </c>
      <c r="C198" s="70">
        <v>16</v>
      </c>
      <c r="D198" s="70">
        <v>10</v>
      </c>
      <c r="E198" s="70">
        <v>2022</v>
      </c>
      <c r="F198" s="70" t="s">
        <v>161</v>
      </c>
      <c r="G198" s="1073" t="s">
        <v>2350</v>
      </c>
      <c r="H198" s="70" t="s">
        <v>2351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2408</v>
      </c>
      <c r="B199" s="70">
        <v>191</v>
      </c>
      <c r="C199" s="70">
        <v>16</v>
      </c>
      <c r="D199" s="70">
        <v>11</v>
      </c>
      <c r="E199" s="70">
        <v>2022</v>
      </c>
      <c r="F199" s="70" t="s">
        <v>161</v>
      </c>
      <c r="G199" s="1073" t="s">
        <v>2406</v>
      </c>
      <c r="H199" s="70" t="s">
        <v>2407</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2440</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2253</v>
      </c>
      <c r="B203" s="70">
        <v>195</v>
      </c>
      <c r="C203" s="70">
        <v>16</v>
      </c>
      <c r="D203" s="70">
        <v>15</v>
      </c>
      <c r="E203" s="70">
        <v>2022</v>
      </c>
      <c r="F203" s="70" t="s">
        <v>161</v>
      </c>
      <c r="G203" s="1073" t="s">
        <v>2234</v>
      </c>
      <c r="H203" s="70" t="s">
        <v>2235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2372</v>
      </c>
      <c r="B204" s="70">
        <v>196</v>
      </c>
      <c r="C204" s="70">
        <v>16</v>
      </c>
      <c r="D204" s="70">
        <v>16</v>
      </c>
      <c r="E204" s="70">
        <v>2022</v>
      </c>
      <c r="F204" s="70" t="s">
        <v>161</v>
      </c>
      <c r="G204" s="1073" t="s">
        <v>2370</v>
      </c>
      <c r="H204" s="70" t="s">
        <v>2371</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2299</v>
      </c>
      <c r="B206" s="70">
        <v>198</v>
      </c>
      <c r="C206" s="70">
        <v>16</v>
      </c>
      <c r="D206" s="70">
        <v>18</v>
      </c>
      <c r="E206" s="70">
        <v>2022</v>
      </c>
      <c r="F206" s="70" t="s">
        <v>161</v>
      </c>
      <c r="G206" s="1073" t="s">
        <v>2280</v>
      </c>
      <c r="H206" s="70" t="s">
        <v>2281</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2444</v>
      </c>
      <c r="B207" s="70">
        <v>199</v>
      </c>
      <c r="C207" s="70">
        <v>16</v>
      </c>
      <c r="D207" s="70">
        <v>19</v>
      </c>
      <c r="E207" s="70">
        <v>2022</v>
      </c>
      <c r="F207" s="70" t="s">
        <v>161</v>
      </c>
      <c r="G207" s="1073" t="s">
        <v>2442</v>
      </c>
      <c r="H207" s="70" t="s">
        <v>2443</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2316</v>
      </c>
      <c r="B208" s="70">
        <v>200</v>
      </c>
      <c r="C208" s="70">
        <v>16</v>
      </c>
      <c r="D208" s="70">
        <v>20</v>
      </c>
      <c r="E208" s="70">
        <v>2022</v>
      </c>
      <c r="F208" s="70" t="s">
        <v>161</v>
      </c>
      <c r="G208" s="1073" t="s">
        <v>2314</v>
      </c>
      <c r="H208" s="70" t="s">
        <v>2315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2436</v>
      </c>
      <c r="B209" s="70">
        <v>201</v>
      </c>
      <c r="C209" s="70">
        <v>16</v>
      </c>
      <c r="D209" s="70">
        <v>21</v>
      </c>
      <c r="E209" s="70">
        <v>2022</v>
      </c>
      <c r="F209" s="70" t="s">
        <v>161</v>
      </c>
      <c r="G209" s="1073" t="s">
        <v>2434</v>
      </c>
      <c r="H209" s="70" t="s">
        <v>2435</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2340</v>
      </c>
      <c r="B210" s="70">
        <v>202</v>
      </c>
      <c r="C210" s="70">
        <v>16</v>
      </c>
      <c r="D210" s="70">
        <v>22</v>
      </c>
      <c r="E210" s="70">
        <v>2022</v>
      </c>
      <c r="F210" s="70" t="s">
        <v>161</v>
      </c>
      <c r="G210" s="1073" t="s">
        <v>2338</v>
      </c>
      <c r="H210" s="70" t="s">
        <v>2339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2304</v>
      </c>
      <c r="B211" s="70">
        <v>203</v>
      </c>
      <c r="C211" s="70">
        <v>16</v>
      </c>
      <c r="D211" s="70">
        <v>23</v>
      </c>
      <c r="E211" s="70">
        <v>2022</v>
      </c>
      <c r="F211" s="70" t="s">
        <v>161</v>
      </c>
      <c r="G211" s="1073" t="s">
        <v>2302</v>
      </c>
      <c r="H211" s="70" t="s">
        <v>2303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2388</v>
      </c>
      <c r="B212" s="70">
        <v>204</v>
      </c>
      <c r="C212" s="70">
        <v>16</v>
      </c>
      <c r="D212" s="70">
        <v>24</v>
      </c>
      <c r="E212" s="70">
        <v>2022</v>
      </c>
      <c r="F212" s="70" t="s">
        <v>161</v>
      </c>
      <c r="G212" s="1073" t="s">
        <v>2386</v>
      </c>
      <c r="H212" s="70" t="s">
        <v>2387</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2376</v>
      </c>
      <c r="B213" s="70">
        <v>205</v>
      </c>
      <c r="C213" s="70">
        <v>16</v>
      </c>
      <c r="D213" s="70">
        <v>25</v>
      </c>
      <c r="E213" s="70">
        <v>2022</v>
      </c>
      <c r="F213" s="70" t="s">
        <v>161</v>
      </c>
      <c r="G213" s="1073" t="s">
        <v>2374</v>
      </c>
      <c r="H213" s="70" t="s">
        <v>2375</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2396</v>
      </c>
      <c r="B214" s="70">
        <v>206</v>
      </c>
      <c r="C214" s="70">
        <v>16</v>
      </c>
      <c r="D214" s="70">
        <v>26</v>
      </c>
      <c r="E214" s="70">
        <v>2022</v>
      </c>
      <c r="F214" s="70" t="s">
        <v>161</v>
      </c>
      <c r="G214" s="1073" t="s">
        <v>2394</v>
      </c>
      <c r="H214" s="70" t="s">
        <v>2395</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2424</v>
      </c>
      <c r="B215" s="70">
        <v>207</v>
      </c>
      <c r="C215" s="70">
        <v>16</v>
      </c>
      <c r="D215" s="70">
        <v>27</v>
      </c>
      <c r="E215" s="70">
        <v>2022</v>
      </c>
      <c r="F215" s="70" t="s">
        <v>161</v>
      </c>
      <c r="G215" s="1073" t="s">
        <v>2422</v>
      </c>
      <c r="H215" s="70" t="s">
        <v>2423</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2416</v>
      </c>
      <c r="B216" s="70">
        <v>208</v>
      </c>
      <c r="C216" s="70">
        <v>16</v>
      </c>
      <c r="D216" s="70">
        <v>28</v>
      </c>
      <c r="E216" s="70">
        <v>2022</v>
      </c>
      <c r="F216" s="70" t="s">
        <v>161</v>
      </c>
      <c r="G216" s="1073" t="s">
        <v>2414</v>
      </c>
      <c r="H216" s="70" t="s">
        <v>2415</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2428</v>
      </c>
      <c r="B217" s="70">
        <v>209</v>
      </c>
      <c r="C217" s="70">
        <v>16</v>
      </c>
      <c r="D217" s="70">
        <v>29</v>
      </c>
      <c r="E217" s="70">
        <v>2022</v>
      </c>
      <c r="F217" s="70" t="s">
        <v>161</v>
      </c>
      <c r="G217" s="1073" t="s">
        <v>2426</v>
      </c>
      <c r="H217" s="70" t="s">
        <v>2427</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2384</v>
      </c>
      <c r="B218" s="70">
        <v>210</v>
      </c>
      <c r="C218" s="70">
        <v>16</v>
      </c>
      <c r="D218" s="70">
        <v>30</v>
      </c>
      <c r="E218" s="70">
        <v>2022</v>
      </c>
      <c r="F218" s="70" t="s">
        <v>161</v>
      </c>
      <c r="G218" s="1073" t="s">
        <v>2382</v>
      </c>
      <c r="H218" s="70" t="s">
        <v>2383</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2380</v>
      </c>
      <c r="B219" s="70">
        <v>211</v>
      </c>
      <c r="C219" s="70">
        <v>16</v>
      </c>
      <c r="D219" s="70">
        <v>31</v>
      </c>
      <c r="E219" s="70">
        <v>2022</v>
      </c>
      <c r="F219" s="70" t="s">
        <v>161</v>
      </c>
      <c r="G219" s="1073" t="s">
        <v>2378</v>
      </c>
      <c r="H219" s="70" t="s">
        <v>2379</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2356</v>
      </c>
      <c r="B220" s="70">
        <v>212</v>
      </c>
      <c r="C220" s="70">
        <v>16</v>
      </c>
      <c r="D220" s="70">
        <v>32</v>
      </c>
      <c r="E220" s="70">
        <v>2022</v>
      </c>
      <c r="F220" s="70" t="s">
        <v>161</v>
      </c>
      <c r="G220" s="1073" t="s">
        <v>2354</v>
      </c>
      <c r="H220" s="70" t="s">
        <v>2355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2188</v>
      </c>
      <c r="B221" s="70">
        <v>213</v>
      </c>
      <c r="C221" s="70">
        <v>16</v>
      </c>
      <c r="D221" s="70">
        <v>33</v>
      </c>
      <c r="E221" s="70">
        <v>2022</v>
      </c>
      <c r="F221" s="70" t="s">
        <v>161</v>
      </c>
      <c r="G221" s="1073" t="s">
        <v>2169</v>
      </c>
      <c r="H221" s="70" t="s">
        <v>2170</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2312</v>
      </c>
      <c r="B222" s="70">
        <v>214</v>
      </c>
      <c r="C222" s="70">
        <v>16</v>
      </c>
      <c r="D222" s="70">
        <v>34</v>
      </c>
      <c r="E222" s="70">
        <v>2022</v>
      </c>
      <c r="F222" s="70" t="s">
        <v>161</v>
      </c>
      <c r="G222" s="1073" t="s">
        <v>2310</v>
      </c>
      <c r="H222" s="70" t="s">
        <v>2311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2420</v>
      </c>
      <c r="B223" s="70">
        <v>215</v>
      </c>
      <c r="C223" s="70">
        <v>16</v>
      </c>
      <c r="D223" s="70">
        <v>35</v>
      </c>
      <c r="E223" s="70">
        <v>2022</v>
      </c>
      <c r="F223" s="70" t="s">
        <v>161</v>
      </c>
      <c r="G223" s="1073" t="s">
        <v>2418</v>
      </c>
      <c r="H223" s="70" t="s">
        <v>2419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2364</v>
      </c>
      <c r="B224" s="70">
        <v>216</v>
      </c>
      <c r="C224" s="70">
        <v>16</v>
      </c>
      <c r="D224" s="70">
        <v>36</v>
      </c>
      <c r="E224" s="70">
        <v>2022</v>
      </c>
      <c r="F224" s="70" t="s">
        <v>161</v>
      </c>
      <c r="G224" s="1073" t="s">
        <v>2362</v>
      </c>
      <c r="H224" s="70" t="s">
        <v>2363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2308</v>
      </c>
      <c r="B225" s="70">
        <v>217</v>
      </c>
      <c r="C225" s="70">
        <v>16</v>
      </c>
      <c r="D225" s="70">
        <v>37</v>
      </c>
      <c r="E225" s="70">
        <v>2022</v>
      </c>
      <c r="F225" s="70" t="s">
        <v>161</v>
      </c>
      <c r="G225" s="1073" t="s">
        <v>2306</v>
      </c>
      <c r="H225" s="70" t="s">
        <v>2307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2324</v>
      </c>
      <c r="B226" s="70">
        <v>218</v>
      </c>
      <c r="C226" s="70">
        <v>16</v>
      </c>
      <c r="D226" s="70">
        <v>38</v>
      </c>
      <c r="E226" s="70">
        <v>2022</v>
      </c>
      <c r="F226" s="70" t="s">
        <v>161</v>
      </c>
      <c r="G226" s="1073" t="s">
        <v>2322</v>
      </c>
      <c r="H226" s="70" t="s">
        <v>2323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2400</v>
      </c>
      <c r="B227" s="70">
        <v>219</v>
      </c>
      <c r="C227" s="70">
        <v>16</v>
      </c>
      <c r="D227" s="70">
        <v>39</v>
      </c>
      <c r="E227" s="70">
        <v>2022</v>
      </c>
      <c r="F227" s="70" t="s">
        <v>161</v>
      </c>
      <c r="G227" s="1073" t="s">
        <v>2398</v>
      </c>
      <c r="H227" s="70" t="s">
        <v>2399</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2328</v>
      </c>
      <c r="B228" s="70">
        <v>220</v>
      </c>
      <c r="C228" s="70">
        <v>16</v>
      </c>
      <c r="D228" s="70">
        <v>40</v>
      </c>
      <c r="E228" s="70">
        <v>2022</v>
      </c>
      <c r="F228" s="70" t="s">
        <v>161</v>
      </c>
      <c r="G228" s="1073" t="s">
        <v>2326</v>
      </c>
      <c r="H228" s="70" t="s">
        <v>2327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2412</v>
      </c>
      <c r="B229" s="70">
        <v>221</v>
      </c>
      <c r="C229" s="70">
        <v>16</v>
      </c>
      <c r="D229" s="70">
        <v>41</v>
      </c>
      <c r="E229" s="70">
        <v>2022</v>
      </c>
      <c r="F229" s="70" t="s">
        <v>161</v>
      </c>
      <c r="G229" s="1073" t="s">
        <v>2410</v>
      </c>
      <c r="H229" s="70" t="s">
        <v>2411</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2336</v>
      </c>
      <c r="B230" s="70">
        <v>222</v>
      </c>
      <c r="C230" s="70">
        <v>16</v>
      </c>
      <c r="D230" s="70">
        <v>42</v>
      </c>
      <c r="E230" s="70">
        <v>2022</v>
      </c>
      <c r="F230" s="70" t="s">
        <v>161</v>
      </c>
      <c r="G230" s="1073" t="s">
        <v>2334</v>
      </c>
      <c r="H230" s="70" t="s">
        <v>2335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2404</v>
      </c>
      <c r="B231" s="70">
        <v>223</v>
      </c>
      <c r="C231" s="70">
        <v>16</v>
      </c>
      <c r="D231" s="70">
        <v>43</v>
      </c>
      <c r="E231" s="70">
        <v>2022</v>
      </c>
      <c r="F231" s="70" t="s">
        <v>161</v>
      </c>
      <c r="G231" s="1073" t="s">
        <v>2402</v>
      </c>
      <c r="H231" s="70" t="s">
        <v>2403</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2368</v>
      </c>
      <c r="B232" s="70">
        <v>224</v>
      </c>
      <c r="C232" s="70">
        <v>16</v>
      </c>
      <c r="D232" s="70">
        <v>44</v>
      </c>
      <c r="E232" s="70">
        <v>2022</v>
      </c>
      <c r="F232" s="70" t="s">
        <v>161</v>
      </c>
      <c r="G232" s="1073" t="s">
        <v>2366</v>
      </c>
      <c r="H232" s="70" t="s">
        <v>2367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2169</v>
      </c>
      <c r="H6" s="77" t="s">
        <v>2170</v>
      </c>
      <c r="I6" s="77" t="s">
        <v>2455</v>
      </c>
      <c r="J6" s="77" t="s">
        <v>2456</v>
      </c>
      <c r="K6" s="1080">
        <v>48</v>
      </c>
      <c r="L6" s="1081">
        <v>49</v>
      </c>
      <c r="M6" s="1044"/>
      <c r="N6" s="988">
        <v>1</v>
      </c>
      <c r="O6" s="77" t="s">
        <v>1657</v>
      </c>
      <c r="P6" s="77" t="s">
        <v>1658</v>
      </c>
      <c r="Q6" s="77" t="s">
        <v>1501</v>
      </c>
      <c r="R6" s="16"/>
      <c r="S6" s="77">
        <v>1</v>
      </c>
      <c r="T6" s="77" t="s">
        <v>2169</v>
      </c>
      <c r="U6" s="77" t="s">
        <v>2170</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2318</v>
      </c>
      <c r="AE8" s="77" t="s">
        <v>2319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2390</v>
      </c>
      <c r="AE9" s="77" t="s">
        <v>2391</v>
      </c>
      <c r="AF9" s="77" t="s">
        <v>1501</v>
      </c>
    </row>
    <row r="10" spans="1:32" ht="12">
      <c r="A10" s="16"/>
      <c r="B10" s="16"/>
      <c r="C10" s="16"/>
      <c r="D10" s="16"/>
      <c r="F10" s="75" t="s">
        <v>1501</v>
      </c>
      <c r="G10" s="76" t="s">
        <v>2169</v>
      </c>
      <c r="H10" s="77" t="s">
        <v>2170</v>
      </c>
      <c r="I10" s="77" t="s">
        <v>2455</v>
      </c>
      <c r="J10" s="77" t="s">
        <v>2456</v>
      </c>
      <c r="K10" s="1079">
        <v>48</v>
      </c>
      <c r="L10" s="1045">
        <v>49</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2450</v>
      </c>
      <c r="AE10" s="77" t="s">
        <v>2451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2346</v>
      </c>
      <c r="AE11" s="77" t="s">
        <v>2347</v>
      </c>
      <c r="AF11" s="77" t="s">
        <v>1501</v>
      </c>
    </row>
    <row r="12" spans="1:32" ht="12">
      <c r="A12" s="16"/>
      <c r="B12" s="16"/>
      <c r="C12" s="16"/>
      <c r="D12" s="16"/>
      <c r="F12" s="75" t="s">
        <v>1505</v>
      </c>
      <c r="G12" s="76" t="s">
        <v>2169</v>
      </c>
      <c r="H12" s="77"/>
      <c r="I12" s="77" t="s">
        <v>2169</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2430</v>
      </c>
      <c r="AE12" s="77" t="s">
        <v>2431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2358</v>
      </c>
      <c r="AE13" s="77" t="s">
        <v>2359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2350</v>
      </c>
      <c r="AE15" s="77" t="s">
        <v>2351</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2406</v>
      </c>
      <c r="AE16" s="77" t="s">
        <v>2407</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2234</v>
      </c>
      <c r="AE20" s="77" t="s">
        <v>2235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2370</v>
      </c>
      <c r="AE21" s="77" t="s">
        <v>2371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2280</v>
      </c>
      <c r="AE23" s="77" t="s">
        <v>2281</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2442</v>
      </c>
      <c r="AE24" s="77" t="s">
        <v>2443</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2314</v>
      </c>
      <c r="AE25" s="77" t="s">
        <v>2315</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2434</v>
      </c>
      <c r="AE26" s="77" t="s">
        <v>2435</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2338</v>
      </c>
      <c r="AE27" s="77" t="s">
        <v>2339</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2302</v>
      </c>
      <c r="AE28" s="77" t="s">
        <v>2303</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2386</v>
      </c>
      <c r="AE29" s="77" t="s">
        <v>2387</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2374</v>
      </c>
      <c r="AE30" s="77" t="s">
        <v>2375</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2394</v>
      </c>
      <c r="AE31" s="77" t="s">
        <v>2395</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2422</v>
      </c>
      <c r="AE32" s="77" t="s">
        <v>2423</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2414</v>
      </c>
      <c r="AE33" s="77" t="s">
        <v>2415</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2426</v>
      </c>
      <c r="AE34" s="77" t="s">
        <v>2427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2382</v>
      </c>
      <c r="AE35" s="77" t="s">
        <v>2383</v>
      </c>
      <c r="AF35" s="77" t="s">
        <v>1501</v>
      </c>
    </row>
    <row r="36" spans="1:32" ht="12">
      <c r="A36" s="16"/>
      <c r="B36" s="16"/>
      <c r="C36" s="16"/>
      <c r="D36" s="16"/>
      <c r="E36" s="16"/>
      <c r="F36" s="16"/>
      <c r="G36" s="16"/>
      <c r="H36" s="16"/>
      <c r="I36" s="16"/>
      <c r="J36" s="16"/>
      <c r="K36" s="1044"/>
      <c r="L36" s="1044"/>
      <c r="M36" s="1044"/>
      <c r="N36" s="988">
        <v>31</v>
      </c>
      <c r="O36" s="77" t="s">
        <v>2455</v>
      </c>
      <c r="P36" s="77" t="s">
        <v>2456</v>
      </c>
      <c r="Q36" s="77" t="s">
        <v>1508</v>
      </c>
      <c r="R36" s="16"/>
      <c r="S36" s="16"/>
      <c r="T36" s="16"/>
      <c r="U36" s="16"/>
      <c r="V36" s="16"/>
      <c r="W36" s="16"/>
      <c r="X36" s="77">
        <v>31</v>
      </c>
      <c r="Y36" s="692">
        <v>0</v>
      </c>
      <c r="Z36" s="77">
        <v>0</v>
      </c>
      <c r="AA36" s="77">
        <v>0</v>
      </c>
      <c r="AB36" s="16"/>
      <c r="AC36" s="77">
        <v>31</v>
      </c>
      <c r="AD36" s="77" t="s">
        <v>2378</v>
      </c>
      <c r="AE36" s="77" t="s">
        <v>2379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2354</v>
      </c>
      <c r="AE37" s="77" t="s">
        <v>2355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2169</v>
      </c>
      <c r="AE38" s="77" t="s">
        <v>2170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2310</v>
      </c>
      <c r="AE39" s="77" t="s">
        <v>2311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2418</v>
      </c>
      <c r="AE40" s="77" t="s">
        <v>2419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2362</v>
      </c>
      <c r="AE41" s="77" t="s">
        <v>2363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2306</v>
      </c>
      <c r="AE42" s="77" t="s">
        <v>2307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2322</v>
      </c>
      <c r="AE43" s="77" t="s">
        <v>2323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2398</v>
      </c>
      <c r="AE44" s="77" t="s">
        <v>2399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2326</v>
      </c>
      <c r="AE45" s="77" t="s">
        <v>2327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2410</v>
      </c>
      <c r="AE46" s="77" t="s">
        <v>2411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2334</v>
      </c>
      <c r="AE47" s="77" t="s">
        <v>2335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2402</v>
      </c>
      <c r="AE48" s="77" t="s">
        <v>2403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2366</v>
      </c>
      <c r="AE49" s="77" t="s">
        <v>2367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東串良町</v>
      </c>
      <c r="K4" s="70" t="str">
        <f>HLOOKUP(K3,比較地域マスタ!$E$5:$L$6,2,0)</f>
        <v>46482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東串良町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15.444185317540178</v>
      </c>
      <c r="BB5" s="29"/>
      <c r="BC5" s="17"/>
      <c r="BD5" s="1005">
        <f>SUM(BC6:BC8)</f>
        <v>14.126896055654315</v>
      </c>
      <c r="BE5" s="29"/>
      <c r="BF5" s="17"/>
      <c r="BG5" s="1005">
        <f>AK35</f>
        <v>13.612376245826162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3.013055486475718</v>
      </c>
      <c r="BA6" s="17"/>
      <c r="BB6" s="29"/>
      <c r="BC6" s="1005">
        <f>O32</f>
        <v>3.2518409197800451</v>
      </c>
      <c r="BD6" s="17"/>
      <c r="BE6" s="29"/>
      <c r="BF6" s="1005">
        <f>AK36</f>
        <v>4.5331381338561192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0.77241286423308986</v>
      </c>
      <c r="BA7" s="17"/>
      <c r="BB7" s="29"/>
      <c r="BC7" s="1005">
        <f>O33</f>
        <v>0.81739253653685073</v>
      </c>
      <c r="BD7" s="17"/>
      <c r="BE7" s="29"/>
      <c r="BF7" s="1005">
        <f t="shared" ref="BF7:BF8" si="0">AK37</f>
        <v>0.5927102470943878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11.658716966831371</v>
      </c>
      <c r="BA8" s="17"/>
      <c r="BB8" s="29"/>
      <c r="BC8" s="1005">
        <f>O34</f>
        <v>10.057662599337419</v>
      </c>
      <c r="BD8" s="17"/>
      <c r="BE8" s="29"/>
      <c r="BF8" s="1005">
        <f t="shared" si="0"/>
        <v>8.4865278648756544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51.94538678746801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6.5120465546069504</v>
      </c>
      <c r="BA9" s="1005">
        <f>AZ9</f>
        <v>6.5120465546069504</v>
      </c>
      <c r="BB9" s="29"/>
      <c r="BC9" s="1005">
        <f>O35</f>
        <v>8.8116262118122979</v>
      </c>
      <c r="BD9" s="1005">
        <f>BC9</f>
        <v>8.8116262118122979</v>
      </c>
      <c r="BE9" s="29"/>
      <c r="BF9" s="1005">
        <f>AK39</f>
        <v>6.2067208602159942</v>
      </c>
      <c r="BG9" s="1005">
        <f>AK39</f>
        <v>6.2067208602159942</v>
      </c>
      <c r="BH9" s="29"/>
    </row>
    <row r="10" spans="1:62" ht="17.100000000000001" customHeight="1" thickBot="1">
      <c r="B10" s="323"/>
      <c r="C10" s="324"/>
      <c r="D10" s="326"/>
      <c r="E10" s="326"/>
      <c r="F10" s="326"/>
      <c r="G10" s="325"/>
      <c r="H10" s="325"/>
      <c r="I10" s="326"/>
      <c r="J10" s="327"/>
      <c r="K10" s="334"/>
      <c r="L10" s="246" t="s">
        <v>114</v>
      </c>
      <c r="M10" s="246"/>
      <c r="N10" s="563"/>
      <c r="O10" s="906">
        <f>SUM(O11:O13)</f>
        <v>15.444185317540178</v>
      </c>
      <c r="P10" s="453">
        <f t="shared" ref="P10:P22" si="1">O10/$O$9</f>
        <v>0.29731582095498299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8.0439698596750304</v>
      </c>
      <c r="BA10" s="1005">
        <f>AZ10</f>
        <v>8.0439698596750304</v>
      </c>
      <c r="BB10" s="29"/>
      <c r="BC10" s="1005">
        <f>O36</f>
        <v>11.123904306923031</v>
      </c>
      <c r="BD10" s="1005">
        <f>BC10</f>
        <v>11.123904306923031</v>
      </c>
      <c r="BE10" s="29"/>
      <c r="BF10" s="1005">
        <f>AK40</f>
        <v>8.19954838339304</v>
      </c>
      <c r="BG10" s="1005">
        <f>AK40</f>
        <v>8.19954838339304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3.013055486475718</v>
      </c>
      <c r="P11" s="454">
        <f t="shared" si="1"/>
        <v>5.8004293986749701E-2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21.01762213771131</v>
      </c>
      <c r="BB11" s="29"/>
      <c r="BC11" s="1005"/>
      <c r="BD11" s="1005">
        <f>SUM(BC12:BC14)</f>
        <v>21.843362514757537</v>
      </c>
      <c r="BE11" s="29"/>
      <c r="BF11" s="17"/>
      <c r="BG11" s="1005">
        <f>AK41</f>
        <v>18.998794673896608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0.77241286423308986</v>
      </c>
      <c r="P12" s="454">
        <f t="shared" si="1"/>
        <v>1.4869710517189506E-2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20.512506350371062</v>
      </c>
      <c r="BA12" s="17"/>
      <c r="BB12" s="29"/>
      <c r="BC12" s="1005">
        <f>O38</f>
        <v>19.013971553043199</v>
      </c>
      <c r="BD12" s="17"/>
      <c r="BE12" s="29"/>
      <c r="BF12" s="1005">
        <f>AK42</f>
        <v>16.162960531564888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11.658716966831371</v>
      </c>
      <c r="P13" s="454">
        <f t="shared" si="1"/>
        <v>0.2244418164510438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0.43867600393879103</v>
      </c>
      <c r="BA13" s="17"/>
      <c r="BB13" s="29"/>
      <c r="BC13" s="1005">
        <f>O41</f>
        <v>0.54326341914336396</v>
      </c>
      <c r="BD13" s="17"/>
      <c r="BE13" s="29"/>
      <c r="BF13" s="1005">
        <f>AK45</f>
        <v>0.38324267472111856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6.5120465546069504</v>
      </c>
      <c r="P14" s="453">
        <f t="shared" si="1"/>
        <v>0.12536332785913537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6.6439783401457606E-2</v>
      </c>
      <c r="BA14" s="17"/>
      <c r="BB14" s="29"/>
      <c r="BC14" s="1005">
        <f>O42</f>
        <v>2.2861275425709731</v>
      </c>
      <c r="BD14" s="17"/>
      <c r="BE14" s="29"/>
      <c r="BF14" s="1005">
        <f t="shared" ref="BF14" si="2">AK46</f>
        <v>2.4525914676106013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8.0439698596750304</v>
      </c>
      <c r="P15" s="453">
        <f t="shared" si="1"/>
        <v>0.15485436449990328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0.92756291793453582</v>
      </c>
      <c r="BA15" s="1005">
        <f>AZ15</f>
        <v>0.92756291793453582</v>
      </c>
      <c r="BB15" s="29"/>
      <c r="BC15" s="1005">
        <f>O43</f>
        <v>0.67489976711068567</v>
      </c>
      <c r="BD15" s="1005">
        <f>BC15</f>
        <v>0.67489976711068567</v>
      </c>
      <c r="BE15" s="29"/>
      <c r="BF15" s="1005">
        <f>AK47</f>
        <v>0.92598868952353641</v>
      </c>
      <c r="BG15" s="1005">
        <f>AK47</f>
        <v>0.92598868952353641</v>
      </c>
      <c r="BH15" s="29"/>
    </row>
    <row r="16" spans="1:62" ht="17.100000000000001" customHeight="1" thickBot="1">
      <c r="B16" s="323"/>
      <c r="C16" s="324"/>
      <c r="D16" s="326"/>
      <c r="E16" s="326"/>
      <c r="F16" s="326"/>
      <c r="G16" s="325"/>
      <c r="H16" s="325"/>
      <c r="I16" s="326"/>
      <c r="J16" s="327"/>
      <c r="K16" s="335"/>
      <c r="L16" s="246" t="s">
        <v>128</v>
      </c>
      <c r="M16" s="344"/>
      <c r="N16" s="345"/>
      <c r="O16" s="906">
        <f>SUM(O18:O21)</f>
        <v>21.01762213771131</v>
      </c>
      <c r="P16" s="453">
        <f t="shared" si="1"/>
        <v>0.40460998439965179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20.512506350371062</v>
      </c>
      <c r="P17" s="454">
        <f t="shared" si="1"/>
        <v>0.39488600661107737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7.9207329262533701</v>
      </c>
      <c r="P18" s="454">
        <f t="shared" si="1"/>
        <v>0.15248193181544029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12.59177342411769</v>
      </c>
      <c r="P19" s="454">
        <f t="shared" si="1"/>
        <v>0.24240407479563703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0.43867600393879103</v>
      </c>
      <c r="P20" s="454">
        <f t="shared" si="1"/>
        <v>8.4449463382304246E-3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6.6439783401457606E-2</v>
      </c>
      <c r="P21" s="454">
        <f t="shared" si="1"/>
        <v>1.2790314503440452E-3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0.92756291793453582</v>
      </c>
      <c r="P22" s="612">
        <f t="shared" si="1"/>
        <v>1.785650228632648E-2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11.721914067840897</v>
      </c>
      <c r="AZ22" s="1005">
        <f t="shared" si="3"/>
        <v>11.148018725038222</v>
      </c>
      <c r="BA22" s="1005">
        <f t="shared" si="3"/>
        <v>14.582672859649819</v>
      </c>
      <c r="BB22" s="1005">
        <f t="shared" si="3"/>
        <v>14.559868262175355</v>
      </c>
      <c r="BC22" s="1005">
        <f t="shared" si="3"/>
        <v>14.126896055654315</v>
      </c>
      <c r="BD22" s="1005">
        <f t="shared" si="3"/>
        <v>14.404511471045275</v>
      </c>
      <c r="BE22" s="1005">
        <f t="shared" si="3"/>
        <v>14.982886789456593</v>
      </c>
      <c r="BF22" s="1005">
        <f t="shared" si="3"/>
        <v>14.090707064436099</v>
      </c>
      <c r="BG22" s="1005">
        <f t="shared" si="3"/>
        <v>13.012082634380789</v>
      </c>
      <c r="BH22" s="1005">
        <f t="shared" si="3"/>
        <v>11.239903251899161</v>
      </c>
      <c r="BI22" s="1005">
        <f t="shared" si="3"/>
        <v>11.968419547692909</v>
      </c>
      <c r="BJ22" s="1005">
        <f t="shared" si="3"/>
        <v>15.014884598195248</v>
      </c>
      <c r="BK22" s="1005">
        <f t="shared" si="3"/>
        <v>12.701055828088261</v>
      </c>
      <c r="BL22" s="1005">
        <f t="shared" si="3"/>
        <v>13.612376245826162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6.1306134288782497</v>
      </c>
      <c r="AZ23" s="1005">
        <f t="shared" ref="AZ23:BL23" si="4">Y39</f>
        <v>6.6075161809418486</v>
      </c>
      <c r="BA23" s="1005">
        <f t="shared" si="4"/>
        <v>7.8648485963740322</v>
      </c>
      <c r="BB23" s="1005">
        <f t="shared" si="4"/>
        <v>8.797354328055869</v>
      </c>
      <c r="BC23" s="1005">
        <f t="shared" si="4"/>
        <v>8.8116262118122979</v>
      </c>
      <c r="BD23" s="1005">
        <f t="shared" si="4"/>
        <v>8.4886997356607754</v>
      </c>
      <c r="BE23" s="1005">
        <f t="shared" si="4"/>
        <v>8.4965700872636862</v>
      </c>
      <c r="BF23" s="1005">
        <f t="shared" si="4"/>
        <v>6.6031432207604794</v>
      </c>
      <c r="BG23" s="1005">
        <f t="shared" si="4"/>
        <v>5.9807349920872079</v>
      </c>
      <c r="BH23" s="1005">
        <f t="shared" si="4"/>
        <v>5.3464908713370045</v>
      </c>
      <c r="BI23" s="1005">
        <f t="shared" si="4"/>
        <v>5.7729373310723249</v>
      </c>
      <c r="BJ23" s="1005">
        <f t="shared" si="4"/>
        <v>6.028880329001276</v>
      </c>
      <c r="BK23" s="1005">
        <f t="shared" si="4"/>
        <v>5.684174562028363</v>
      </c>
      <c r="BL23" s="1005">
        <f t="shared" si="4"/>
        <v>6.2067208602159942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6.8607271481390626</v>
      </c>
      <c r="AZ24" s="1005">
        <f t="shared" ref="AZ24:BL24" si="5">Y40</f>
        <v>8.0758085418142009</v>
      </c>
      <c r="BA24" s="1005">
        <f t="shared" si="5"/>
        <v>9.9348033456185831</v>
      </c>
      <c r="BB24" s="1005">
        <f t="shared" si="5"/>
        <v>10.32488032798979</v>
      </c>
      <c r="BC24" s="1005">
        <f t="shared" si="5"/>
        <v>11.123904306923031</v>
      </c>
      <c r="BD24" s="1005">
        <f t="shared" si="5"/>
        <v>10.65834549099009</v>
      </c>
      <c r="BE24" s="1005">
        <f t="shared" si="5"/>
        <v>9.2382881788647087</v>
      </c>
      <c r="BF24" s="1005">
        <f t="shared" si="5"/>
        <v>8.4561880263122617</v>
      </c>
      <c r="BG24" s="1005">
        <f t="shared" si="5"/>
        <v>8.6755610745138885</v>
      </c>
      <c r="BH24" s="1005">
        <f t="shared" si="5"/>
        <v>6.1235665988886785</v>
      </c>
      <c r="BI24" s="1005">
        <f t="shared" si="5"/>
        <v>6.7284257307688105</v>
      </c>
      <c r="BJ24" s="1005">
        <f t="shared" si="5"/>
        <v>6.5913008877411148</v>
      </c>
      <c r="BK24" s="1005">
        <f t="shared" si="5"/>
        <v>5.979931178915618</v>
      </c>
      <c r="BL24" s="1005">
        <f t="shared" si="5"/>
        <v>8.19954838339304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21.375842966983086</v>
      </c>
      <c r="AZ25" s="1005">
        <f t="shared" ref="AZ25:BL25" si="6">Y41</f>
        <v>20.716968914234013</v>
      </c>
      <c r="BA25" s="1005">
        <f t="shared" si="6"/>
        <v>21.113787072699409</v>
      </c>
      <c r="BB25" s="1005">
        <f t="shared" si="6"/>
        <v>21.234667880727908</v>
      </c>
      <c r="BC25" s="1005">
        <f t="shared" si="6"/>
        <v>21.843362514757537</v>
      </c>
      <c r="BD25" s="1005">
        <f t="shared" si="6"/>
        <v>19.761850159815221</v>
      </c>
      <c r="BE25" s="1005">
        <f t="shared" si="6"/>
        <v>21.944647678230968</v>
      </c>
      <c r="BF25" s="1005">
        <f t="shared" si="6"/>
        <v>20.014901288754139</v>
      </c>
      <c r="BG25" s="1005">
        <f t="shared" si="6"/>
        <v>19.634155850027671</v>
      </c>
      <c r="BH25" s="1005">
        <f t="shared" si="6"/>
        <v>20.009523400794247</v>
      </c>
      <c r="BI25" s="1005">
        <f t="shared" si="6"/>
        <v>18.145573927816361</v>
      </c>
      <c r="BJ25" s="1005">
        <f t="shared" si="6"/>
        <v>17.681971644388586</v>
      </c>
      <c r="BK25" s="1005">
        <f t="shared" si="6"/>
        <v>18.649718553198696</v>
      </c>
      <c r="BL25" s="1005">
        <f t="shared" si="6"/>
        <v>18.998794673896608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0.76276662889939884</v>
      </c>
      <c r="AZ26" s="1005">
        <f t="shared" si="7"/>
        <v>0.78890176712807214</v>
      </c>
      <c r="BA26" s="1005">
        <f t="shared" si="7"/>
        <v>0.89604762459258214</v>
      </c>
      <c r="BB26" s="1005">
        <f t="shared" si="7"/>
        <v>0.6929689597166202</v>
      </c>
      <c r="BC26" s="1005">
        <f t="shared" si="7"/>
        <v>0.67489976711068567</v>
      </c>
      <c r="BD26" s="1005">
        <f t="shared" si="7"/>
        <v>0.67085892337552755</v>
      </c>
      <c r="BE26" s="1005">
        <f t="shared" si="7"/>
        <v>0.99296051621915449</v>
      </c>
      <c r="BF26" s="1005">
        <f t="shared" si="7"/>
        <v>0.88150774931285947</v>
      </c>
      <c r="BG26" s="1005">
        <f t="shared" si="7"/>
        <v>1.0861732069105519</v>
      </c>
      <c r="BH26" s="1005">
        <f t="shared" si="7"/>
        <v>0.89846708881571813</v>
      </c>
      <c r="BI26" s="1005">
        <f t="shared" si="7"/>
        <v>0.90106588123959508</v>
      </c>
      <c r="BJ26" s="1005">
        <f t="shared" si="7"/>
        <v>0.98912555638294786</v>
      </c>
      <c r="BK26" s="1005">
        <f t="shared" si="7"/>
        <v>0.75204564292545406</v>
      </c>
      <c r="BL26" s="1005">
        <f t="shared" si="7"/>
        <v>0.92598868952353641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46.851864240740696</v>
      </c>
      <c r="AZ27" s="1005">
        <f t="shared" si="8"/>
        <v>47.337214129156358</v>
      </c>
      <c r="BA27" s="1005">
        <f t="shared" si="8"/>
        <v>54.392159498934426</v>
      </c>
      <c r="BB27" s="1005">
        <f t="shared" si="8"/>
        <v>55.60973975866554</v>
      </c>
      <c r="BC27" s="1005">
        <f t="shared" si="8"/>
        <v>56.580688856257872</v>
      </c>
      <c r="BD27" s="1005">
        <f t="shared" si="8"/>
        <v>53.984265780886894</v>
      </c>
      <c r="BE27" s="1005">
        <f t="shared" si="8"/>
        <v>55.655353250035105</v>
      </c>
      <c r="BF27" s="1005">
        <f t="shared" si="8"/>
        <v>50.046447349575843</v>
      </c>
      <c r="BG27" s="1005">
        <f t="shared" si="8"/>
        <v>48.388707757920109</v>
      </c>
      <c r="BH27" s="1005">
        <f t="shared" si="8"/>
        <v>43.617951211734812</v>
      </c>
      <c r="BI27" s="1005">
        <f t="shared" si="8"/>
        <v>43.516422418590004</v>
      </c>
      <c r="BJ27" s="1005">
        <f t="shared" si="8"/>
        <v>46.306163015709174</v>
      </c>
      <c r="BK27" s="1005">
        <f t="shared" si="8"/>
        <v>43.766925765156387</v>
      </c>
      <c r="BL27" s="1005">
        <f t="shared" si="8"/>
        <v>47.943428852855341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56.580688856257872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14.126896055654315</v>
      </c>
      <c r="P31" s="453">
        <f t="shared" ref="P31:P43" si="9">O31/$O$30</f>
        <v>0.24967698946796879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3.2518409197800451</v>
      </c>
      <c r="P32" s="454">
        <f t="shared" si="9"/>
        <v>5.7472628656771621E-2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0.81739253653685073</v>
      </c>
      <c r="P33" s="454">
        <f t="shared" si="9"/>
        <v>1.444649319511504E-2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10.057662599337419</v>
      </c>
      <c r="P34" s="454">
        <f t="shared" si="9"/>
        <v>0.17775786761608212</v>
      </c>
      <c r="Q34" s="328"/>
      <c r="R34" s="13"/>
      <c r="S34" s="323"/>
      <c r="T34" s="563" t="s">
        <v>112</v>
      </c>
      <c r="U34" s="332"/>
      <c r="V34" s="332"/>
      <c r="W34" s="332"/>
      <c r="X34" s="893">
        <f>X35+X39+X40+X41+X47</f>
        <v>46.851864240740696</v>
      </c>
      <c r="Y34" s="894">
        <f t="shared" ref="Y34:AK34" si="10">Y35+Y39+Y40+Y41+Y47</f>
        <v>47.337214129156358</v>
      </c>
      <c r="Z34" s="894">
        <f t="shared" si="10"/>
        <v>54.392159498934426</v>
      </c>
      <c r="AA34" s="894">
        <f t="shared" si="10"/>
        <v>55.60973975866554</v>
      </c>
      <c r="AB34" s="894">
        <f t="shared" si="10"/>
        <v>56.580688856257872</v>
      </c>
      <c r="AC34" s="894">
        <f t="shared" si="10"/>
        <v>53.984265780886894</v>
      </c>
      <c r="AD34" s="894">
        <f t="shared" si="10"/>
        <v>55.655353250035105</v>
      </c>
      <c r="AE34" s="894">
        <f t="shared" si="10"/>
        <v>50.046447349575843</v>
      </c>
      <c r="AF34" s="894">
        <f t="shared" si="10"/>
        <v>48.388707757920109</v>
      </c>
      <c r="AG34" s="894">
        <f t="shared" si="10"/>
        <v>43.617951211734812</v>
      </c>
      <c r="AH34" s="894">
        <f t="shared" si="10"/>
        <v>43.516422418590004</v>
      </c>
      <c r="AI34" s="894">
        <f t="shared" si="10"/>
        <v>46.306163015709174</v>
      </c>
      <c r="AJ34" s="894">
        <f t="shared" si="10"/>
        <v>43.766925765156387</v>
      </c>
      <c r="AK34" s="895">
        <f t="shared" si="10"/>
        <v>47.943428852855341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8.8116262118122979</v>
      </c>
      <c r="P35" s="453">
        <f t="shared" si="9"/>
        <v>0.15573557674771443</v>
      </c>
      <c r="Q35" s="328"/>
      <c r="R35" s="13"/>
      <c r="S35" s="323"/>
      <c r="T35" s="334"/>
      <c r="U35" s="246" t="s">
        <v>114</v>
      </c>
      <c r="V35" s="344"/>
      <c r="W35" s="344"/>
      <c r="X35" s="896">
        <f>SUM(X36:X38)</f>
        <v>11.721914067840897</v>
      </c>
      <c r="Y35" s="897">
        <f t="shared" ref="Y35:AK35" si="11">SUM(Y36:Y38)</f>
        <v>11.148018725038222</v>
      </c>
      <c r="Z35" s="897">
        <f t="shared" si="11"/>
        <v>14.582672859649819</v>
      </c>
      <c r="AA35" s="897">
        <f t="shared" si="11"/>
        <v>14.559868262175355</v>
      </c>
      <c r="AB35" s="897">
        <f t="shared" si="11"/>
        <v>14.126896055654315</v>
      </c>
      <c r="AC35" s="897">
        <f t="shared" si="11"/>
        <v>14.404511471045275</v>
      </c>
      <c r="AD35" s="897">
        <f t="shared" si="11"/>
        <v>14.982886789456593</v>
      </c>
      <c r="AE35" s="897">
        <f t="shared" si="11"/>
        <v>14.090707064436099</v>
      </c>
      <c r="AF35" s="897">
        <f t="shared" si="11"/>
        <v>13.012082634380789</v>
      </c>
      <c r="AG35" s="897">
        <f t="shared" si="11"/>
        <v>11.239903251899161</v>
      </c>
      <c r="AH35" s="897">
        <f t="shared" si="11"/>
        <v>11.968419547692909</v>
      </c>
      <c r="AI35" s="897">
        <f t="shared" si="11"/>
        <v>15.014884598195248</v>
      </c>
      <c r="AJ35" s="897">
        <f t="shared" si="11"/>
        <v>12.701055828088261</v>
      </c>
      <c r="AK35" s="898">
        <f t="shared" si="11"/>
        <v>13.612376245826162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11.123904306923031</v>
      </c>
      <c r="P36" s="453">
        <f t="shared" si="9"/>
        <v>0.19660248985626688</v>
      </c>
      <c r="Q36" s="328"/>
      <c r="R36" s="13"/>
      <c r="S36" s="356" t="s">
        <v>184</v>
      </c>
      <c r="T36" s="335"/>
      <c r="U36" s="346"/>
      <c r="V36" s="336" t="s">
        <v>184</v>
      </c>
      <c r="W36" s="357"/>
      <c r="X36" s="899">
        <f>VLOOKUP(年度マスタ!$K$4&amp;"_"&amp;X$33,データシート1!$A:$BT,MATCH("aa_"&amp;$S36,データシート1!$A$1:$BT$1,0),0)</f>
        <v>2.323521641419187</v>
      </c>
      <c r="Y36" s="900">
        <f>VLOOKUP(年度マスタ!$K$4&amp;"_"&amp;Y$33,データシート1!$A:$BT,MATCH("aa_"&amp;$S36,データシート1!$A$1:$BT$1,0),0)</f>
        <v>2.4040347303482839</v>
      </c>
      <c r="Z36" s="900">
        <f>VLOOKUP(年度マスタ!$K$4&amp;"_"&amp;Z$33,データシート1!$A:$BT,MATCH("aa_"&amp;$S36,データシート1!$A$1:$BT$1,0),0)</f>
        <v>2.8330339111853582</v>
      </c>
      <c r="AA36" s="900">
        <f>VLOOKUP(年度マスタ!$K$4&amp;"_"&amp;AA$33,データシート1!$A:$BT,MATCH("aa_"&amp;$S36,データシート1!$A$1:$BT$1,0),0)</f>
        <v>2.6430211814592051</v>
      </c>
      <c r="AB36" s="900">
        <f>VLOOKUP(年度マスタ!$K$4&amp;"_"&amp;AB$33,データシート1!$A:$BT,MATCH("aa_"&amp;$S36,データシート1!$A$1:$BT$1,0),0)</f>
        <v>3.2518409197800451</v>
      </c>
      <c r="AC36" s="900">
        <f>VLOOKUP(年度マスタ!$K$4&amp;"_"&amp;AC$33,データシート1!$A:$BT,MATCH("aa_"&amp;$S36,データシート1!$A$1:$BT$1,0),0)</f>
        <v>3.2753829489080739</v>
      </c>
      <c r="AD36" s="900">
        <f>VLOOKUP(年度マスタ!$K$4&amp;"_"&amp;AD$33,データシート1!$A:$BT,MATCH("aa_"&amp;$S36,データシート1!$A$1:$BT$1,0),0)</f>
        <v>3.223206192154537</v>
      </c>
      <c r="AE36" s="900">
        <f>VLOOKUP(年度マスタ!$K$4&amp;"_"&amp;AE$33,データシート1!$A:$BT,MATCH("aa_"&amp;$S36,データシート1!$A$1:$BT$1,0),0)</f>
        <v>3.6519590209510313</v>
      </c>
      <c r="AF36" s="900">
        <f>VLOOKUP(年度マスタ!$K$4&amp;"_"&amp;AF$33,データシート1!$A:$BT,MATCH("aa_"&amp;$S36,データシート1!$A$1:$BT$1,0),0)</f>
        <v>3.405869173140311</v>
      </c>
      <c r="AG36" s="900">
        <f>VLOOKUP(年度マスタ!$K$4&amp;"_"&amp;AG$33,データシート1!$A:$BT,MATCH("aa_"&amp;$S36,データシート1!$A$1:$BT$1,0),0)</f>
        <v>2.7126999669672629</v>
      </c>
      <c r="AH36" s="900">
        <f>VLOOKUP(年度マスタ!$K$4&amp;"_"&amp;AH$33,データシート1!$A:$BT,MATCH("aa_"&amp;$S36,データシート1!$A$1:$BT$1,0),0)</f>
        <v>3.2974159677860388</v>
      </c>
      <c r="AI36" s="900">
        <f>VLOOKUP(年度マスタ!$K$4&amp;"_"&amp;AI$33,データシート1!$A:$BT,MATCH("aa_"&amp;$S36,データシート1!$A$1:$BT$1,0),0)</f>
        <v>4.5869805735014344</v>
      </c>
      <c r="AJ36" s="900">
        <f>VLOOKUP(年度マスタ!$K$4&amp;"_"&amp;AJ$33,データシート1!$A:$BT,MATCH("aa_"&amp;$S36,データシート1!$A$1:$BT$1,0),0)</f>
        <v>3.4869415161228257</v>
      </c>
      <c r="AK36" s="901">
        <f>VLOOKUP(年度マスタ!$K$4&amp;"_"&amp;AK$33,データシート1!$A:$BT,MATCH("aa_"&amp;$S36,データシート1!$A$1:$BT$1,0),0)</f>
        <v>4.5331381338561192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21.843362514757537</v>
      </c>
      <c r="P37" s="453">
        <f t="shared" si="9"/>
        <v>0.3860568500721186</v>
      </c>
      <c r="Q37" s="328"/>
      <c r="R37" s="13"/>
      <c r="S37" s="356" t="s">
        <v>187</v>
      </c>
      <c r="T37" s="335"/>
      <c r="U37" s="346"/>
      <c r="V37" s="336" t="s">
        <v>194</v>
      </c>
      <c r="W37" s="357"/>
      <c r="X37" s="899">
        <f>VLOOKUP(年度マスタ!$K$4&amp;"_"&amp;X$33,データシート1!$A:$BT,MATCH("aa_"&amp;$S37,データシート1!$A$1:$BT$1,0),0)</f>
        <v>0.64479618884495515</v>
      </c>
      <c r="Y37" s="900">
        <f>VLOOKUP(年度マスタ!$K$4&amp;"_"&amp;Y$33,データシート1!$A:$BT,MATCH("aa_"&amp;$S37,データシート1!$A$1:$BT$1,0),0)</f>
        <v>0.68514876441477923</v>
      </c>
      <c r="Z37" s="900">
        <f>VLOOKUP(年度マスタ!$K$4&amp;"_"&amp;Z$33,データシート1!$A:$BT,MATCH("aa_"&amp;$S37,データシート1!$A$1:$BT$1,0),0)</f>
        <v>0.90639122997216059</v>
      </c>
      <c r="AA37" s="900">
        <f>VLOOKUP(年度マスタ!$K$4&amp;"_"&amp;AA$33,データシート1!$A:$BT,MATCH("aa_"&amp;$S37,データシート1!$A$1:$BT$1,0),0)</f>
        <v>0.92826839898355951</v>
      </c>
      <c r="AB37" s="900">
        <f>VLOOKUP(年度マスタ!$K$4&amp;"_"&amp;AB$33,データシート1!$A:$BT,MATCH("aa_"&amp;$S37,データシート1!$A$1:$BT$1,0),0)</f>
        <v>0.81739253653685073</v>
      </c>
      <c r="AC37" s="900">
        <f>VLOOKUP(年度マスタ!$K$4&amp;"_"&amp;AC$33,データシート1!$A:$BT,MATCH("aa_"&amp;$S37,データシート1!$A$1:$BT$1,0),0)</f>
        <v>0.80471650765049174</v>
      </c>
      <c r="AD37" s="900">
        <f>VLOOKUP(年度マスタ!$K$4&amp;"_"&amp;AD$33,データシート1!$A:$BT,MATCH("aa_"&amp;$S37,データシート1!$A$1:$BT$1,0),0)</f>
        <v>0.672870015186387</v>
      </c>
      <c r="AE37" s="900">
        <f>VLOOKUP(年度マスタ!$K$4&amp;"_"&amp;AE$33,データシート1!$A:$BT,MATCH("aa_"&amp;$S37,データシート1!$A$1:$BT$1,0),0)</f>
        <v>0.65091918113421621</v>
      </c>
      <c r="AF37" s="900">
        <f>VLOOKUP(年度マスタ!$K$4&amp;"_"&amp;AF$33,データシート1!$A:$BT,MATCH("aa_"&amp;$S37,データシート1!$A$1:$BT$1,0),0)</f>
        <v>0.67532892448394177</v>
      </c>
      <c r="AG37" s="900">
        <f>VLOOKUP(年度マスタ!$K$4&amp;"_"&amp;AG$33,データシート1!$A:$BT,MATCH("aa_"&amp;$S37,データシート1!$A$1:$BT$1,0),0)</f>
        <v>0.58644399766939259</v>
      </c>
      <c r="AH37" s="900">
        <f>VLOOKUP(年度マスタ!$K$4&amp;"_"&amp;AH$33,データシート1!$A:$BT,MATCH("aa_"&amp;$S37,データシート1!$A$1:$BT$1,0),0)</f>
        <v>0.56038486295483014</v>
      </c>
      <c r="AI37" s="900">
        <f>VLOOKUP(年度マスタ!$K$4&amp;"_"&amp;AI$33,データシート1!$A:$BT,MATCH("aa_"&amp;$S37,データシート1!$A$1:$BT$1,0),0)</f>
        <v>0.63182228798087881</v>
      </c>
      <c r="AJ37" s="900">
        <f>VLOOKUP(年度マスタ!$K$4&amp;"_"&amp;AJ$33,データシート1!$A:$BT,MATCH("aa_"&amp;$S37,データシート1!$A$1:$BT$1,0),0)</f>
        <v>0.64118449201824812</v>
      </c>
      <c r="AK37" s="901">
        <f>VLOOKUP(年度マスタ!$K$4&amp;"_"&amp;AK$33,データシート1!$A:$BT,MATCH("aa_"&amp;$S37,データシート1!$A$1:$BT$1,0),0)</f>
        <v>0.5927102470943878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19.013971553043199</v>
      </c>
      <c r="P38" s="454">
        <f t="shared" si="9"/>
        <v>0.33605054900175957</v>
      </c>
      <c r="Q38" s="328"/>
      <c r="R38" s="13"/>
      <c r="S38" s="356" t="s">
        <v>188</v>
      </c>
      <c r="T38" s="335"/>
      <c r="U38" s="348"/>
      <c r="V38" s="358" t="s">
        <v>197</v>
      </c>
      <c r="W38" s="358"/>
      <c r="X38" s="899">
        <f>VLOOKUP(年度マスタ!$K$4&amp;"_"&amp;X$33,データシート1!$A:$BT,MATCH("aa_"&amp;$S38,データシート1!$A$1:$BT$1,0),0)</f>
        <v>8.7535962375767546</v>
      </c>
      <c r="Y38" s="900">
        <f>VLOOKUP(年度マスタ!$K$4&amp;"_"&amp;Y$33,データシート1!$A:$BT,MATCH("aa_"&amp;$S38,データシート1!$A$1:$BT$1,0),0)</f>
        <v>8.0588352302751591</v>
      </c>
      <c r="Z38" s="900">
        <f>VLOOKUP(年度マスタ!$K$4&amp;"_"&amp;Z$33,データシート1!$A:$BT,MATCH("aa_"&amp;$S38,データシート1!$A$1:$BT$1,0),0)</f>
        <v>10.8432477184923</v>
      </c>
      <c r="AA38" s="900">
        <f>VLOOKUP(年度マスタ!$K$4&amp;"_"&amp;AA$33,データシート1!$A:$BT,MATCH("aa_"&amp;$S38,データシート1!$A$1:$BT$1,0),0)</f>
        <v>10.988578681732591</v>
      </c>
      <c r="AB38" s="900">
        <f>VLOOKUP(年度マスタ!$K$4&amp;"_"&amp;AB$33,データシート1!$A:$BT,MATCH("aa_"&amp;$S38,データシート1!$A$1:$BT$1,0),0)</f>
        <v>10.057662599337419</v>
      </c>
      <c r="AC38" s="900">
        <f>VLOOKUP(年度マスタ!$K$4&amp;"_"&amp;AC$33,データシート1!$A:$BT,MATCH("aa_"&amp;$S38,データシート1!$A$1:$BT$1,0),0)</f>
        <v>10.324412014486709</v>
      </c>
      <c r="AD38" s="900">
        <f>VLOOKUP(年度マスタ!$K$4&amp;"_"&amp;AD$33,データシート1!$A:$BT,MATCH("aa_"&amp;$S38,データシート1!$A$1:$BT$1,0),0)</f>
        <v>11.086810582115669</v>
      </c>
      <c r="AE38" s="900">
        <f>VLOOKUP(年度マスタ!$K$4&amp;"_"&amp;AE$33,データシート1!$A:$BT,MATCH("aa_"&amp;$S38,データシート1!$A$1:$BT$1,0),0)</f>
        <v>9.7878288623508514</v>
      </c>
      <c r="AF38" s="900">
        <f>VLOOKUP(年度マスタ!$K$4&amp;"_"&amp;AF$33,データシート1!$A:$BT,MATCH("aa_"&amp;$S38,データシート1!$A$1:$BT$1,0),0)</f>
        <v>8.9308845367565368</v>
      </c>
      <c r="AG38" s="900">
        <f>VLOOKUP(年度マスタ!$K$4&amp;"_"&amp;AG$33,データシート1!$A:$BT,MATCH("aa_"&amp;$S38,データシート1!$A$1:$BT$1,0),0)</f>
        <v>7.9407592872625061</v>
      </c>
      <c r="AH38" s="900">
        <f>VLOOKUP(年度マスタ!$K$4&amp;"_"&amp;AH$33,データシート1!$A:$BT,MATCH("aa_"&amp;$S38,データシート1!$A$1:$BT$1,0),0)</f>
        <v>8.1106187169520396</v>
      </c>
      <c r="AI38" s="900">
        <f>VLOOKUP(年度マスタ!$K$4&amp;"_"&amp;AI$33,データシート1!$A:$BT,MATCH("aa_"&amp;$S38,データシート1!$A$1:$BT$1,0),0)</f>
        <v>9.7960817367129351</v>
      </c>
      <c r="AJ38" s="900">
        <f>VLOOKUP(年度マスタ!$K$4&amp;"_"&amp;AJ$33,データシート1!$A:$BT,MATCH("aa_"&amp;$S38,データシート1!$A$1:$BT$1,0),0)</f>
        <v>8.5729298199471877</v>
      </c>
      <c r="AK38" s="901">
        <f>VLOOKUP(年度マスタ!$K$4&amp;"_"&amp;AK$33,データシート1!$A:$BT,MATCH("aa_"&amp;$S38,データシート1!$A$1:$BT$1,0),0)</f>
        <v>8.4865278648756544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7.529629901222223</v>
      </c>
      <c r="P39" s="454">
        <f t="shared" si="9"/>
        <v>0.13307773470823411</v>
      </c>
      <c r="Q39" s="328"/>
      <c r="R39" s="13"/>
      <c r="S39" s="356" t="s">
        <v>189</v>
      </c>
      <c r="T39" s="335"/>
      <c r="U39" s="343" t="s">
        <v>199</v>
      </c>
      <c r="V39" s="344"/>
      <c r="W39" s="344"/>
      <c r="X39" s="896">
        <f>VLOOKUP(年度マスタ!$K$4&amp;"_"&amp;X$33,データシート1!$A:$BT,MATCH("aa_"&amp;$S39,データシート1!$A$1:$BT$1,0),0)</f>
        <v>6.1306134288782497</v>
      </c>
      <c r="Y39" s="897">
        <f>VLOOKUP(年度マスタ!$K$4&amp;"_"&amp;Y$33,データシート1!$A:$BT,MATCH("aa_"&amp;$S39,データシート1!$A$1:$BT$1,0),0)</f>
        <v>6.6075161809418486</v>
      </c>
      <c r="Z39" s="897">
        <f>VLOOKUP(年度マスタ!$K$4&amp;"_"&amp;Z$33,データシート1!$A:$BT,MATCH("aa_"&amp;$S39,データシート1!$A$1:$BT$1,0),0)</f>
        <v>7.8648485963740322</v>
      </c>
      <c r="AA39" s="897">
        <f>VLOOKUP(年度マスタ!$K$4&amp;"_"&amp;AA$33,データシート1!$A:$BT,MATCH("aa_"&amp;$S39,データシート1!$A$1:$BT$1,0),0)</f>
        <v>8.797354328055869</v>
      </c>
      <c r="AB39" s="897">
        <f>VLOOKUP(年度マスタ!$K$4&amp;"_"&amp;AB$33,データシート1!$A:$BT,MATCH("aa_"&amp;$S39,データシート1!$A$1:$BT$1,0),0)</f>
        <v>8.8116262118122979</v>
      </c>
      <c r="AC39" s="897">
        <f>VLOOKUP(年度マスタ!$K$4&amp;"_"&amp;AC$33,データシート1!$A:$BT,MATCH("aa_"&amp;$S39,データシート1!$A$1:$BT$1,0),0)</f>
        <v>8.4886997356607754</v>
      </c>
      <c r="AD39" s="897">
        <f>VLOOKUP(年度マスタ!$K$4&amp;"_"&amp;AD$33,データシート1!$A:$BT,MATCH("aa_"&amp;$S39,データシート1!$A$1:$BT$1,0),0)</f>
        <v>8.4965700872636862</v>
      </c>
      <c r="AE39" s="897">
        <f>VLOOKUP(年度マスタ!$K$4&amp;"_"&amp;AE$33,データシート1!$A:$BT,MATCH("aa_"&amp;$S39,データシート1!$A$1:$BT$1,0),0)</f>
        <v>6.6031432207604794</v>
      </c>
      <c r="AF39" s="897">
        <f>VLOOKUP(年度マスタ!$K$4&amp;"_"&amp;AF$33,データシート1!$A:$BT,MATCH("aa_"&amp;$S39,データシート1!$A$1:$BT$1,0),0)</f>
        <v>5.9807349920872079</v>
      </c>
      <c r="AG39" s="897">
        <f>VLOOKUP(年度マスタ!$K$4&amp;"_"&amp;AG$33,データシート1!$A:$BT,MATCH("aa_"&amp;$S39,データシート1!$A$1:$BT$1,0),0)</f>
        <v>5.3464908713370045</v>
      </c>
      <c r="AH39" s="897">
        <f>VLOOKUP(年度マスタ!$K$4&amp;"_"&amp;AH$33,データシート1!$A:$BT,MATCH("aa_"&amp;$S39,データシート1!$A$1:$BT$1,0),0)</f>
        <v>5.7729373310723249</v>
      </c>
      <c r="AI39" s="897">
        <f>VLOOKUP(年度マスタ!$K$4&amp;"_"&amp;AI$33,データシート1!$A:$BT,MATCH("aa_"&amp;$S39,データシート1!$A$1:$BT$1,0),0)</f>
        <v>6.028880329001276</v>
      </c>
      <c r="AJ39" s="897">
        <f>VLOOKUP(年度マスタ!$K$4&amp;"_"&amp;AJ$33,データシート1!$A:$BT,MATCH("aa_"&amp;$S39,データシート1!$A$1:$BT$1,0),0)</f>
        <v>5.684174562028363</v>
      </c>
      <c r="AK39" s="898">
        <f>VLOOKUP(年度マスタ!$K$4&amp;"_"&amp;AK$33,データシート1!$A:$BT,MATCH("aa_"&amp;$S39,データシート1!$A$1:$BT$1,0),0)</f>
        <v>6.2067208602159942</v>
      </c>
      <c r="AL39" s="330"/>
      <c r="AW39" s="17" t="str">
        <f>年度マスタ!K4</f>
        <v>46482</v>
      </c>
      <c r="AX39" s="17" t="s">
        <v>200</v>
      </c>
      <c r="AY39" s="17">
        <f>VLOOKUP($AW39&amp;"_"&amp;$AY$34,データシート1!$A:$BT,MATCH($AY$31&amp;"_"&amp;AY$36,データシート1!$A$1:$BT$1,0),0)</f>
        <v>4.5331381338561192</v>
      </c>
      <c r="AZ39" s="17">
        <f>VLOOKUP($AW39&amp;"_"&amp;$AY$34,データシート1!$A:$BT,MATCH($AY$31&amp;"_"&amp;AZ$36,データシート1!$A$1:$BT$1,0),0)</f>
        <v>0.5927102470943878</v>
      </c>
      <c r="BA39" s="17">
        <f>VLOOKUP($AW39&amp;"_"&amp;$AY$34,データシート1!$A:$BT,MATCH($AY$31&amp;"_"&amp;BA$36,データシート1!$A$1:$BT$1,0),0)</f>
        <v>8.4865278648756544</v>
      </c>
      <c r="BB39" s="17">
        <f>VLOOKUP($AW39&amp;"_"&amp;$AY$34,データシート1!$A:$BT,MATCH($AY$31&amp;"_"&amp;BB$36,データシート1!$A$1:$BT$1,0),0)</f>
        <v>6.2067208602159942</v>
      </c>
      <c r="BC39" s="17">
        <f>VLOOKUP($AW39&amp;"_"&amp;$AY$34,データシート1!$A:$BT,MATCH($AY$31&amp;"_"&amp;BC$36,データシート1!$A$1:$BT$1,0),0)</f>
        <v>8.19954838339304</v>
      </c>
      <c r="BD39" s="17">
        <f>VLOOKUP($AW39&amp;"_"&amp;$AY$34,データシート1!$A:$BT,MATCH($AY$31&amp;"_"&amp;BD$36,データシート1!$A$1:$BT$1,0),0)</f>
        <v>5.8421893862172896</v>
      </c>
      <c r="BE39" s="17">
        <f>VLOOKUP($AW39&amp;"_"&amp;$AY$34,データシート1!$A:$BT,MATCH($AY$31&amp;"_"&amp;BE$36,データシート1!$A$1:$BT$1,0),0)</f>
        <v>10.320771145347598</v>
      </c>
      <c r="BF39" s="17">
        <f>VLOOKUP($AW39&amp;"_"&amp;$AY$34,データシート1!$A:$BT,MATCH($AY$31&amp;"_"&amp;BF$36,データシート1!$A$1:$BT$1,0),0)</f>
        <v>0.38324267472111856</v>
      </c>
      <c r="BG39" s="17">
        <f>VLOOKUP($AW39&amp;"_"&amp;$AY$34,データシート1!$A:$BT,MATCH($AY$31&amp;"_"&amp;BG$36,データシート1!$A$1:$BT$1,0),0)</f>
        <v>2.4525914676106013</v>
      </c>
      <c r="BH39" s="17">
        <f>VLOOKUP($AW39&amp;"_"&amp;$AY$34,データシート1!$A:$BT,MATCH($AY$31&amp;"_"&amp;BH$36,データシート1!$A$1:$BT$1,0),0)</f>
        <v>0.92598868952353641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11.484341651820975</v>
      </c>
      <c r="P40" s="454">
        <f t="shared" si="9"/>
        <v>0.20297281429352546</v>
      </c>
      <c r="Q40" s="328"/>
      <c r="R40" s="13"/>
      <c r="S40" s="356" t="s">
        <v>165</v>
      </c>
      <c r="T40" s="335"/>
      <c r="U40" s="343" t="s">
        <v>165</v>
      </c>
      <c r="V40" s="344"/>
      <c r="W40" s="344"/>
      <c r="X40" s="896">
        <f>VLOOKUP(年度マスタ!$K$4&amp;"_"&amp;X$33,データシート1!$A:$BT,MATCH("aa_"&amp;$S40,データシート1!$A$1:$BT$1,0),0)</f>
        <v>6.8607271481390626</v>
      </c>
      <c r="Y40" s="897">
        <f>VLOOKUP(年度マスタ!$K$4&amp;"_"&amp;Y$33,データシート1!$A:$BT,MATCH("aa_"&amp;$S40,データシート1!$A$1:$BT$1,0),0)</f>
        <v>8.0758085418142009</v>
      </c>
      <c r="Z40" s="897">
        <f>VLOOKUP(年度マスタ!$K$4&amp;"_"&amp;Z$33,データシート1!$A:$BT,MATCH("aa_"&amp;$S40,データシート1!$A$1:$BT$1,0),0)</f>
        <v>9.9348033456185831</v>
      </c>
      <c r="AA40" s="897">
        <f>VLOOKUP(年度マスタ!$K$4&amp;"_"&amp;AA$33,データシート1!$A:$BT,MATCH("aa_"&amp;$S40,データシート1!$A$1:$BT$1,0),0)</f>
        <v>10.32488032798979</v>
      </c>
      <c r="AB40" s="897">
        <f>VLOOKUP(年度マスタ!$K$4&amp;"_"&amp;AB$33,データシート1!$A:$BT,MATCH("aa_"&amp;$S40,データシート1!$A$1:$BT$1,0),0)</f>
        <v>11.123904306923031</v>
      </c>
      <c r="AC40" s="897">
        <f>VLOOKUP(年度マスタ!$K$4&amp;"_"&amp;AC$33,データシート1!$A:$BT,MATCH("aa_"&amp;$S40,データシート1!$A$1:$BT$1,0),0)</f>
        <v>10.65834549099009</v>
      </c>
      <c r="AD40" s="897">
        <f>VLOOKUP(年度マスタ!$K$4&amp;"_"&amp;AD$33,データシート1!$A:$BT,MATCH("aa_"&amp;$S40,データシート1!$A$1:$BT$1,0),0)</f>
        <v>9.2382881788647087</v>
      </c>
      <c r="AE40" s="897">
        <f>VLOOKUP(年度マスタ!$K$4&amp;"_"&amp;AE$33,データシート1!$A:$BT,MATCH("aa_"&amp;$S40,データシート1!$A$1:$BT$1,0),0)</f>
        <v>8.4561880263122617</v>
      </c>
      <c r="AF40" s="897">
        <f>VLOOKUP(年度マスタ!$K$4&amp;"_"&amp;AF$33,データシート1!$A:$BT,MATCH("aa_"&amp;$S40,データシート1!$A$1:$BT$1,0),0)</f>
        <v>8.6755610745138885</v>
      </c>
      <c r="AG40" s="897">
        <f>VLOOKUP(年度マスタ!$K$4&amp;"_"&amp;AG$33,データシート1!$A:$BT,MATCH("aa_"&amp;$S40,データシート1!$A$1:$BT$1,0),0)</f>
        <v>6.1235665988886785</v>
      </c>
      <c r="AH40" s="897">
        <f>VLOOKUP(年度マスタ!$K$4&amp;"_"&amp;AH$33,データシート1!$A:$BT,MATCH("aa_"&amp;$S40,データシート1!$A$1:$BT$1,0),0)</f>
        <v>6.7284257307688105</v>
      </c>
      <c r="AI40" s="897">
        <f>VLOOKUP(年度マスタ!$K$4&amp;"_"&amp;AI$33,データシート1!$A:$BT,MATCH("aa_"&amp;$S40,データシート1!$A$1:$BT$1,0),0)</f>
        <v>6.5913008877411148</v>
      </c>
      <c r="AJ40" s="897">
        <f>VLOOKUP(年度マスタ!$K$4&amp;"_"&amp;AJ$33,データシート1!$A:$BT,MATCH("aa_"&amp;$S40,データシート1!$A$1:$BT$1,0),0)</f>
        <v>5.979931178915618</v>
      </c>
      <c r="AK40" s="898">
        <f>VLOOKUP(年度マスタ!$K$4&amp;"_"&amp;AK$33,データシート1!$A:$BT,MATCH("aa_"&amp;$S40,データシート1!$A$1:$BT$1,0),0)</f>
        <v>8.19954838339304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0.54326341914336396</v>
      </c>
      <c r="P41" s="454">
        <f t="shared" si="9"/>
        <v>9.6015695482872965E-3</v>
      </c>
      <c r="Q41" s="328"/>
      <c r="R41" s="13"/>
      <c r="S41" s="356" t="s">
        <v>201</v>
      </c>
      <c r="T41" s="335"/>
      <c r="U41" s="246" t="s">
        <v>128</v>
      </c>
      <c r="V41" s="344"/>
      <c r="W41" s="344"/>
      <c r="X41" s="896">
        <f>X42+X45+X46</f>
        <v>21.375842966983086</v>
      </c>
      <c r="Y41" s="897">
        <f t="shared" ref="Y41:AH41" si="12">Y42+Y45+Y46</f>
        <v>20.716968914234013</v>
      </c>
      <c r="Z41" s="897">
        <f t="shared" si="12"/>
        <v>21.113787072699409</v>
      </c>
      <c r="AA41" s="897">
        <f t="shared" si="12"/>
        <v>21.234667880727908</v>
      </c>
      <c r="AB41" s="897">
        <f t="shared" si="12"/>
        <v>21.843362514757537</v>
      </c>
      <c r="AC41" s="897">
        <f t="shared" si="12"/>
        <v>19.761850159815221</v>
      </c>
      <c r="AD41" s="897">
        <f t="shared" si="12"/>
        <v>21.944647678230968</v>
      </c>
      <c r="AE41" s="897">
        <f t="shared" si="12"/>
        <v>20.014901288754139</v>
      </c>
      <c r="AF41" s="897">
        <f t="shared" si="12"/>
        <v>19.634155850027671</v>
      </c>
      <c r="AG41" s="897">
        <f t="shared" si="12"/>
        <v>20.009523400794247</v>
      </c>
      <c r="AH41" s="897">
        <f t="shared" si="12"/>
        <v>18.145573927816361</v>
      </c>
      <c r="AI41" s="897">
        <f>AI42+AI45+AI46</f>
        <v>17.681971644388586</v>
      </c>
      <c r="AJ41" s="897">
        <f>AJ42+AJ45+AJ46</f>
        <v>18.649718553198696</v>
      </c>
      <c r="AK41" s="898">
        <f>AK42+AK45+AK46</f>
        <v>18.998794673896608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2.2861275425709731</v>
      </c>
      <c r="P42" s="454">
        <f t="shared" si="9"/>
        <v>4.0404731522071691E-2</v>
      </c>
      <c r="Q42" s="328"/>
      <c r="R42" s="13"/>
      <c r="S42" s="356"/>
      <c r="T42" s="335"/>
      <c r="U42" s="346"/>
      <c r="V42" s="564" t="s">
        <v>129</v>
      </c>
      <c r="W42" s="336"/>
      <c r="X42" s="899">
        <f>SUM(X43:X44)</f>
        <v>19.698859432826637</v>
      </c>
      <c r="Y42" s="900">
        <f t="shared" ref="Y42:AK42" si="13">SUM(Y43:Y44)</f>
        <v>19.899204209622464</v>
      </c>
      <c r="Z42" s="900">
        <f t="shared" si="13"/>
        <v>19.376499589723309</v>
      </c>
      <c r="AA42" s="900">
        <f t="shared" si="13"/>
        <v>19.282217042719235</v>
      </c>
      <c r="AB42" s="900">
        <f t="shared" si="13"/>
        <v>19.013971553043199</v>
      </c>
      <c r="AC42" s="900">
        <f t="shared" si="13"/>
        <v>18.573628328466192</v>
      </c>
      <c r="AD42" s="900">
        <f t="shared" si="13"/>
        <v>18.387012859320844</v>
      </c>
      <c r="AE42" s="900">
        <f t="shared" si="13"/>
        <v>18.426109411196791</v>
      </c>
      <c r="AF42" s="900">
        <f t="shared" si="13"/>
        <v>18.098982190770712</v>
      </c>
      <c r="AG42" s="900">
        <f t="shared" si="13"/>
        <v>17.933885702057175</v>
      </c>
      <c r="AH42" s="900">
        <f t="shared" si="13"/>
        <v>17.356863713547416</v>
      </c>
      <c r="AI42" s="900">
        <f t="shared" si="13"/>
        <v>15.906771173630101</v>
      </c>
      <c r="AJ42" s="900">
        <f t="shared" si="13"/>
        <v>15.905471237838686</v>
      </c>
      <c r="AK42" s="901">
        <f t="shared" si="13"/>
        <v>16.162960531564888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0.67489976711068567</v>
      </c>
      <c r="P43" s="612">
        <f t="shared" si="9"/>
        <v>1.1928093855931222E-2</v>
      </c>
      <c r="Q43" s="328"/>
      <c r="R43" s="13"/>
      <c r="S43" s="356" t="s">
        <v>190</v>
      </c>
      <c r="T43" s="359"/>
      <c r="U43" s="346"/>
      <c r="V43" s="360"/>
      <c r="W43" s="347" t="s">
        <v>190</v>
      </c>
      <c r="X43" s="899">
        <f>VLOOKUP(年度マスタ!$K$4&amp;"_"&amp;X$33,データシート1!$A:$BT,MATCH("aa_"&amp;$S43,データシート1!$A$1:$BT$1,0),0)</f>
        <v>7.8888374329198161</v>
      </c>
      <c r="Y43" s="900">
        <f>VLOOKUP(年度マスタ!$K$4&amp;"_"&amp;Y$33,データシート1!$A:$BT,MATCH("aa_"&amp;$S43,データシート1!$A$1:$BT$1,0),0)</f>
        <v>7.8936980202277152</v>
      </c>
      <c r="Z43" s="900">
        <f>VLOOKUP(年度マスタ!$K$4&amp;"_"&amp;Z$33,データシート1!$A:$BT,MATCH("aa_"&amp;$S43,データシート1!$A$1:$BT$1,0),0)</f>
        <v>7.7624692781838931</v>
      </c>
      <c r="AA43" s="900">
        <f>VLOOKUP(年度マスタ!$K$4&amp;"_"&amp;AA$33,データシート1!$A:$BT,MATCH("aa_"&amp;$S43,データシート1!$A$1:$BT$1,0),0)</f>
        <v>7.8161029722684257</v>
      </c>
      <c r="AB43" s="900">
        <f>VLOOKUP(年度マスタ!$K$4&amp;"_"&amp;AB$33,データシート1!$A:$BT,MATCH("aa_"&amp;$S43,データシート1!$A$1:$BT$1,0),0)</f>
        <v>7.529629901222223</v>
      </c>
      <c r="AC43" s="900">
        <f>VLOOKUP(年度マスタ!$K$4&amp;"_"&amp;AC$33,データシート1!$A:$BT,MATCH("aa_"&amp;$S43,データシート1!$A$1:$BT$1,0),0)</f>
        <v>7.1300194039037761</v>
      </c>
      <c r="AD43" s="900">
        <f>VLOOKUP(年度マスタ!$K$4&amp;"_"&amp;AD$33,データシート1!$A:$BT,MATCH("aa_"&amp;$S43,データシート1!$A$1:$BT$1,0),0)</f>
        <v>7.1102481820568704</v>
      </c>
      <c r="AE43" s="900">
        <f>VLOOKUP(年度マスタ!$K$4&amp;"_"&amp;AE$33,データシート1!$A:$BT,MATCH("aa_"&amp;$S43,データシート1!$A$1:$BT$1,0),0)</f>
        <v>7.0324064758244074</v>
      </c>
      <c r="AF43" s="900">
        <f>VLOOKUP(年度マスタ!$K$4&amp;"_"&amp;AF$33,データシート1!$A:$BT,MATCH("aa_"&amp;$S43,データシート1!$A$1:$BT$1,0),0)</f>
        <v>6.9126367175862962</v>
      </c>
      <c r="AG43" s="900">
        <f>VLOOKUP(年度マスタ!$K$4&amp;"_"&amp;AG$33,データシート1!$A:$BT,MATCH("aa_"&amp;$S43,データシート1!$A$1:$BT$1,0),0)</f>
        <v>6.8254325706902721</v>
      </c>
      <c r="AH43" s="900">
        <f>VLOOKUP(年度マスタ!$K$4&amp;"_"&amp;AH$33,データシート1!$A:$BT,MATCH("aa_"&amp;$S43,データシート1!$A$1:$BT$1,0),0)</f>
        <v>6.651045182181293</v>
      </c>
      <c r="AI43" s="900">
        <f>VLOOKUP(年度マスタ!$K$4&amp;"_"&amp;AI$33,データシート1!$A:$BT,MATCH("aa_"&amp;$S43,データシート1!$A$1:$BT$1,0),0)</f>
        <v>5.7936694347435758</v>
      </c>
      <c r="AJ43" s="900">
        <f>VLOOKUP(年度マスタ!$K$4&amp;"_"&amp;AJ$33,データシート1!$A:$BT,MATCH("aa_"&amp;$S43,データシート1!$A$1:$BT$1,0),0)</f>
        <v>5.6132303057327855</v>
      </c>
      <c r="AK43" s="901">
        <f>VLOOKUP(年度マスタ!$K$4&amp;"_"&amp;AK$33,データシート1!$A:$BT,MATCH("aa_"&amp;$S43,データシート1!$A$1:$BT$1,0),0)</f>
        <v>5.8421893862172896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11.810021999906819</v>
      </c>
      <c r="Y44" s="900">
        <f>VLOOKUP(年度マスタ!$K$4&amp;"_"&amp;Y$33,データシート1!$A:$BT,MATCH("aa_"&amp;$S44,データシート1!$A$1:$BT$1,0),0)</f>
        <v>12.005506189394749</v>
      </c>
      <c r="Z44" s="900">
        <f>VLOOKUP(年度マスタ!$K$4&amp;"_"&amp;Z$33,データシート1!$A:$BT,MATCH("aa_"&amp;$S44,データシート1!$A$1:$BT$1,0),0)</f>
        <v>11.614030311539414</v>
      </c>
      <c r="AA44" s="900">
        <f>VLOOKUP(年度マスタ!$K$4&amp;"_"&amp;AA$33,データシート1!$A:$BT,MATCH("aa_"&amp;$S44,データシート1!$A$1:$BT$1,0),0)</f>
        <v>11.466114070450811</v>
      </c>
      <c r="AB44" s="900">
        <f>VLOOKUP(年度マスタ!$K$4&amp;"_"&amp;AB$33,データシート1!$A:$BT,MATCH("aa_"&amp;$S44,データシート1!$A$1:$BT$1,0),0)</f>
        <v>11.484341651820975</v>
      </c>
      <c r="AC44" s="900">
        <f>VLOOKUP(年度マスタ!$K$4&amp;"_"&amp;AC$33,データシート1!$A:$BT,MATCH("aa_"&amp;$S44,データシート1!$A$1:$BT$1,0),0)</f>
        <v>11.443608924562415</v>
      </c>
      <c r="AD44" s="900">
        <f>VLOOKUP(年度マスタ!$K$4&amp;"_"&amp;AD$33,データシート1!$A:$BT,MATCH("aa_"&amp;$S44,データシート1!$A$1:$BT$1,0),0)</f>
        <v>11.276764677263975</v>
      </c>
      <c r="AE44" s="900">
        <f>VLOOKUP(年度マスタ!$K$4&amp;"_"&amp;AE$33,データシート1!$A:$BT,MATCH("aa_"&amp;$S44,データシート1!$A$1:$BT$1,0),0)</f>
        <v>11.393702935372383</v>
      </c>
      <c r="AF44" s="900">
        <f>VLOOKUP(年度マスタ!$K$4&amp;"_"&amp;AF$33,データシート1!$A:$BT,MATCH("aa_"&amp;$S44,データシート1!$A$1:$BT$1,0),0)</f>
        <v>11.186345473184417</v>
      </c>
      <c r="AG44" s="900">
        <f>VLOOKUP(年度マスタ!$K$4&amp;"_"&amp;AG$33,データシート1!$A:$BT,MATCH("aa_"&amp;$S44,データシート1!$A$1:$BT$1,0),0)</f>
        <v>11.108453131366902</v>
      </c>
      <c r="AH44" s="900">
        <f>VLOOKUP(年度マスタ!$K$4&amp;"_"&amp;AH$33,データシート1!$A:$BT,MATCH("aa_"&amp;$S44,データシート1!$A$1:$BT$1,0),0)</f>
        <v>10.705818531366122</v>
      </c>
      <c r="AI44" s="900">
        <f>VLOOKUP(年度マスタ!$K$4&amp;"_"&amp;AI$33,データシート1!$A:$BT,MATCH("aa_"&amp;$S44,データシート1!$A$1:$BT$1,0),0)</f>
        <v>10.113101738886526</v>
      </c>
      <c r="AJ44" s="900">
        <f>VLOOKUP(年度マスタ!$K$4&amp;"_"&amp;AJ$33,データシート1!$A:$BT,MATCH("aa_"&amp;$S44,データシート1!$A$1:$BT$1,0),0)</f>
        <v>10.292240932105901</v>
      </c>
      <c r="AK44" s="901">
        <f>VLOOKUP(年度マスタ!$K$4&amp;"_"&amp;AK$33,データシート1!$A:$BT,MATCH("aa_"&amp;$S44,データシート1!$A$1:$BT$1,0),0)</f>
        <v>10.320771145347598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0.41618484130772798</v>
      </c>
      <c r="Y45" s="900">
        <f>VLOOKUP(年度マスタ!$K$4&amp;"_"&amp;Y$33,データシート1!$A:$BT,MATCH("aa_"&amp;$S45,データシート1!$A$1:$BT$1,0),0)</f>
        <v>0.43347763418240098</v>
      </c>
      <c r="Z45" s="900">
        <f>VLOOKUP(年度マスタ!$K$4&amp;"_"&amp;Z$33,データシート1!$A:$BT,MATCH("aa_"&amp;$S45,データシート1!$A$1:$BT$1,0),0)</f>
        <v>0.494748144715699</v>
      </c>
      <c r="AA45" s="900">
        <f>VLOOKUP(年度マスタ!$K$4&amp;"_"&amp;AA$33,データシート1!$A:$BT,MATCH("aa_"&amp;$S45,データシート1!$A$1:$BT$1,0),0)</f>
        <v>0.537305152238158</v>
      </c>
      <c r="AB45" s="900">
        <f>VLOOKUP(年度マスタ!$K$4&amp;"_"&amp;AB$33,データシート1!$A:$BT,MATCH("aa_"&amp;$S45,データシート1!$A$1:$BT$1,0),0)</f>
        <v>0.54326341914336396</v>
      </c>
      <c r="AC45" s="900">
        <f>VLOOKUP(年度マスタ!$K$4&amp;"_"&amp;AC$33,データシート1!$A:$BT,MATCH("aa_"&amp;$S45,データシート1!$A$1:$BT$1,0),0)</f>
        <v>0.51944767418953297</v>
      </c>
      <c r="AD45" s="900">
        <f>VLOOKUP(年度マスタ!$K$4&amp;"_"&amp;AD$33,データシート1!$A:$BT,MATCH("aa_"&amp;$S45,データシート1!$A$1:$BT$1,0),0)</f>
        <v>0.50145835101305503</v>
      </c>
      <c r="AE45" s="900">
        <f>VLOOKUP(年度マスタ!$K$4&amp;"_"&amp;AE$33,データシート1!$A:$BT,MATCH("aa_"&amp;$S45,データシート1!$A$1:$BT$1,0),0)</f>
        <v>0.48058031750028651</v>
      </c>
      <c r="AF45" s="900">
        <f>VLOOKUP(年度マスタ!$K$4&amp;"_"&amp;AF$33,データシート1!$A:$BT,MATCH("aa_"&amp;$S45,データシート1!$A$1:$BT$1,0),0)</f>
        <v>0.45878952560571301</v>
      </c>
      <c r="AG45" s="900">
        <f>VLOOKUP(年度マスタ!$K$4&amp;"_"&amp;AG$33,データシート1!$A:$BT,MATCH("aa_"&amp;$S45,データシート1!$A$1:$BT$1,0),0)</f>
        <v>0.42332058614634999</v>
      </c>
      <c r="AH45" s="900">
        <f>VLOOKUP(年度マスタ!$K$4&amp;"_"&amp;AH$33,データシート1!$A:$BT,MATCH("aa_"&amp;$S45,データシート1!$A$1:$BT$1,0),0)</f>
        <v>0.40580640372117499</v>
      </c>
      <c r="AI45" s="900">
        <f>VLOOKUP(年度マスタ!$K$4&amp;"_"&amp;AI$33,データシート1!$A:$BT,MATCH("aa_"&amp;$S45,データシート1!$A$1:$BT$1,0),0)</f>
        <v>0.385485209582138</v>
      </c>
      <c r="AJ45" s="900">
        <f>VLOOKUP(年度マスタ!$K$4&amp;"_"&amp;AJ$33,データシート1!$A:$BT,MATCH("aa_"&amp;$S45,データシート1!$A$1:$BT$1,0),0)</f>
        <v>0.38185168237923101</v>
      </c>
      <c r="AK45" s="901">
        <f>VLOOKUP(年度マスタ!$K$4&amp;"_"&amp;AK$33,データシート1!$A:$BT,MATCH("aa_"&amp;$S45,データシート1!$A$1:$BT$1,0),0)</f>
        <v>0.38324267472111856</v>
      </c>
      <c r="AL45" s="330"/>
      <c r="AW45" s="17" t="str">
        <f>AW48</f>
        <v>東串良町</v>
      </c>
      <c r="AX45" s="1010">
        <f t="shared" ref="AX45:BB45" si="15">AX48/$BC48</f>
        <v>0.28392579695549786</v>
      </c>
      <c r="AY45" s="1010">
        <f t="shared" si="15"/>
        <v>0.12945926081476636</v>
      </c>
      <c r="AZ45" s="1010">
        <f t="shared" si="15"/>
        <v>0.17102548940666149</v>
      </c>
      <c r="BA45" s="1010">
        <f t="shared" si="15"/>
        <v>0.3962752587472706</v>
      </c>
      <c r="BB45" s="1010">
        <f t="shared" si="15"/>
        <v>1.9314194075803735E-2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1.2607986928487189</v>
      </c>
      <c r="Y46" s="900">
        <f>VLOOKUP(年度マスタ!$K$4&amp;"_"&amp;Y$33,データシート1!$A:$BT,MATCH("aa_"&amp;$S46,データシート1!$A$1:$BT$1,0),0)</f>
        <v>0.38428707042914412</v>
      </c>
      <c r="Z46" s="900">
        <f>VLOOKUP(年度マスタ!$K$4&amp;"_"&amp;Z$33,データシート1!$A:$BT,MATCH("aa_"&amp;$S46,データシート1!$A$1:$BT$1,0),0)</f>
        <v>1.2425393382604</v>
      </c>
      <c r="AA46" s="900">
        <f>VLOOKUP(年度マスタ!$K$4&amp;"_"&amp;AA$33,データシート1!$A:$BT,MATCH("aa_"&amp;$S46,データシート1!$A$1:$BT$1,0),0)</f>
        <v>1.4151456857705149</v>
      </c>
      <c r="AB46" s="900">
        <f>VLOOKUP(年度マスタ!$K$4&amp;"_"&amp;AB$33,データシート1!$A:$BT,MATCH("aa_"&amp;$S46,データシート1!$A$1:$BT$1,0),0)</f>
        <v>2.2861275425709731</v>
      </c>
      <c r="AC46" s="900">
        <f>VLOOKUP(年度マスタ!$K$4&amp;"_"&amp;AC$33,データシート1!$A:$BT,MATCH("aa_"&amp;$S46,データシート1!$A$1:$BT$1,0),0)</f>
        <v>0.66877415715949529</v>
      </c>
      <c r="AD46" s="900">
        <f>VLOOKUP(年度マスタ!$K$4&amp;"_"&amp;AD$33,データシート1!$A:$BT,MATCH("aa_"&amp;$S46,データシート1!$A$1:$BT$1,0),0)</f>
        <v>3.0561764678970662</v>
      </c>
      <c r="AE46" s="900">
        <f>VLOOKUP(年度マスタ!$K$4&amp;"_"&amp;AE$33,データシート1!$A:$BT,MATCH("aa_"&amp;$S46,データシート1!$A$1:$BT$1,0),0)</f>
        <v>1.1082115600570603</v>
      </c>
      <c r="AF46" s="900">
        <f>VLOOKUP(年度マスタ!$K$4&amp;"_"&amp;AF$33,データシート1!$A:$BT,MATCH("aa_"&amp;$S46,データシート1!$A$1:$BT$1,0),0)</f>
        <v>1.0763841336512465</v>
      </c>
      <c r="AG46" s="900">
        <f>VLOOKUP(年度マスタ!$K$4&amp;"_"&amp;AG$33,データシート1!$A:$BT,MATCH("aa_"&amp;$S46,データシート1!$A$1:$BT$1,0),0)</f>
        <v>1.6523171125907234</v>
      </c>
      <c r="AH46" s="900">
        <f>VLOOKUP(年度マスタ!$K$4&amp;"_"&amp;AH$33,データシート1!$A:$BT,MATCH("aa_"&amp;$S46,データシート1!$A$1:$BT$1,0),0)</f>
        <v>0.38290381054777162</v>
      </c>
      <c r="AI46" s="900">
        <f>VLOOKUP(年度マスタ!$K$4&amp;"_"&amp;AI$33,データシート1!$A:$BT,MATCH("aa_"&amp;$S46,データシート1!$A$1:$BT$1,0),0)</f>
        <v>1.3897152611763455</v>
      </c>
      <c r="AJ46" s="900">
        <f>VLOOKUP(年度マスタ!$K$4&amp;"_"&amp;AJ$33,データシート1!$A:$BT,MATCH("aa_"&amp;$S46,データシート1!$A$1:$BT$1,0),0)</f>
        <v>2.3623956329807774</v>
      </c>
      <c r="AK46" s="901">
        <f>VLOOKUP(年度マスタ!$K$4&amp;"_"&amp;AK$33,データシート1!$A:$BT,MATCH("aa_"&amp;$S46,データシート1!$A$1:$BT$1,0),0)</f>
        <v>2.4525914676106013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0.76276662889939884</v>
      </c>
      <c r="Y47" s="903">
        <f>VLOOKUP(年度マスタ!$K$4&amp;"_"&amp;Y$33,データシート1!$A:$BT,MATCH("aa_"&amp;$S47,データシート1!$A$1:$BT$1,0),0)</f>
        <v>0.78890176712807214</v>
      </c>
      <c r="Z47" s="903">
        <f>VLOOKUP(年度マスタ!$K$4&amp;"_"&amp;Z$33,データシート1!$A:$BT,MATCH("aa_"&amp;$S47,データシート1!$A$1:$BT$1,0),0)</f>
        <v>0.89604762459258214</v>
      </c>
      <c r="AA47" s="903">
        <f>VLOOKUP(年度マスタ!$K$4&amp;"_"&amp;AA$33,データシート1!$A:$BT,MATCH("aa_"&amp;$S47,データシート1!$A$1:$BT$1,0),0)</f>
        <v>0.6929689597166202</v>
      </c>
      <c r="AB47" s="903">
        <f>VLOOKUP(年度マスタ!$K$4&amp;"_"&amp;AB$33,データシート1!$A:$BT,MATCH("aa_"&amp;$S47,データシート1!$A$1:$BT$1,0),0)</f>
        <v>0.67489976711068567</v>
      </c>
      <c r="AC47" s="903">
        <f>VLOOKUP(年度マスタ!$K$4&amp;"_"&amp;AC$33,データシート1!$A:$BT,MATCH("aa_"&amp;$S47,データシート1!$A$1:$BT$1,0),0)</f>
        <v>0.67085892337552755</v>
      </c>
      <c r="AD47" s="903">
        <f>VLOOKUP(年度マスタ!$K$4&amp;"_"&amp;AD$33,データシート1!$A:$BT,MATCH("aa_"&amp;$S47,データシート1!$A$1:$BT$1,0),0)</f>
        <v>0.99296051621915449</v>
      </c>
      <c r="AE47" s="903">
        <f>VLOOKUP(年度マスタ!$K$4&amp;"_"&amp;AE$33,データシート1!$A:$BT,MATCH("aa_"&amp;$S47,データシート1!$A$1:$BT$1,0),0)</f>
        <v>0.88150774931285947</v>
      </c>
      <c r="AF47" s="903">
        <f>VLOOKUP(年度マスタ!$K$4&amp;"_"&amp;AF$33,データシート1!$A:$BT,MATCH("aa_"&amp;$S47,データシート1!$A$1:$BT$1,0),0)</f>
        <v>1.0861732069105519</v>
      </c>
      <c r="AG47" s="903">
        <f>VLOOKUP(年度マスタ!$K$4&amp;"_"&amp;AG$33,データシート1!$A:$BT,MATCH("aa_"&amp;$S47,データシート1!$A$1:$BT$1,0),0)</f>
        <v>0.89846708881571813</v>
      </c>
      <c r="AH47" s="903">
        <f>VLOOKUP(年度マスタ!$K$4&amp;"_"&amp;AH$33,データシート1!$A:$BT,MATCH("aa_"&amp;$S47,データシート1!$A$1:$BT$1,0),0)</f>
        <v>0.90106588123959508</v>
      </c>
      <c r="AI47" s="903">
        <f>VLOOKUP(年度マスタ!$K$4&amp;"_"&amp;AI$33,データシート1!$A:$BT,MATCH("aa_"&amp;$S47,データシート1!$A$1:$BT$1,0),0)</f>
        <v>0.98912555638294786</v>
      </c>
      <c r="AJ47" s="903">
        <f>VLOOKUP(年度マスタ!$K$4&amp;"_"&amp;AJ$33,データシート1!$A:$BT,MATCH("aa_"&amp;$S47,データシート1!$A$1:$BT$1,0),0)</f>
        <v>0.75204564292545406</v>
      </c>
      <c r="AK47" s="904">
        <f>VLOOKUP(年度マスタ!$K$4&amp;"_"&amp;AK$33,データシート1!$A:$BT,MATCH("aa_"&amp;$S47,データシート1!$A$1:$BT$1,0),0)</f>
        <v>0.92598868952353641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東串良町</v>
      </c>
      <c r="AX48" s="1011">
        <f>SUM(AY39:BA39)</f>
        <v>13.612376245826162</v>
      </c>
      <c r="AY48" s="1011">
        <f>BB39</f>
        <v>6.2067208602159942</v>
      </c>
      <c r="AZ48" s="1011">
        <f>BC39</f>
        <v>8.19954838339304</v>
      </c>
      <c r="BA48" s="1011">
        <f>SUM(BD39:BG39)</f>
        <v>18.998794673896608</v>
      </c>
      <c r="BB48" s="1011">
        <f>BH39</f>
        <v>0.92598868952353641</v>
      </c>
      <c r="BC48" s="1011">
        <f>SUM(AX48:BB48)</f>
        <v>47.943428852855341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47.943428852855341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13.612376245826162</v>
      </c>
      <c r="P52" s="453">
        <f t="shared" ref="P52:P64" si="18">O52/$O$51</f>
        <v>0.28392579695549786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4.5331381338561192</v>
      </c>
      <c r="P53" s="454">
        <f t="shared" si="18"/>
        <v>9.4551813299981385E-2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0.5927102470943878</v>
      </c>
      <c r="P54" s="454">
        <f t="shared" si="18"/>
        <v>1.2362700400788879E-2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8.4865278648756544</v>
      </c>
      <c r="P55" s="454">
        <f t="shared" si="18"/>
        <v>0.17701128325472756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6.2067208602159942</v>
      </c>
      <c r="P56" s="453">
        <f t="shared" si="18"/>
        <v>0.12945926081476636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8.19954838339304</v>
      </c>
      <c r="P57" s="453">
        <f t="shared" si="18"/>
        <v>0.17102548940666149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18.998794673896608</v>
      </c>
      <c r="P58" s="453">
        <f t="shared" si="18"/>
        <v>0.3962752587472706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16.162960531564888</v>
      </c>
      <c r="P59" s="454">
        <f t="shared" si="18"/>
        <v>0.33712566911246855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5.8421893862172896</v>
      </c>
      <c r="P60" s="454">
        <f t="shared" si="18"/>
        <v>0.12185589404019753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10.320771145347598</v>
      </c>
      <c r="P61" s="454">
        <f t="shared" si="18"/>
        <v>0.21526977507227102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0.38324267472111856</v>
      </c>
      <c r="P62" s="454">
        <f t="shared" si="18"/>
        <v>7.9936434229045342E-3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2.4525914676106013</v>
      </c>
      <c r="P63" s="454">
        <f t="shared" si="18"/>
        <v>5.1155946211897473E-2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0.92598868952353641</v>
      </c>
      <c r="P64" s="612">
        <f t="shared" si="18"/>
        <v>1.9314194075803735E-2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東串良町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32.224899999999998</v>
      </c>
      <c r="AI7" s="78">
        <f>VLOOKUP(年度マスタ!$K$4&amp;"_"&amp;$AG7,データシート1!$A:$BT,MATCH("ab_"&amp;AI$2,データシート1!$A$1:$BT$1,0),0)</f>
        <v>299</v>
      </c>
      <c r="AJ7" s="78">
        <f>VLOOKUP(年度マスタ!$K$4&amp;"_"&amp;$AG7,データシート1!$A:$BT,MATCH("ab_"&amp;AJ$2,データシート1!$A$1:$BT$1,0),0)</f>
        <v>214</v>
      </c>
      <c r="AK7" s="78">
        <f>VLOOKUP(年度マスタ!$K$4&amp;"_"&amp;$AG7,データシート1!$A:$BT,MATCH("ab_"&amp;AK$2,データシート1!$A$1:$BT$1,0),0)</f>
        <v>1611</v>
      </c>
      <c r="AL7" s="78">
        <f>VLOOKUP(年度マスタ!$K$4&amp;"_"&amp;$AG7,データシート1!$A:$BT,MATCH("ab_"&amp;AL$2,データシート1!$A$1:$BT$1,0),0)</f>
        <v>3271</v>
      </c>
      <c r="AM7" s="78">
        <f>VLOOKUP(年度マスタ!$K$4&amp;"_"&amp;$AG7,データシート1!$A:$BT,MATCH("ab_"&amp;AM$2,データシート1!$A$1:$BT$1,0),0)</f>
        <v>3988</v>
      </c>
      <c r="AN7" s="78">
        <f>VLOOKUP(年度マスタ!$K$4&amp;"_"&amp;$AG7,データシート1!$A:$BT,MATCH("ab_"&amp;AN$2,データシート1!$A$1:$BT$1,0),0)</f>
        <v>2377</v>
      </c>
      <c r="AO7" s="78">
        <f>VLOOKUP(年度マスタ!$K$4&amp;"_"&amp;$AG7,データシート1!$A:$BT,MATCH("ab_"&amp;AO$2,データシート1!$A$1:$BT$1,0),0)</f>
        <v>7139</v>
      </c>
      <c r="AP7" s="78">
        <f>VLOOKUP(年度マスタ!$K$4&amp;"_"&amp;$AG7,データシート1!$A:$BT,MATCH("ab_"&amp;AP$2,データシート1!$A$1:$BT$1,0),0)</f>
        <v>232332</v>
      </c>
      <c r="AQ7" s="954">
        <f>VLOOKUP(年度マスタ!$K$4&amp;"_"&amp;$AG7,データシート1!$A:$BT,MATCH("ab_"&amp;AQ$2,データシート1!$A$1:$BT$1,0),0)</f>
        <v>0.76276662889939884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35.091099999999997</v>
      </c>
      <c r="AI8" s="78">
        <f>VLOOKUP(年度マスタ!$K$4&amp;"_"&amp;$AG8,データシート1!$A:$BT,MATCH("ab_"&amp;AI$2,データシート1!$A$1:$BT$1,0),0)</f>
        <v>299</v>
      </c>
      <c r="AJ8" s="78">
        <f>VLOOKUP(年度マスタ!$K$4&amp;"_"&amp;$AG8,データシート1!$A:$BT,MATCH("ab_"&amp;AJ$2,データシート1!$A$1:$BT$1,0),0)</f>
        <v>214</v>
      </c>
      <c r="AK8" s="78">
        <f>VLOOKUP(年度マスタ!$K$4&amp;"_"&amp;$AG8,データシート1!$A:$BT,MATCH("ab_"&amp;AK$2,データシート1!$A$1:$BT$1,0),0)</f>
        <v>1611</v>
      </c>
      <c r="AL8" s="78">
        <f>VLOOKUP(年度マスタ!$K$4&amp;"_"&amp;$AG8,データシート1!$A:$BT,MATCH("ab_"&amp;AL$2,データシート1!$A$1:$BT$1,0),0)</f>
        <v>3267</v>
      </c>
      <c r="AM8" s="78">
        <f>VLOOKUP(年度マスタ!$K$4&amp;"_"&amp;$AG8,データシート1!$A:$BT,MATCH("ab_"&amp;AM$2,データシート1!$A$1:$BT$1,0),0)</f>
        <v>4009</v>
      </c>
      <c r="AN8" s="78">
        <f>VLOOKUP(年度マスタ!$K$4&amp;"_"&amp;$AG8,データシート1!$A:$BT,MATCH("ab_"&amp;AN$2,データシート1!$A$1:$BT$1,0),0)</f>
        <v>2356</v>
      </c>
      <c r="AO8" s="78">
        <f>VLOOKUP(年度マスタ!$K$4&amp;"_"&amp;$AG8,データシート1!$A:$BT,MATCH("ab_"&amp;AO$2,データシート1!$A$1:$BT$1,0),0)</f>
        <v>7125</v>
      </c>
      <c r="AP8" s="78">
        <f>VLOOKUP(年度マスタ!$K$4&amp;"_"&amp;$AG8,データシート1!$A:$BT,MATCH("ab_"&amp;AP$2,データシート1!$A$1:$BT$1,0),0)</f>
        <v>67107.5</v>
      </c>
      <c r="AQ8" s="954">
        <f>VLOOKUP(年度マスタ!$K$4&amp;"_"&amp;$AG8,データシート1!$A:$BT,MATCH("ab_"&amp;AQ$2,データシート1!$A$1:$BT$1,0),0)</f>
        <v>0.78890176712807214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34.850700000000003</v>
      </c>
      <c r="AI9" s="78">
        <f>VLOOKUP(年度マスタ!$K$4&amp;"_"&amp;$AG9,データシート1!$A:$BT,MATCH("ab_"&amp;AI$2,データシート1!$A$1:$BT$1,0),0)</f>
        <v>299</v>
      </c>
      <c r="AJ9" s="78">
        <f>VLOOKUP(年度マスタ!$K$4&amp;"_"&amp;$AG9,データシート1!$A:$BT,MATCH("ab_"&amp;AJ$2,データシート1!$A$1:$BT$1,0),0)</f>
        <v>214</v>
      </c>
      <c r="AK9" s="78">
        <f>VLOOKUP(年度マスタ!$K$4&amp;"_"&amp;$AG9,データシート1!$A:$BT,MATCH("ab_"&amp;AK$2,データシート1!$A$1:$BT$1,0),0)</f>
        <v>1611</v>
      </c>
      <c r="AL9" s="78">
        <f>VLOOKUP(年度マスタ!$K$4&amp;"_"&amp;$AG9,データシート1!$A:$BT,MATCH("ab_"&amp;AL$2,データシート1!$A$1:$BT$1,0),0)</f>
        <v>3264</v>
      </c>
      <c r="AM9" s="78">
        <f>VLOOKUP(年度マスタ!$K$4&amp;"_"&amp;$AG9,データシート1!$A:$BT,MATCH("ab_"&amp;AM$2,データシート1!$A$1:$BT$1,0),0)</f>
        <v>4028</v>
      </c>
      <c r="AN9" s="78">
        <f>VLOOKUP(年度マスタ!$K$4&amp;"_"&amp;$AG9,データシート1!$A:$BT,MATCH("ab_"&amp;AN$2,データシート1!$A$1:$BT$1,0),0)</f>
        <v>2347</v>
      </c>
      <c r="AO9" s="78">
        <f>VLOOKUP(年度マスタ!$K$4&amp;"_"&amp;$AG9,データシート1!$A:$BT,MATCH("ab_"&amp;AO$2,データシート1!$A$1:$BT$1,0),0)</f>
        <v>7050</v>
      </c>
      <c r="AP9" s="78">
        <f>VLOOKUP(年度マスタ!$K$4&amp;"_"&amp;$AG9,データシート1!$A:$BT,MATCH("ab_"&amp;AP$2,データシート1!$A$1:$BT$1,0),0)</f>
        <v>216624</v>
      </c>
      <c r="AQ9" s="954">
        <f>VLOOKUP(年度マスタ!$K$4&amp;"_"&amp;$AG9,データシート1!$A:$BT,MATCH("ab_"&amp;AQ$2,データシート1!$A$1:$BT$1,0),0)</f>
        <v>0.89604762459258214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31.5623</v>
      </c>
      <c r="AI10" s="78">
        <f>VLOOKUP(年度マスタ!$K$4&amp;"_"&amp;$AG10,データシート1!$A:$BT,MATCH("ab_"&amp;AI$2,データシート1!$A$1:$BT$1,0),0)</f>
        <v>299</v>
      </c>
      <c r="AJ10" s="78">
        <f>VLOOKUP(年度マスタ!$K$4&amp;"_"&amp;$AG10,データシート1!$A:$BT,MATCH("ab_"&amp;AJ$2,データシート1!$A$1:$BT$1,0),0)</f>
        <v>214</v>
      </c>
      <c r="AK10" s="78">
        <f>VLOOKUP(年度マスタ!$K$4&amp;"_"&amp;$AG10,データシート1!$A:$BT,MATCH("ab_"&amp;AK$2,データシート1!$A$1:$BT$1,0),0)</f>
        <v>1611</v>
      </c>
      <c r="AL10" s="78">
        <f>VLOOKUP(年度マスタ!$K$4&amp;"_"&amp;$AG10,データシート1!$A:$BT,MATCH("ab_"&amp;AL$2,データシート1!$A$1:$BT$1,0),0)</f>
        <v>3291</v>
      </c>
      <c r="AM10" s="78">
        <f>VLOOKUP(年度マスタ!$K$4&amp;"_"&amp;$AG10,データシート1!$A:$BT,MATCH("ab_"&amp;AM$2,データシート1!$A$1:$BT$1,0),0)</f>
        <v>4088</v>
      </c>
      <c r="AN10" s="78">
        <f>VLOOKUP(年度マスタ!$K$4&amp;"_"&amp;$AG10,データシート1!$A:$BT,MATCH("ab_"&amp;AN$2,データシート1!$A$1:$BT$1,0),0)</f>
        <v>2304</v>
      </c>
      <c r="AO10" s="78">
        <f>VLOOKUP(年度マスタ!$K$4&amp;"_"&amp;$AG10,データシート1!$A:$BT,MATCH("ab_"&amp;AO$2,データシート1!$A$1:$BT$1,0),0)</f>
        <v>7047</v>
      </c>
      <c r="AP10" s="78">
        <f>VLOOKUP(年度マスタ!$K$4&amp;"_"&amp;$AG10,データシート1!$A:$BT,MATCH("ab_"&amp;AP$2,データシート1!$A$1:$BT$1,0),0)</f>
        <v>240326</v>
      </c>
      <c r="AQ10" s="954">
        <f>VLOOKUP(年度マスタ!$K$4&amp;"_"&amp;$AG10,データシート1!$A:$BT,MATCH("ab_"&amp;AQ$2,データシート1!$A$1:$BT$1,0),0)</f>
        <v>0.6929689597166202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34.897500000000001</v>
      </c>
      <c r="AI11" s="78">
        <f>VLOOKUP(年度マスタ!$K$4&amp;"_"&amp;$AG11,データシート1!$A:$BT,MATCH("ab_"&amp;AI$2,データシート1!$A$1:$BT$1,0),0)</f>
        <v>299</v>
      </c>
      <c r="AJ11" s="78">
        <f>VLOOKUP(年度マスタ!$K$4&amp;"_"&amp;$AG11,データシート1!$A:$BT,MATCH("ab_"&amp;AJ$2,データシート1!$A$1:$BT$1,0),0)</f>
        <v>214</v>
      </c>
      <c r="AK11" s="78">
        <f>VLOOKUP(年度マスタ!$K$4&amp;"_"&amp;$AG11,データシート1!$A:$BT,MATCH("ab_"&amp;AK$2,データシート1!$A$1:$BT$1,0),0)</f>
        <v>1611</v>
      </c>
      <c r="AL11" s="78">
        <f>VLOOKUP(年度マスタ!$K$4&amp;"_"&amp;$AG11,データシート1!$A:$BT,MATCH("ab_"&amp;AL$2,データシート1!$A$1:$BT$1,0),0)</f>
        <v>3304</v>
      </c>
      <c r="AM11" s="78">
        <f>VLOOKUP(年度マスタ!$K$4&amp;"_"&amp;$AG11,データシート1!$A:$BT,MATCH("ab_"&amp;AM$2,データシート1!$A$1:$BT$1,0),0)</f>
        <v>4114</v>
      </c>
      <c r="AN11" s="78">
        <f>VLOOKUP(年度マスタ!$K$4&amp;"_"&amp;$AG11,データシート1!$A:$BT,MATCH("ab_"&amp;AN$2,データシート1!$A$1:$BT$1,0),0)</f>
        <v>2299</v>
      </c>
      <c r="AO11" s="78">
        <f>VLOOKUP(年度マスタ!$K$4&amp;"_"&amp;$AG11,データシート1!$A:$BT,MATCH("ab_"&amp;AO$2,データシート1!$A$1:$BT$1,0),0)</f>
        <v>7023</v>
      </c>
      <c r="AP11" s="78">
        <f>VLOOKUP(年度マスタ!$K$4&amp;"_"&amp;$AG11,データシート1!$A:$BT,MATCH("ab_"&amp;AP$2,データシート1!$A$1:$BT$1,0),0)</f>
        <v>378975.5</v>
      </c>
      <c r="AQ11" s="954">
        <f>VLOOKUP(年度マスタ!$K$4&amp;"_"&amp;$AG11,データシート1!$A:$BT,MATCH("ab_"&amp;AQ$2,データシート1!$A$1:$BT$1,0),0)</f>
        <v>0.67489976711068567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40.811100000000003</v>
      </c>
      <c r="AI12" s="78">
        <f>VLOOKUP(年度マスタ!$K$4&amp;"_"&amp;$AG12,データシート1!$A:$BT,MATCH("ab_"&amp;AI$2,データシート1!$A$1:$BT$1,0),0)</f>
        <v>257</v>
      </c>
      <c r="AJ12" s="78">
        <f>VLOOKUP(年度マスタ!$K$4&amp;"_"&amp;$AG12,データシート1!$A:$BT,MATCH("ab_"&amp;AJ$2,データシート1!$A$1:$BT$1,0),0)</f>
        <v>221</v>
      </c>
      <c r="AK12" s="78">
        <f>VLOOKUP(年度マスタ!$K$4&amp;"_"&amp;$AG12,データシート1!$A:$BT,MATCH("ab_"&amp;AK$2,データシート1!$A$1:$BT$1,0),0)</f>
        <v>1672</v>
      </c>
      <c r="AL12" s="78">
        <f>VLOOKUP(年度マスタ!$K$4&amp;"_"&amp;$AG12,データシート1!$A:$BT,MATCH("ab_"&amp;AL$2,データシート1!$A$1:$BT$1,0),0)</f>
        <v>3303</v>
      </c>
      <c r="AM12" s="78">
        <f>VLOOKUP(年度マスタ!$K$4&amp;"_"&amp;$AG12,データシート1!$A:$BT,MATCH("ab_"&amp;AM$2,データシート1!$A$1:$BT$1,0),0)</f>
        <v>4103</v>
      </c>
      <c r="AN12" s="78">
        <f>VLOOKUP(年度マスタ!$K$4&amp;"_"&amp;$AG12,データシート1!$A:$BT,MATCH("ab_"&amp;AN$2,データシート1!$A$1:$BT$1,0),0)</f>
        <v>2279</v>
      </c>
      <c r="AO12" s="78">
        <f>VLOOKUP(年度マスタ!$K$4&amp;"_"&amp;$AG12,データシート1!$A:$BT,MATCH("ab_"&amp;AO$2,データシート1!$A$1:$BT$1,0),0)</f>
        <v>6999</v>
      </c>
      <c r="AP12" s="78">
        <f>VLOOKUP(年度マスタ!$K$4&amp;"_"&amp;$AG12,データシート1!$A:$BT,MATCH("ab_"&amp;AP$2,データシート1!$A$1:$BT$1,0),0)</f>
        <v>111212.5</v>
      </c>
      <c r="AQ12" s="954">
        <f>VLOOKUP(年度マスタ!$K$4&amp;"_"&amp;$AG12,データシート1!$A:$BT,MATCH("ab_"&amp;AQ$2,データシート1!$A$1:$BT$1,0),0)</f>
        <v>0.67085892337552755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46.151000000000003</v>
      </c>
      <c r="AI13" s="78">
        <f>VLOOKUP(年度マスタ!$K$4&amp;"_"&amp;$AG13,データシート1!$A:$BT,MATCH("ab_"&amp;AI$2,データシート1!$A$1:$BT$1,0),0)</f>
        <v>257</v>
      </c>
      <c r="AJ13" s="78">
        <f>VLOOKUP(年度マスタ!$K$4&amp;"_"&amp;$AG13,データシート1!$A:$BT,MATCH("ab_"&amp;AJ$2,データシート1!$A$1:$BT$1,0),0)</f>
        <v>221</v>
      </c>
      <c r="AK13" s="78">
        <f>VLOOKUP(年度マスタ!$K$4&amp;"_"&amp;$AG13,データシート1!$A:$BT,MATCH("ab_"&amp;AK$2,データシート1!$A$1:$BT$1,0),0)</f>
        <v>1672</v>
      </c>
      <c r="AL13" s="78">
        <f>VLOOKUP(年度マスタ!$K$4&amp;"_"&amp;$AG13,データシート1!$A:$BT,MATCH("ab_"&amp;AL$2,データシート1!$A$1:$BT$1,0),0)</f>
        <v>3281</v>
      </c>
      <c r="AM13" s="78">
        <f>VLOOKUP(年度マスタ!$K$4&amp;"_"&amp;$AG13,データシート1!$A:$BT,MATCH("ab_"&amp;AM$2,データシート1!$A$1:$BT$1,0),0)</f>
        <v>4131</v>
      </c>
      <c r="AN13" s="78">
        <f>VLOOKUP(年度マスタ!$K$4&amp;"_"&amp;$AG13,データシート1!$A:$BT,MATCH("ab_"&amp;AN$2,データシート1!$A$1:$BT$1,0),0)</f>
        <v>2244</v>
      </c>
      <c r="AO13" s="78">
        <f>VLOOKUP(年度マスタ!$K$4&amp;"_"&amp;$AG13,データシート1!$A:$BT,MATCH("ab_"&amp;AO$2,データシート1!$A$1:$BT$1,0),0)</f>
        <v>6902</v>
      </c>
      <c r="AP13" s="78">
        <f>VLOOKUP(年度マスタ!$K$4&amp;"_"&amp;$AG13,データシート1!$A:$BT,MATCH("ab_"&amp;AP$2,データシート1!$A$1:$BT$1,0),0)</f>
        <v>522403.5</v>
      </c>
      <c r="AQ13" s="954">
        <f>VLOOKUP(年度マスタ!$K$4&amp;"_"&amp;$AG13,データシート1!$A:$BT,MATCH("ab_"&amp;AQ$2,データシート1!$A$1:$BT$1,0),0)</f>
        <v>0.99296051621915449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56.049199999999999</v>
      </c>
      <c r="AI14" s="78">
        <f>VLOOKUP(年度マスタ!$K$4&amp;"_"&amp;$AG14,データシート1!$A:$BT,MATCH("ab_"&amp;AI$2,データシート1!$A$1:$BT$1,0),0)</f>
        <v>257</v>
      </c>
      <c r="AJ14" s="78">
        <f>VLOOKUP(年度マスタ!$K$4&amp;"_"&amp;$AG14,データシート1!$A:$BT,MATCH("ab_"&amp;AJ$2,データシート1!$A$1:$BT$1,0),0)</f>
        <v>221</v>
      </c>
      <c r="AK14" s="78">
        <f>VLOOKUP(年度マスタ!$K$4&amp;"_"&amp;$AG14,データシート1!$A:$BT,MATCH("ab_"&amp;AK$2,データシート1!$A$1:$BT$1,0),0)</f>
        <v>1672</v>
      </c>
      <c r="AL14" s="78">
        <f>VLOOKUP(年度マスタ!$K$4&amp;"_"&amp;$AG14,データシート1!$A:$BT,MATCH("ab_"&amp;AL$2,データシート1!$A$1:$BT$1,0),0)</f>
        <v>3267</v>
      </c>
      <c r="AM14" s="78">
        <f>VLOOKUP(年度マスタ!$K$4&amp;"_"&amp;$AG14,データシート1!$A:$BT,MATCH("ab_"&amp;AM$2,データシート1!$A$1:$BT$1,0),0)</f>
        <v>4136</v>
      </c>
      <c r="AN14" s="78">
        <f>VLOOKUP(年度マスタ!$K$4&amp;"_"&amp;$AG14,データシート1!$A:$BT,MATCH("ab_"&amp;AN$2,データシート1!$A$1:$BT$1,0),0)</f>
        <v>2345</v>
      </c>
      <c r="AO14" s="78">
        <f>VLOOKUP(年度マスタ!$K$4&amp;"_"&amp;$AG14,データシート1!$A:$BT,MATCH("ab_"&amp;AO$2,データシート1!$A$1:$BT$1,0),0)</f>
        <v>6804</v>
      </c>
      <c r="AP14" s="78">
        <f>VLOOKUP(年度マスタ!$K$4&amp;"_"&amp;$AG14,データシート1!$A:$BT,MATCH("ab_"&amp;AP$2,データシート1!$A$1:$BT$1,0),0)</f>
        <v>189271.62579936619</v>
      </c>
      <c r="AQ14" s="954">
        <f>VLOOKUP(年度マスタ!$K$4&amp;"_"&amp;$AG14,データシート1!$A:$BT,MATCH("ab_"&amp;AQ$2,データシート1!$A$1:$BT$1,0),0)</f>
        <v>0.88150774931285947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60.268500000000003</v>
      </c>
      <c r="AI15" s="78">
        <f>VLOOKUP(年度マスタ!$K$4&amp;"_"&amp;$AG15,データシート1!$A:$BT,MATCH("ab_"&amp;AI$2,データシート1!$A$1:$BT$1,0),0)</f>
        <v>257</v>
      </c>
      <c r="AJ15" s="78">
        <f>VLOOKUP(年度マスタ!$K$4&amp;"_"&amp;$AG15,データシート1!$A:$BT,MATCH("ab_"&amp;AJ$2,データシート1!$A$1:$BT$1,0),0)</f>
        <v>221</v>
      </c>
      <c r="AK15" s="78">
        <f>VLOOKUP(年度マスタ!$K$4&amp;"_"&amp;$AG15,データシート1!$A:$BT,MATCH("ab_"&amp;AK$2,データシート1!$A$1:$BT$1,0),0)</f>
        <v>1672</v>
      </c>
      <c r="AL15" s="78">
        <f>VLOOKUP(年度マスタ!$K$4&amp;"_"&amp;$AG15,データシート1!$A:$BT,MATCH("ab_"&amp;AL$2,データシート1!$A$1:$BT$1,0),0)</f>
        <v>3250</v>
      </c>
      <c r="AM15" s="78">
        <f>VLOOKUP(年度マスタ!$K$4&amp;"_"&amp;$AG15,データシート1!$A:$BT,MATCH("ab_"&amp;AM$2,データシート1!$A$1:$BT$1,0),0)</f>
        <v>4133</v>
      </c>
      <c r="AN15" s="78">
        <f>VLOOKUP(年度マスタ!$K$4&amp;"_"&amp;$AG15,データシート1!$A:$BT,MATCH("ab_"&amp;AN$2,データシート1!$A$1:$BT$1,0),0)</f>
        <v>2317</v>
      </c>
      <c r="AO15" s="78">
        <f>VLOOKUP(年度マスタ!$K$4&amp;"_"&amp;$AG15,データシート1!$A:$BT,MATCH("ab_"&amp;AO$2,データシート1!$A$1:$BT$1,0),0)</f>
        <v>6717</v>
      </c>
      <c r="AP15" s="78">
        <f>VLOOKUP(年度マスタ!$K$4&amp;"_"&amp;$AG15,データシート1!$A:$BT,MATCH("ab_"&amp;AP$2,データシート1!$A$1:$BT$1,0),0)</f>
        <v>187483.49999999991</v>
      </c>
      <c r="AQ15" s="954">
        <f>VLOOKUP(年度マスタ!$K$4&amp;"_"&amp;$AG15,データシート1!$A:$BT,MATCH("ab_"&amp;AQ$2,データシート1!$A$1:$BT$1,0),0)</f>
        <v>1.0861732069105521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55.908799999999999</v>
      </c>
      <c r="AI16" s="78">
        <f>VLOOKUP(年度マスタ!$K$4&amp;"_"&amp;$AG16,データシート1!$A:$BT,MATCH("ab_"&amp;AI$2,データシート1!$A$1:$BT$1,0),0)</f>
        <v>257</v>
      </c>
      <c r="AJ16" s="78">
        <f>VLOOKUP(年度マスタ!$K$4&amp;"_"&amp;$AG16,データシート1!$A:$BT,MATCH("ab_"&amp;AJ$2,データシート1!$A$1:$BT$1,0),0)</f>
        <v>221</v>
      </c>
      <c r="AK16" s="78">
        <f>VLOOKUP(年度マスタ!$K$4&amp;"_"&amp;$AG16,データシート1!$A:$BT,MATCH("ab_"&amp;AK$2,データシート1!$A$1:$BT$1,0),0)</f>
        <v>1672</v>
      </c>
      <c r="AL16" s="78">
        <f>VLOOKUP(年度マスタ!$K$4&amp;"_"&amp;$AG16,データシート1!$A:$BT,MATCH("ab_"&amp;AL$2,データシート1!$A$1:$BT$1,0),0)</f>
        <v>3247</v>
      </c>
      <c r="AM16" s="78">
        <f>VLOOKUP(年度マスタ!$K$4&amp;"_"&amp;$AG16,データシート1!$A:$BT,MATCH("ab_"&amp;AM$2,データシート1!$A$1:$BT$1,0),0)</f>
        <v>4159</v>
      </c>
      <c r="AN16" s="78">
        <f>VLOOKUP(年度マスタ!$K$4&amp;"_"&amp;$AG16,データシート1!$A:$BT,MATCH("ab_"&amp;AN$2,データシート1!$A$1:$BT$1,0),0)</f>
        <v>2324</v>
      </c>
      <c r="AO16" s="78">
        <f>VLOOKUP(年度マスタ!$K$4&amp;"_"&amp;$AG16,データシート1!$A:$BT,MATCH("ab_"&amp;AO$2,データシート1!$A$1:$BT$1,0),0)</f>
        <v>6679</v>
      </c>
      <c r="AP16" s="78">
        <f>VLOOKUP(年度マスタ!$K$4&amp;"_"&amp;$AG16,データシート1!$A:$BT,MATCH("ab_"&amp;AP$2,データシート1!$A$1:$BT$1,0),0)</f>
        <v>286671</v>
      </c>
      <c r="AQ16" s="954">
        <f>VLOOKUP(年度マスタ!$K$4&amp;"_"&amp;$AG16,データシート1!$A:$BT,MATCH("ab_"&amp;AQ$2,データシート1!$A$1:$BT$1,0),0)</f>
        <v>0.89846708881571813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63.847499999999997</v>
      </c>
      <c r="AI17" s="151">
        <f>VLOOKUP(年度マスタ!$K$4&amp;"_"&amp;$AG17,データシート1!$A:$BT,MATCH("ab_"&amp;AI$2,データシート1!$A$1:$BT$1,0),0)</f>
        <v>257</v>
      </c>
      <c r="AJ17" s="151">
        <f>VLOOKUP(年度マスタ!$K$4&amp;"_"&amp;$AG17,データシート1!$A:$BT,MATCH("ab_"&amp;AJ$2,データシート1!$A$1:$BT$1,0),0)</f>
        <v>221</v>
      </c>
      <c r="AK17" s="151">
        <f>VLOOKUP(年度マスタ!$K$4&amp;"_"&amp;$AG17,データシート1!$A:$BT,MATCH("ab_"&amp;AK$2,データシート1!$A$1:$BT$1,0),0)</f>
        <v>1672</v>
      </c>
      <c r="AL17" s="151">
        <f>VLOOKUP(年度マスタ!$K$4&amp;"_"&amp;$AG17,データシート1!$A:$BT,MATCH("ab_"&amp;AL$2,データシート1!$A$1:$BT$1,0),0)</f>
        <v>3241</v>
      </c>
      <c r="AM17" s="151">
        <f>VLOOKUP(年度マスタ!$K$4&amp;"_"&amp;$AG17,データシート1!$A:$BT,MATCH("ab_"&amp;AM$2,データシート1!$A$1:$BT$1,0),0)</f>
        <v>4164</v>
      </c>
      <c r="AN17" s="151">
        <f>VLOOKUP(年度マスタ!$K$4&amp;"_"&amp;$AG17,データシート1!$A:$BT,MATCH("ab_"&amp;AN$2,データシート1!$A$1:$BT$1,0),0)</f>
        <v>2223</v>
      </c>
      <c r="AO17" s="151">
        <f>VLOOKUP(年度マスタ!$K$4&amp;"_"&amp;$AG17,データシート1!$A:$BT,MATCH("ab_"&amp;AO$2,データシート1!$A$1:$BT$1,0),0)</f>
        <v>6576</v>
      </c>
      <c r="AP17" s="151">
        <f>VLOOKUP(年度マスタ!$K$4&amp;"_"&amp;$AG17,データシート1!$A:$BT,MATCH("ab_"&amp;AP$2,データシート1!$A$1:$BT$1,0),0)</f>
        <v>67520.5</v>
      </c>
      <c r="AQ17" s="955">
        <f>VLOOKUP(年度マスタ!$K$4&amp;"_"&amp;$AG17,データシート1!$A:$BT,MATCH("ab_"&amp;AQ$2,データシート1!$A$1:$BT$1,0),0)</f>
        <v>0.90106588123959508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91.025199999999998</v>
      </c>
      <c r="AI18" s="78">
        <f>VLOOKUP(年度マスタ!$K$4&amp;"_"&amp;$AG18,データシート1!$A:$BT,MATCH("ab_"&amp;AI$2,データシート1!$A$1:$BT$1,0),0)</f>
        <v>257</v>
      </c>
      <c r="AJ18" s="78">
        <f>VLOOKUP(年度マスタ!$K$4&amp;"_"&amp;$AG18,データシート1!$A:$BT,MATCH("ab_"&amp;AJ$2,データシート1!$A$1:$BT$1,0),0)</f>
        <v>233</v>
      </c>
      <c r="AK18" s="78">
        <f>VLOOKUP(年度マスタ!$K$4&amp;"_"&amp;$AG18,データシート1!$A:$BT,MATCH("ab_"&amp;AK$2,データシート1!$A$1:$BT$1,0),0)</f>
        <v>1785</v>
      </c>
      <c r="AL18" s="78">
        <f>VLOOKUP(年度マスタ!$K$4&amp;"_"&amp;$AG18,データシート1!$A:$BT,MATCH("ab_"&amp;AL$2,データシート1!$A$1:$BT$1,0),0)</f>
        <v>3254</v>
      </c>
      <c r="AM18" s="78">
        <f>VLOOKUP(年度マスタ!$K$4&amp;"_"&amp;$AG18,データシート1!$A:$BT,MATCH("ab_"&amp;AM$2,データシート1!$A$1:$BT$1,0),0)</f>
        <v>4140</v>
      </c>
      <c r="AN18" s="78">
        <f>VLOOKUP(年度マスタ!$K$4&amp;"_"&amp;$AG18,データシート1!$A:$BT,MATCH("ab_"&amp;AN$2,データシート1!$A$1:$BT$1,0),0)</f>
        <v>2232</v>
      </c>
      <c r="AO18" s="78">
        <f>VLOOKUP(年度マスタ!$K$4&amp;"_"&amp;$AG18,データシート1!$A:$BT,MATCH("ab_"&amp;AO$2,データシート1!$A$1:$BT$1,0),0)</f>
        <v>6538</v>
      </c>
      <c r="AP18" s="78">
        <f>VLOOKUP(年度マスタ!$K$4&amp;"_"&amp;$AG18,データシート1!$A:$BT,MATCH("ab_"&amp;AP$2,データシート1!$A$1:$BT$1,0),0)</f>
        <v>246354.49999999997</v>
      </c>
      <c r="AQ18" s="954">
        <f>VLOOKUP(年度マスタ!$K$4&amp;"_"&amp;$AG18,データシート1!$A:$BT,MATCH("ab_"&amp;AQ$2,データシート1!$A$1:$BT$1,0),0)</f>
        <v>0.98912555638294786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89.831100000000006</v>
      </c>
      <c r="AI19" s="78">
        <f>VLOOKUP(年度マスタ!$K$4&amp;"_"&amp;$AG19,データシート1!$A:$BT,MATCH("ab_"&amp;AI$2,データシート1!$A$1:$BT$1,0),0)</f>
        <v>257</v>
      </c>
      <c r="AJ19" s="78">
        <f>VLOOKUP(年度マスタ!$K$4&amp;"_"&amp;$AG19,データシート1!$A:$BT,MATCH("ab_"&amp;AJ$2,データシート1!$A$1:$BT$1,0),0)</f>
        <v>233</v>
      </c>
      <c r="AK19" s="78">
        <f>VLOOKUP(年度マスタ!$K$4&amp;"_"&amp;$AG19,データシート1!$A:$BT,MATCH("ab_"&amp;AK$2,データシート1!$A$1:$BT$1,0),0)</f>
        <v>1785</v>
      </c>
      <c r="AL19" s="78">
        <f>VLOOKUP(年度マスタ!$K$4&amp;"_"&amp;$AG19,データシート1!$A:$BT,MATCH("ab_"&amp;AL$2,データシート1!$A$1:$BT$1,0),0)</f>
        <v>3249</v>
      </c>
      <c r="AM19" s="78">
        <f>VLOOKUP(年度マスタ!$K$4&amp;"_"&amp;$AG19,データシート1!$A:$BT,MATCH("ab_"&amp;AM$2,データシート1!$A$1:$BT$1,0),0)</f>
        <v>4130</v>
      </c>
      <c r="AN19" s="78">
        <f>VLOOKUP(年度マスタ!$K$4&amp;"_"&amp;$AG19,データシート1!$A:$BT,MATCH("ab_"&amp;AN$2,データシート1!$A$1:$BT$1,0),0)</f>
        <v>2215</v>
      </c>
      <c r="AO19" s="78">
        <f>VLOOKUP(年度マスタ!$K$4&amp;"_"&amp;$AG19,データシート1!$A:$BT,MATCH("ab_"&amp;AO$2,データシート1!$A$1:$BT$1,0),0)</f>
        <v>6540</v>
      </c>
      <c r="AP19" s="78">
        <f>VLOOKUP(年度マスタ!$K$4&amp;"_"&amp;$AG19,データシート1!$A:$BT,MATCH("ab_"&amp;AP$2,データシート1!$A$1:$BT$1,0),0)</f>
        <v>406266.99999999994</v>
      </c>
      <c r="AQ19" s="954">
        <f>VLOOKUP(年度マスタ!$K$4&amp;"_"&amp;$AG19,データシート1!$A:$BT,MATCH("ab_"&amp;AQ$2,データシート1!$A$1:$BT$1,0),0)</f>
        <v>0.75204564292545406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102.7985</v>
      </c>
      <c r="AI20" s="78">
        <f>VLOOKUP(年度マスタ!$K$4&amp;"_"&amp;$AG20,データシート1!$A:$BT,MATCH("ab_"&amp;AI$2,データシート1!$A$1:$BT$1,0),0)</f>
        <v>257</v>
      </c>
      <c r="AJ20" s="78">
        <f>VLOOKUP(年度マスタ!$K$4&amp;"_"&amp;$AG20,データシート1!$A:$BT,MATCH("ab_"&amp;AJ$2,データシート1!$A$1:$BT$1,0),0)</f>
        <v>233</v>
      </c>
      <c r="AK20" s="78">
        <f>VLOOKUP(年度マスタ!$K$4&amp;"_"&amp;$AG20,データシート1!$A:$BT,MATCH("ab_"&amp;AK$2,データシート1!$A$1:$BT$1,0),0)</f>
        <v>1785</v>
      </c>
      <c r="AL20" s="78">
        <f>VLOOKUP(年度マスタ!$K$4&amp;"_"&amp;$AG20,データシート1!$A:$BT,MATCH("ab_"&amp;AL$2,データシート1!$A$1:$BT$1,0),0)</f>
        <v>3290</v>
      </c>
      <c r="AM20" s="78">
        <f>VLOOKUP(年度マスタ!$K$4&amp;"_"&amp;$AG20,データシート1!$A:$BT,MATCH("ab_"&amp;AM$2,データシート1!$A$1:$BT$1,0),0)</f>
        <v>4084</v>
      </c>
      <c r="AN20" s="78">
        <f>VLOOKUP(年度マスタ!$K$4&amp;"_"&amp;$AG20,データシート1!$A:$BT,MATCH("ab_"&amp;AN$2,データシート1!$A$1:$BT$1,0),0)</f>
        <v>2255</v>
      </c>
      <c r="AO20" s="78">
        <f>VLOOKUP(年度マスタ!$K$4&amp;"_"&amp;$AG20,データシート1!$A:$BT,MATCH("ab_"&amp;AO$2,データシート1!$A$1:$BT$1,0),0)</f>
        <v>6510</v>
      </c>
      <c r="AP20" s="78">
        <f>VLOOKUP(年度マスタ!$K$4&amp;"_"&amp;$AG20,データシート1!$A:$BT,MATCH("ab_"&amp;AP$2,データシート1!$A$1:$BT$1,0),0)</f>
        <v>427075.49999999994</v>
      </c>
      <c r="AQ20" s="954">
        <f>VLOOKUP(年度マスタ!$K$4&amp;"_"&amp;$AG20,データシート1!$A:$BT,MATCH("ab_"&amp;AQ$2,データシート1!$A$1:$BT$1,0),0)</f>
        <v>0.92598868952353641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東串良町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46482</v>
      </c>
      <c r="BF13" s="70" t="str">
        <f>年度マスタ!K4</f>
        <v>46482</v>
      </c>
      <c r="BG13" s="70" t="str">
        <f>年度マスタ!K4</f>
        <v>46482</v>
      </c>
      <c r="BH13" s="278" t="s">
        <v>195</v>
      </c>
      <c r="BI13" s="278" t="s">
        <v>195</v>
      </c>
      <c r="BJ13" s="278" t="s">
        <v>195</v>
      </c>
      <c r="BK13" s="278" t="str">
        <f>年度マスタ!K4</f>
        <v>46482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東串良町</v>
      </c>
      <c r="BF14" s="70" t="str">
        <f>AP2</f>
        <v>東串良町</v>
      </c>
      <c r="BG14" s="70" t="str">
        <f>AP2</f>
        <v>東串良町</v>
      </c>
      <c r="BH14" s="70" t="s">
        <v>205</v>
      </c>
      <c r="BI14" s="70" t="s">
        <v>205</v>
      </c>
      <c r="BJ14" s="70" t="s">
        <v>205</v>
      </c>
      <c r="BK14" s="70" t="str">
        <f>AP2</f>
        <v>東串良町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22.44752145602385</v>
      </c>
      <c r="AG24" s="877">
        <f t="shared" ref="AG24:AP24" si="11">AG25+AG29</f>
        <v>23.357222590231224</v>
      </c>
      <c r="AH24" s="877">
        <f t="shared" si="11"/>
        <v>22.938522267466613</v>
      </c>
      <c r="AI24" s="877">
        <f t="shared" si="11"/>
        <v>22.893211206706049</v>
      </c>
      <c r="AJ24" s="877">
        <f t="shared" si="11"/>
        <v>23.479456876720278</v>
      </c>
      <c r="AK24" s="877">
        <f t="shared" si="11"/>
        <v>20.693850285196579</v>
      </c>
      <c r="AL24" s="877">
        <f t="shared" si="11"/>
        <v>18.992817626467996</v>
      </c>
      <c r="AM24" s="877">
        <f t="shared" si="11"/>
        <v>16.586394123236165</v>
      </c>
      <c r="AN24" s="877">
        <f t="shared" si="11"/>
        <v>17.741356878765234</v>
      </c>
      <c r="AO24" s="877">
        <f t="shared" si="11"/>
        <v>21.043764927196523</v>
      </c>
      <c r="AP24" s="878">
        <f t="shared" si="11"/>
        <v>18.385230390116625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14.582672859649819</v>
      </c>
      <c r="AG25" s="879">
        <f>①CO2排出量の現状把握!AA35</f>
        <v>14.559868262175355</v>
      </c>
      <c r="AH25" s="879">
        <f>①CO2排出量の現状把握!AB35</f>
        <v>14.126896055654315</v>
      </c>
      <c r="AI25" s="879">
        <f>①CO2排出量の現状把握!AC35</f>
        <v>14.404511471045275</v>
      </c>
      <c r="AJ25" s="879">
        <f>①CO2排出量の現状把握!AD35</f>
        <v>14.982886789456593</v>
      </c>
      <c r="AK25" s="879">
        <f>①CO2排出量の現状把握!AE35</f>
        <v>14.090707064436099</v>
      </c>
      <c r="AL25" s="879">
        <f>①CO2排出量の現状把握!AF35</f>
        <v>13.012082634380789</v>
      </c>
      <c r="AM25" s="879">
        <f>①CO2排出量の現状把握!AG35</f>
        <v>11.239903251899161</v>
      </c>
      <c r="AN25" s="879">
        <f>①CO2排出量の現状把握!AH35</f>
        <v>11.968419547692909</v>
      </c>
      <c r="AO25" s="879">
        <f>①CO2排出量の現状把握!AI35</f>
        <v>15.014884598195248</v>
      </c>
      <c r="AP25" s="880">
        <f>①CO2排出量の現状把握!AJ35</f>
        <v>12.701055828088261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2.8330339111853582</v>
      </c>
      <c r="AG26" s="881">
        <f>①CO2排出量の現状把握!AA36</f>
        <v>2.6430211814592051</v>
      </c>
      <c r="AH26" s="881">
        <f>①CO2排出量の現状把握!AB36</f>
        <v>3.2518409197800451</v>
      </c>
      <c r="AI26" s="881">
        <f>①CO2排出量の現状把握!AC36</f>
        <v>3.2753829489080739</v>
      </c>
      <c r="AJ26" s="881">
        <f>①CO2排出量の現状把握!AD36</f>
        <v>3.223206192154537</v>
      </c>
      <c r="AK26" s="881">
        <f>①CO2排出量の現状把握!AE36</f>
        <v>3.6519590209510313</v>
      </c>
      <c r="AL26" s="881">
        <f>①CO2排出量の現状把握!AF36</f>
        <v>3.405869173140311</v>
      </c>
      <c r="AM26" s="881">
        <f>①CO2排出量の現状把握!AG36</f>
        <v>2.7126999669672629</v>
      </c>
      <c r="AN26" s="881">
        <f>①CO2排出量の現状把握!AH36</f>
        <v>3.2974159677860388</v>
      </c>
      <c r="AO26" s="881">
        <f>①CO2排出量の現状把握!AI36</f>
        <v>4.5869805735014344</v>
      </c>
      <c r="AP26" s="882">
        <f>①CO2排出量の現状把握!AJ36</f>
        <v>3.4869415161228257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0.90639122997216059</v>
      </c>
      <c r="AG27" s="881">
        <f>①CO2排出量の現状把握!AA37</f>
        <v>0.92826839898355951</v>
      </c>
      <c r="AH27" s="881">
        <f>①CO2排出量の現状把握!AB37</f>
        <v>0.81739253653685073</v>
      </c>
      <c r="AI27" s="881">
        <f>①CO2排出量の現状把握!AC37</f>
        <v>0.80471650765049174</v>
      </c>
      <c r="AJ27" s="881">
        <f>①CO2排出量の現状把握!AD37</f>
        <v>0.672870015186387</v>
      </c>
      <c r="AK27" s="881">
        <f>①CO2排出量の現状把握!AE37</f>
        <v>0.65091918113421621</v>
      </c>
      <c r="AL27" s="881">
        <f>①CO2排出量の現状把握!AF37</f>
        <v>0.67532892448394177</v>
      </c>
      <c r="AM27" s="881">
        <f>①CO2排出量の現状把握!AG37</f>
        <v>0.58644399766939259</v>
      </c>
      <c r="AN27" s="881">
        <f>①CO2排出量の現状把握!AH37</f>
        <v>0.56038486295483014</v>
      </c>
      <c r="AO27" s="881">
        <f>①CO2排出量の現状把握!AI37</f>
        <v>0.63182228798087881</v>
      </c>
      <c r="AP27" s="882">
        <f>①CO2排出量の現状把握!AJ37</f>
        <v>0.64118449201824812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10.8432477184923</v>
      </c>
      <c r="AG28" s="881">
        <f>①CO2排出量の現状把握!AA38</f>
        <v>10.988578681732591</v>
      </c>
      <c r="AH28" s="881">
        <f>①CO2排出量の現状把握!AB38</f>
        <v>10.057662599337419</v>
      </c>
      <c r="AI28" s="881">
        <f>①CO2排出量の現状把握!AC38</f>
        <v>10.324412014486709</v>
      </c>
      <c r="AJ28" s="881">
        <f>①CO2排出量の現状把握!AD38</f>
        <v>11.086810582115669</v>
      </c>
      <c r="AK28" s="881">
        <f>①CO2排出量の現状把握!AE38</f>
        <v>9.7878288623508514</v>
      </c>
      <c r="AL28" s="881">
        <f>①CO2排出量の現状把握!AF38</f>
        <v>8.9308845367565368</v>
      </c>
      <c r="AM28" s="881">
        <f>①CO2排出量の現状把握!AG38</f>
        <v>7.9407592872625061</v>
      </c>
      <c r="AN28" s="881">
        <f>①CO2排出量の現状把握!AH38</f>
        <v>8.1106187169520396</v>
      </c>
      <c r="AO28" s="881">
        <f>①CO2排出量の現状把握!AI38</f>
        <v>9.7960817367129351</v>
      </c>
      <c r="AP28" s="882">
        <f>①CO2排出量の現状把握!AJ38</f>
        <v>8.5729298199471877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7.8648485963740322</v>
      </c>
      <c r="AG29" s="883">
        <f>①CO2排出量の現状把握!AA39</f>
        <v>8.797354328055869</v>
      </c>
      <c r="AH29" s="883">
        <f>①CO2排出量の現状把握!AB39</f>
        <v>8.8116262118122979</v>
      </c>
      <c r="AI29" s="883">
        <f>①CO2排出量の現状把握!AC39</f>
        <v>8.4886997356607754</v>
      </c>
      <c r="AJ29" s="883">
        <f>①CO2排出量の現状把握!AD39</f>
        <v>8.4965700872636862</v>
      </c>
      <c r="AK29" s="883">
        <f>①CO2排出量の現状把握!AE39</f>
        <v>6.6031432207604794</v>
      </c>
      <c r="AL29" s="883">
        <f>①CO2排出量の現状把握!AF39</f>
        <v>5.9807349920872079</v>
      </c>
      <c r="AM29" s="883">
        <f>①CO2排出量の現状把握!AG39</f>
        <v>5.3464908713370045</v>
      </c>
      <c r="AN29" s="883">
        <f>①CO2排出量の現状把握!AH39</f>
        <v>5.7729373310723249</v>
      </c>
      <c r="AO29" s="883">
        <f>①CO2排出量の現状把握!AI39</f>
        <v>6.028880329001276</v>
      </c>
      <c r="AP29" s="884">
        <f>①CO2排出量の現状把握!AJ39</f>
        <v>5.684174562028363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東串良町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1026.81</v>
      </c>
      <c r="K6" s="619">
        <f>VLOOKUP(年度マスタ!$K$4&amp;"_"&amp;K$5,データシート1!$A:$BT,MATCH("cb_"&amp;$G6,データシート1!$A$1:$BT$1,0),0)</f>
        <v>1115.81</v>
      </c>
      <c r="L6" s="619">
        <f>VLOOKUP(年度マスタ!$K$4&amp;"_"&amp;L$5,データシート1!$A:$BT,MATCH("cb_"&amp;$G6,データシート1!$A$1:$BT$1,0),0)</f>
        <v>1199.45</v>
      </c>
      <c r="M6" s="619">
        <f>VLOOKUP(年度マスタ!$K$4&amp;"_"&amp;M$5,データシート1!$A:$BT,MATCH("cb_"&amp;$G6,データシート1!$A$1:$BT$1,0),0)</f>
        <v>1296.05</v>
      </c>
      <c r="N6" s="619">
        <f>VLOOKUP(年度マスタ!$K$4&amp;"_"&amp;N$5,データシート1!$A:$BT,MATCH("cb_"&amp;$G6,データシート1!$A$1:$BT$1,0),0)</f>
        <v>1346.75</v>
      </c>
      <c r="O6" s="619">
        <f>VLOOKUP(年度マスタ!$K$4&amp;"_"&amp;O$5,データシート1!$A:$BT,MATCH("cb_"&amp;$G6,データシート1!$A$1:$BT$1,0),0)</f>
        <v>1392.03</v>
      </c>
      <c r="P6" s="619">
        <f>VLOOKUP(年度マスタ!$K$4&amp;"_"&amp;P$5,データシート1!$A:$BT,MATCH("cb_"&amp;$G6,データシート1!$A$1:$BT$1,0),0)</f>
        <v>1489.11</v>
      </c>
      <c r="Q6" s="619">
        <f>VLOOKUP(年度マスタ!$K$4&amp;"_"&amp;Q$5,データシート1!$A:$BT,MATCH("cb_"&amp;$G6,データシート1!$A$1:$BT$1,0),0)</f>
        <v>1611.8899999999996</v>
      </c>
      <c r="R6" s="633">
        <f>VLOOKUP(年度マスタ!$K$4&amp;"_"&amp;R$5,データシート1!$A:$BT,MATCH("cb_"&amp;$G6,データシート1!$A$1:$BT$1,0),0)</f>
        <v>1702.9100000000003</v>
      </c>
      <c r="S6" s="568"/>
      <c r="T6" s="190"/>
      <c r="U6" s="581"/>
      <c r="V6" s="195"/>
      <c r="W6" s="195"/>
      <c r="X6" s="195"/>
      <c r="Y6" s="196" t="s">
        <v>372</v>
      </c>
      <c r="Z6" s="663" t="s">
        <v>373</v>
      </c>
      <c r="AA6" s="663"/>
      <c r="AB6" s="663"/>
      <c r="AC6" s="664">
        <f>SUM(AC7:AC8)</f>
        <v>513256</v>
      </c>
      <c r="AD6" s="664">
        <f>SUM(AD7:AD8)</f>
        <v>685200.52</v>
      </c>
      <c r="AE6" s="665">
        <f>$AD6*3600/100000000</f>
        <v>24.667218720000001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6151</v>
      </c>
      <c r="K7" s="617">
        <f>VLOOKUP(年度マスタ!$K$4&amp;"_"&amp;K$5,データシート1!$A:$BT,MATCH("cb_"&amp;$G7,データシート1!$A$1:$BT$1,0),0)</f>
        <v>8525.2000000000007</v>
      </c>
      <c r="L7" s="617">
        <f>VLOOKUP(年度マスタ!$K$4&amp;"_"&amp;L$5,データシート1!$A:$BT,MATCH("cb_"&amp;$G7,データシート1!$A$1:$BT$1,0),0)</f>
        <v>8847.2999999999993</v>
      </c>
      <c r="M7" s="617">
        <f>VLOOKUP(年度マスタ!$K$4&amp;"_"&amp;M$5,データシート1!$A:$BT,MATCH("cb_"&amp;$G7,データシート1!$A$1:$BT$1,0),0)</f>
        <v>9181</v>
      </c>
      <c r="N7" s="617">
        <f>VLOOKUP(年度マスタ!$K$4&amp;"_"&amp;N$5,データシート1!$A:$BT,MATCH("cb_"&amp;$G7,データシート1!$A$1:$BT$1,0),0)</f>
        <v>9811.6999999999971</v>
      </c>
      <c r="O7" s="617">
        <f>VLOOKUP(年度マスタ!$K$4&amp;"_"&amp;O$5,データシート1!$A:$BT,MATCH("cb_"&amp;$G7,データシート1!$A$1:$BT$1,0),0)</f>
        <v>9921.600000000004</v>
      </c>
      <c r="P7" s="617">
        <f>VLOOKUP(年度マスタ!$K$4&amp;"_"&amp;P$5,データシート1!$A:$BT,MATCH("cb_"&amp;$G7,データシート1!$A$1:$BT$1,0),0)</f>
        <v>10020.6</v>
      </c>
      <c r="Q7" s="617">
        <f>VLOOKUP(年度マスタ!$K$4&amp;"_"&amp;Q$5,データシート1!$A:$BT,MATCH("cb_"&amp;$G7,データシート1!$A$1:$BT$1,0),0)</f>
        <v>10070.100000000004</v>
      </c>
      <c r="R7" s="634">
        <f>VLOOKUP(年度マスタ!$K$4&amp;"_"&amp;R$5,データシート1!$A:$BT,MATCH("cb_"&amp;$G7,データシート1!$A$1:$BT$1,0),0)</f>
        <v>10201.300000000003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58864</v>
      </c>
      <c r="AD7" s="1022">
        <f>VLOOKUP(年度マスタ!$K$4&amp;"_"&amp;年度マスタ!$K$9,データシート3!A:AB,MATCH("ea_"&amp;$Y7&amp;"_年間発電",データシート3!$A$1:$AB$1,0),0)/10^3</f>
        <v>78677.823000000004</v>
      </c>
      <c r="AE7" s="554">
        <f t="shared" ref="AE7:AE16" si="0">$AD7*3600/100000000</f>
        <v>2.8324016279999999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454392</v>
      </c>
      <c r="AD8" s="1022">
        <f>VLOOKUP(年度マスタ!$K$4&amp;"_"&amp;年度マスタ!$K$9,データシート3!A:AB,MATCH("ea_"&amp;$Y8&amp;"_年間発電",データシート3!$A$1:$AB$1,0),0)/10^3</f>
        <v>606522.69700000004</v>
      </c>
      <c r="AE8" s="554">
        <f t="shared" si="0"/>
        <v>21.834817092000002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2600</v>
      </c>
      <c r="AD9" s="666">
        <f>VLOOKUP(年度マスタ!$K$4&amp;"_"&amp;年度マスタ!$K$9,データシート3!A:AB,MATCH("ea_"&amp;$Y9&amp;"_年間発電",データシート3!$A$1:$AB$1,0),0)/10^3</f>
        <v>4701.5879999999997</v>
      </c>
      <c r="AE9" s="667">
        <f t="shared" si="0"/>
        <v>0.16925716800000001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7177.8099999999995</v>
      </c>
      <c r="K12" s="651">
        <f t="shared" ref="K12:Q12" si="1">SUM(K6:K11)</f>
        <v>9660.01</v>
      </c>
      <c r="L12" s="651">
        <f t="shared" si="1"/>
        <v>10065.75</v>
      </c>
      <c r="M12" s="651">
        <f t="shared" si="1"/>
        <v>10496.05</v>
      </c>
      <c r="N12" s="651">
        <f t="shared" si="1"/>
        <v>11177.449999999997</v>
      </c>
      <c r="O12" s="651">
        <f t="shared" si="1"/>
        <v>11332.630000000005</v>
      </c>
      <c r="P12" s="651">
        <f t="shared" si="1"/>
        <v>11528.710000000001</v>
      </c>
      <c r="Q12" s="651">
        <f t="shared" si="1"/>
        <v>11700.990000000003</v>
      </c>
      <c r="R12" s="652">
        <f t="shared" ref="R12" si="2">SUM(R6:R11)</f>
        <v>11923.210000000003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0.26071032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2.9465131699999998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1232.2952171999998</v>
      </c>
      <c r="K19" s="615">
        <f>K6*別紙!$C5/100*別紙!$E5/10^3</f>
        <v>1339.1058971999998</v>
      </c>
      <c r="L19" s="615">
        <f>L6*別紙!$C5/100*別紙!$E5/10^3</f>
        <v>1439.4839339999999</v>
      </c>
      <c r="M19" s="615">
        <f>M6*別紙!$C5/100*別紙!$E5/10^3</f>
        <v>1555.4155259999998</v>
      </c>
      <c r="N19" s="615">
        <f>N6*別紙!$C5/100*別紙!$E5/10^3</f>
        <v>1616.2616099999998</v>
      </c>
      <c r="O19" s="615">
        <f>O6*別紙!$C5/100*別紙!$E5/10^3</f>
        <v>1670.6030435999996</v>
      </c>
      <c r="P19" s="615">
        <f>P6*別紙!$C5/100*別紙!$E5/10^3</f>
        <v>1787.1106931999998</v>
      </c>
      <c r="Q19" s="615">
        <f>Q6*別紙!$C5/100*別紙!$E5/10^3</f>
        <v>1934.4614267999993</v>
      </c>
      <c r="R19" s="639">
        <f>R6*別紙!$C5/100*別紙!$E5/10^3</f>
        <v>2043.6963492</v>
      </c>
      <c r="S19" s="572"/>
      <c r="T19" s="191"/>
      <c r="U19" s="588"/>
      <c r="W19" s="201"/>
      <c r="X19" s="201"/>
      <c r="Y19" s="173"/>
      <c r="Z19" s="628" t="s">
        <v>389</v>
      </c>
      <c r="AA19" s="671"/>
      <c r="AB19" s="672"/>
      <c r="AC19" s="673">
        <f>SUM($AC$6,$AC$9,$AC$10,$AC$13)</f>
        <v>515856</v>
      </c>
      <c r="AD19" s="673">
        <f>SUM($AD$6,$AD$9,$AD$10,$AD$13)</f>
        <v>689902.10800000001</v>
      </c>
      <c r="AE19" s="674">
        <f>SUM($AE$6,$AE$9,$AE$10,$AE$13,$AE$17,$AE$18)</f>
        <v>28.043699378000003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8136.2967600000002</v>
      </c>
      <c r="K20" s="617">
        <f>K7*別紙!$C6/100*別紙!$E6/10^3</f>
        <v>11276.793551999999</v>
      </c>
      <c r="L20" s="617">
        <f>L7*別紙!$C6/100*別紙!$E6/10^3</f>
        <v>11702.854547999998</v>
      </c>
      <c r="M20" s="617">
        <f>M7*別紙!$C6/100*別紙!$E6/10^3</f>
        <v>12144.25956</v>
      </c>
      <c r="N20" s="617">
        <f>N7*別紙!$C6/100*別紙!$E6/10^3</f>
        <v>12978.524291999998</v>
      </c>
      <c r="O20" s="617">
        <f>O7*別紙!$C6/100*別紙!$E6/10^3</f>
        <v>13123.895616000005</v>
      </c>
      <c r="P20" s="617">
        <f>P7*別紙!$C6/100*別紙!$E6/10^3</f>
        <v>13254.848856000001</v>
      </c>
      <c r="Q20" s="617">
        <f>Q7*別紙!$C6/100*別紙!$E6/10^3</f>
        <v>13320.325476000005</v>
      </c>
      <c r="R20" s="634">
        <f>R7*別紙!$C6/100*別紙!$E6/10^3</f>
        <v>13493.871588000004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41.277119999999996</v>
      </c>
      <c r="L21" s="617">
        <f>L8*別紙!$C7/100*別紙!$E7/10^3</f>
        <v>41.277119999999996</v>
      </c>
      <c r="M21" s="617">
        <f>M8*別紙!$C7/100*別紙!$E7/10^3</f>
        <v>41.277119999999996</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9368.5919771999997</v>
      </c>
      <c r="K25" s="657">
        <f t="shared" si="3"/>
        <v>12657.176569199999</v>
      </c>
      <c r="L25" s="657">
        <f t="shared" si="3"/>
        <v>13183.615601999998</v>
      </c>
      <c r="M25" s="657">
        <f t="shared" si="3"/>
        <v>13740.952206</v>
      </c>
      <c r="N25" s="657">
        <f t="shared" si="3"/>
        <v>14636.063021999998</v>
      </c>
      <c r="O25" s="657">
        <f t="shared" si="3"/>
        <v>14835.775779600006</v>
      </c>
      <c r="P25" s="657">
        <f t="shared" si="3"/>
        <v>15083.236669200001</v>
      </c>
      <c r="Q25" s="657">
        <f t="shared" si="3"/>
        <v>15296.064022800005</v>
      </c>
      <c r="R25" s="658">
        <f t="shared" ref="R25" si="4">SUM(R19:R24)</f>
        <v>15578.845057200004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32847.610069968548</v>
      </c>
      <c r="K26" s="654">
        <f>(VLOOKUP(年度マスタ!$K$4&amp;"_"&amp;K$18,データシート1!$A:$BT,MATCH("da_合計",データシート1!$A$1:$BT$1,0),0))/10^3</f>
        <v>32425.284866701393</v>
      </c>
      <c r="L26" s="654">
        <f>(VLOOKUP(年度マスタ!$K$4&amp;"_"&amp;L$18,データシート1!$A:$BT,MATCH("da_合計",データシート1!$A$1:$BT$1,0),0))/10^3</f>
        <v>34262.054013889807</v>
      </c>
      <c r="M26" s="654">
        <f>(VLOOKUP(年度マスタ!$K$4&amp;"_"&amp;M$18,データシート1!$A:$BT,MATCH("da_合計",データシート1!$A$1:$BT$1,0),0))/10^3</f>
        <v>31990.105042858082</v>
      </c>
      <c r="N26" s="654">
        <f>(VLOOKUP(年度マスタ!$K$4&amp;"_"&amp;N$18,データシート1!$A:$BT,MATCH("da_合計",データシート1!$A$1:$BT$1,0),0))/10^3</f>
        <v>34048.102518917447</v>
      </c>
      <c r="O26" s="654">
        <f>(VLOOKUP(年度マスタ!$K$4&amp;"_"&amp;O$18,データシート1!$A:$BT,MATCH("da_合計",データシート1!$A$1:$BT$1,0),0))/10^3</f>
        <v>35650.024063864897</v>
      </c>
      <c r="P26" s="654">
        <f>(VLOOKUP(年度マスタ!$K$4&amp;"_"&amp;P$18,データシート1!$A:$BT,MATCH("da_合計",データシート1!$A$1:$BT$1,0),0))/10^3</f>
        <v>36794.061531521817</v>
      </c>
      <c r="Q26" s="654">
        <f>(VLOOKUP(年度マスタ!$K$4&amp;"_"&amp;Q$18,データシート1!$A:$BT,MATCH("da_合計",データシート1!$A$1:$BT$1,0),0))/10^3</f>
        <v>36924.91733764136</v>
      </c>
      <c r="R26" s="655">
        <f>Q26</f>
        <v>36924.91733764136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0.28521380877464153</v>
      </c>
      <c r="K27" s="839">
        <f t="shared" ref="K27:P27" si="5">K25/K26</f>
        <v>0.39034897060220053</v>
      </c>
      <c r="L27" s="839">
        <f t="shared" si="5"/>
        <v>0.38478766032694278</v>
      </c>
      <c r="M27" s="839">
        <f t="shared" si="5"/>
        <v>0.42953757693483169</v>
      </c>
      <c r="N27" s="839">
        <f t="shared" si="5"/>
        <v>0.4298642784533459</v>
      </c>
      <c r="O27" s="839">
        <f t="shared" si="5"/>
        <v>0.41615051235372508</v>
      </c>
      <c r="P27" s="839">
        <f t="shared" si="5"/>
        <v>0.40993671373512414</v>
      </c>
      <c r="Q27" s="839">
        <f>Q25/Q26</f>
        <v>0.41424775262007574</v>
      </c>
      <c r="R27" s="840">
        <f>R25/R26</f>
        <v>0.42190602391190424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0.42190602391190424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18.683917466667204</v>
      </c>
      <c r="AA52" s="173"/>
      <c r="AB52" s="678" t="s">
        <v>413</v>
      </c>
      <c r="AC52" s="679">
        <f>$AD6</f>
        <v>685200.52</v>
      </c>
      <c r="AD52" s="680">
        <f>R19+R20</f>
        <v>15537.567937200003</v>
      </c>
      <c r="AE52" s="681">
        <f t="shared" ref="AE52:AE54" si="6">IFERROR(AD52/AC52,"-")</f>
        <v>2.2675943003078868E-2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652977.19066235865</v>
      </c>
      <c r="Z53" s="1130"/>
      <c r="AA53" s="173"/>
      <c r="AB53" s="678" t="s">
        <v>377</v>
      </c>
      <c r="AC53" s="679">
        <f>$AD9</f>
        <v>4701.5879999999997</v>
      </c>
      <c r="AD53" s="680">
        <f>R21</f>
        <v>41.277119999999996</v>
      </c>
      <c r="AE53" s="681">
        <f t="shared" si="6"/>
        <v>8.7793996411425247E-3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201</v>
      </c>
      <c r="AK54" s="443">
        <f>VLOOKUP(年度マスタ!$K$4&amp;"_"&amp;AK$53,データシート1!$A$1:$BT$2000,MATCH("ca_太陽光発電（10kW未満）",データシート1!$A$1:$BT$1,0),0)</f>
        <v>212</v>
      </c>
      <c r="AL54" s="443">
        <f>VLOOKUP(年度マスタ!$K$4&amp;"_"&amp;AL$53,データシート1!$A$1:$BT$2000,MATCH("ca_太陽光発電（10kW未満）",データシート1!$A$1:$BT$1,0),0)</f>
        <v>224</v>
      </c>
      <c r="AM54" s="443">
        <f>VLOOKUP(年度マスタ!$K$4&amp;"_"&amp;AM$53,データシート1!$A$1:$BT$2000,MATCH("ca_太陽光発電（10kW未満）",データシート1!$A$1:$BT$1,0),0)</f>
        <v>239</v>
      </c>
      <c r="AN54" s="443">
        <f>VLOOKUP(年度マスタ!$K$4&amp;"_"&amp;AN$53,データシート1!$A$1:$BT$2000,MATCH("ca_太陽光発電（10kW未満）",データシート1!$A$1:$BT$1,0),0)</f>
        <v>247</v>
      </c>
      <c r="AO54" s="443">
        <f>VLOOKUP(年度マスタ!$K$4&amp;"_"&amp;AO$53,データシート1!$A$1:$BT$2000,MATCH("ca_太陽光発電（10kW未満）",データシート1!$A$1:$BT$1,0),0)</f>
        <v>255</v>
      </c>
      <c r="AP54" s="443">
        <f>VLOOKUP(年度マスタ!$K$4&amp;"_"&amp;AP$53,データシート1!$A$1:$BT$2000,MATCH("ca_太陽光発電（10kW未満）",データシート1!$A$1:$BT$1,0),0)</f>
        <v>271</v>
      </c>
      <c r="AQ54" s="443">
        <f>VLOOKUP(年度マスタ!$K$4&amp;"_"&amp;AQ$53,データシート1!$A$1:$BT$2000,MATCH("ca_太陽光発電（10kW未満）",データシート1!$A$1:$BT$1,0),0)</f>
        <v>288</v>
      </c>
      <c r="AR54" s="443">
        <f>VLOOKUP(年度マスタ!$K$4&amp;"_"&amp;AR$53,データシート1!$A$1:$BT$2000,MATCH("ca_太陽光発電（10kW未満）",データシート1!$A$1:$BT$1,0),0)</f>
        <v>302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東串良町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東串良町</v>
      </c>
      <c r="AZ12" s="1023" t="str">
        <f>年度マスタ!$K4</f>
        <v>46482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東串良町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東串良町</v>
      </c>
      <c r="AZ4" s="1038" t="str">
        <f>年度マスタ!$K4</f>
        <v>46482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東串良町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2025-03-04T10:11:53Z</dcterms:created>
  <dcterms:modified xsi:type="dcterms:W3CDTF">2025-03-04T10:11:54Z</dcterms:modified>
  <cp:category/>
  <cp:contentStatus/>
</cp:coreProperties>
</file>