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3193DD3-9F4A-49C8-A192-BC07A9A418F7}"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<sst xmlns="http://schemas.openxmlformats.org/spreadsheetml/2006/main" count="16724" uniqueCount="2419">
  <si>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</si>
  <si>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</si>
  <si>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</si>
  <si>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</si>
  <si>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</si>
  <si>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</si>
  <si>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</si>
  <si>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</si>
  <si>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</si>
  <si>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</si>
  <si>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</si>
  <si>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</si>
  <si>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</si>
  <si>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</si>
  <si>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</si>
  <si>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</si>
  <si>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</si>
  <si>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</si>
  <si>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</si>
  <si>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</si>
  <si>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</si>
  <si>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</si>
  <si>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</si>
  <si>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</si>
  <si>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</si>
  <si>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</si>
  <si>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</si>
  <si>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</si>
  <si>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</si>
  <si>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</si>
  <si>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</si>
  <si>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</si>
  <si>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</si>
  <si>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</si>
  <si>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</si>
  <si>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</si>
  <si>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</si>
  <si>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</si>
  <si>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</si>
  <si>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</si>
  <si>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</si>
  <si>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</si>
  <si>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</si>
  <si>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</si>
  <si>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</si>
  <si>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</si>
  <si>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</si>
  <si>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</si>
  <si>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</si>
  <si>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</si>
  <si>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</si>
  <si>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</si>
  <si>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</si>
  <si>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</si>
  <si>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</si>
  <si>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</si>
  <si>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</si>
  <si>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</si>
  <si>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</si>
  <si>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</si>
  <si>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</si>
  <si>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</si>
  <si>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</si>
  <si>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</si>
  <si>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</si>
  <si>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</si>
  <si>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</si>
  <si>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</si>
  <si>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</si>
  <si>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</si>
  <si>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</si>
  <si>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</si>
  <si>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</si>
  <si>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</si>
  <si>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</si>
  <si>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</si>
  <si>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</si>
  <si>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</si>
  <si>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</si>
  <si>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</si>
  <si>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</si>
  <si>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</si>
  <si>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</si>
  <si>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</si>
  <si>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</si>
  <si>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</si>
  <si>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</si>
  <si>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</si>
  <si>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</si>
  <si>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</si>
  <si>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</si>
  <si>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</si>
  <si>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</si>
  <si>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</si>
  <si>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</si>
  <si>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</si>
  <si>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</si>
  <si>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</si>
  <si>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</si>
  <si>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</si>
  <si>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</si>
  <si>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</si>
  <si>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</si>
  <si>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</si>
  <si>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</si>
  <si>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</si>
  <si>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</si>
  <si>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</si>
  <si>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</si>
  <si>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</si>
  <si>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</si>
  <si>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</si>
  <si>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</si>
  <si>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</si>
  <si>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</si>
  <si>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</si>
  <si>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</si>
  <si>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</si>
  <si>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</si>
  <si>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</si>
  <si>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</si>
  <si>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</si>
  <si>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</si>
  <si>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</si>
  <si>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</si>
  <si>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</si>
  <si>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</si>
  <si>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</si>
  <si>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</si>
  <si>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</si>
  <si>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</si>
  <si>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</si>
  <si>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</si>
  <si>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</si>
  <si>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</si>
  <si>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</si>
  <si>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</si>
  <si>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</si>
  <si>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</si>
  <si>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</si>
  <si>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</si>
  <si>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</si>
  <si>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</si>
  <si>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</si>
  <si>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</si>
  <si>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</si>
  <si>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</si>
  <si>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</si>
  <si>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</si>
  <si>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</si>
  <si>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</si>
  <si>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</si>
  <si>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</si>
  <si>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</si>
  <si>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</si>
  <si>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</si>
  <si>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</si>
  <si>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</si>
  <si>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</si>
  <si>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</si>
  <si>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</si>
  <si>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</si>
  <si>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</si>
  <si>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</si>
  <si>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</si>
  <si>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</si>
  <si>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</si>
  <si>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</si>
  <si>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</si>
  <si>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</si>
  <si>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</si>
  <si>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</si>
  <si>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</si>
  <si>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</si>
  <si>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</si>
  <si>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</si>
  <si>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</si>
  <si>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</si>
  <si>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</si>
  <si>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</si>
  <si>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</si>
  <si>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</si>
  <si>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</si>
  <si>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</si>
  <si>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</si>
  <si>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</si>
  <si>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</si>
  <si>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</si>
  <si>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</si>
  <si>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</si>
  <si>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</si>
  <si>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</si>
  <si>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</si>
  <si>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</si>
  <si>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</si>
  <si>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</si>
  <si>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</si>
  <si>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</si>
  <si>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</si>
  <si>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</si>
  <si>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</si>
  <si>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</si>
  <si>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</si>
  <si>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</si>
  <si>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</si>
  <si>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</si>
  <si>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</si>
  <si>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</si>
  <si>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</si>
  <si>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</si>
  <si>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</si>
  <si>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</si>
  <si>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</si>
  <si>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</si>
  <si>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</si>
  <si>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</si>
  <si>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</si>
  <si>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</si>
  <si>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</si>
  <si>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</si>
  <si>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</si>
  <si>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</si>
  <si>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</si>
  <si>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</si>
  <si>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</si>
  <si>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</si>
  <si>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</si>
  <si>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</si>
  <si>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</si>
  <si>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</si>
  <si>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</si>
  <si>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</si>
  <si>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</si>
  <si>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</si>
  <si>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</si>
  <si>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</si>
  <si>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</si>
  <si>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</si>
  <si>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</si>
  <si>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</si>
  <si>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</si>
  <si>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</si>
  <si>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</si>
  <si>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</si>
  <si>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</si>
  <si>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</si>
  <si>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</si>
  <si>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</si>
  <si>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</si>
  <si>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</si>
  <si>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</si>
  <si>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</si>
  <si>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</si>
  <si>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</si>
  <si>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</si>
  <si>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</si>
  <si>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</si>
  <si>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</si>
  <si>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</si>
  <si>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</si>
  <si>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</si>
  <si>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</si>
  <si>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</si>
  <si>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</si>
  <si>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</si>
  <si>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</si>
  <si>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</si>
  <si>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</si>
  <si>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</si>
  <si>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</si>
  <si>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</si>
  <si>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</si>
  <si>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</si>
  <si>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</si>
  <si>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</si>
  <si>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</si>
  <si>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</si>
  <si>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</si>
  <si>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</si>
  <si>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</si>
  <si>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</si>
  <si>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</si>
  <si>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</si>
  <si>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</si>
  <si>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</si>
  <si>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</si>
  <si>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</si>
  <si>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</si>
  <si>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</si>
  <si>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</si>
  <si>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</si>
  <si>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</si>
  <si>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</si>
  <si>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</si>
  <si>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</si>
  <si>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</si>
  <si>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</si>
  <si>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</si>
  <si>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</si>
  <si>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</si>
  <si>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</si>
  <si>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</si>
  <si>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</si>
  <si>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</si>
  <si>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</si>
  <si>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</si>
  <si>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</si>
  <si>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</si>
  <si>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</si>
  <si>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</si>
  <si>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</si>
  <si>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</si>
  <si>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</si>
  <si>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</si>
  <si>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</si>
  <si>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</si>
  <si>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</si>
  <si>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</si>
  <si>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</si>
  <si>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</si>
  <si>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</si>
  <si>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</si>
  <si>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</si>
  <si>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</si>
  <si>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</si>
  <si>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</si>
  <si>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</si>
  <si>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</si>
  <si>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</si>
  <si>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</si>
  <si>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</si>
  <si>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</si>
  <si>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</si>
  <si>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</si>
  <si>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</si>
  <si>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</si>
  <si>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</si>
  <si>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</si>
  <si>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</si>
  <si>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</si>
  <si>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</si>
  <si>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</si>
  <si>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</si>
  <si>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</si>
  <si>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</si>
  <si>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</si>
  <si>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</si>
  <si>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</si>
  <si>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</si>
  <si>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</si>
  <si>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</si>
  <si>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</si>
  <si>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</si>
  <si>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</si>
  <si>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</si>
  <si>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</si>
  <si>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</si>
  <si>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</si>
  <si>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</si>
  <si>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</si>
  <si>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</si>
  <si>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</si>
  <si>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</si>
  <si>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</si>
  <si>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</si>
  <si>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</si>
  <si>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</si>
  <si>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</si>
  <si>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</si>
  <si>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</si>
  <si>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</si>
  <si>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</si>
  <si>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</si>
  <si>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</si>
  <si>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</si>
  <si>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</si>
  <si>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</si>
  <si>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</si>
  <si>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</si>
  <si>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</si>
  <si>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</si>
  <si>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</si>
  <si>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</si>
  <si>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</si>
  <si>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</si>
  <si>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</si>
  <si>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</si>
  <si>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</si>
  <si>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</si>
  <si>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</si>
  <si>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</si>
  <si>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</si>
  <si>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</si>
  <si>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</si>
  <si>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</si>
  <si>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</si>
  <si>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</si>
  <si>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</si>
  <si>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</si>
  <si>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</si>
  <si>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</si>
  <si>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</si>
  <si>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</si>
  <si>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</si>
  <si>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</si>
  <si>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</si>
  <si>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</si>
  <si>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</si>
  <si>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</si>
  <si>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</si>
  <si>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</si>
  <si>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</si>
  <si>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</si>
  <si>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</si>
  <si>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</si>
  <si>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</si>
  <si>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</si>
  <si>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</si>
  <si>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</si>
  <si>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</si>
  <si>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</si>
  <si>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</si>
  <si>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</si>
  <si>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</si>
  <si>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</si>
  <si>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</si>
  <si>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</si>
  <si>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</si>
  <si>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</si>
  <si>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</si>
  <si>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</si>
  <si>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</si>
  <si>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</si>
  <si>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</si>
  <si>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</si>
  <si>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</si>
  <si>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</si>
  <si>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</si>
  <si>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</si>
  <si>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</si>
  <si>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</si>
  <si>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</si>
  <si>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</si>
  <si>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</si>
  <si>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</si>
  <si>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</si>
  <si>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</si>
  <si>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</si>
  <si>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</si>
  <si>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</si>
  <si>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</si>
  <si>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</si>
  <si>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</si>
  <si>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</si>
  <si>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</si>
  <si>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</si>
  <si>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</si>
  <si>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</si>
  <si>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</si>
  <si>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</si>
  <si>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</si>
  <si>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</si>
  <si>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</si>
  <si>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</si>
  <si>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</si>
  <si>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</si>
  <si>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</si>
  <si>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</si>
  <si>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</si>
  <si>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</si>
  <si>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</si>
  <si>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</si>
  <si>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</si>
  <si>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</si>
  <si>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</si>
  <si>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</si>
  <si>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</si>
  <si>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</si>
  <si>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</si>
  <si>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</si>
  <si>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</si>
  <si>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</si>
  <si>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</si>
  <si>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</si>
  <si>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</si>
  <si>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</si>
  <si>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</si>
  <si>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</si>
  <si>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</si>
  <si>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</si>
  <si>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</si>
  <si>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</si>
  <si>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</si>
  <si>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</si>
  <si>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</si>
  <si>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</si>
  <si>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</si>
  <si>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</si>
  <si>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</si>
  <si>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</si>
  <si>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</si>
  <si>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</si>
  <si>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</si>
  <si>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</si>
  <si>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</si>
  <si>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</si>
  <si>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</si>
  <si>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</si>
  <si>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</si>
  <si>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</si>
  <si>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</si>
  <si>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</si>
  <si>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</si>
  <si>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</si>
  <si>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</si>
  <si>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</si>
  <si>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</si>
  <si>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</si>
  <si>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</si>
  <si>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</si>
  <si>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</si>
  <si>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</si>
  <si>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</si>
  <si>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</si>
  <si>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</si>
  <si>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</si>
  <si>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</si>
  <si>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</si>
  <si>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</si>
  <si>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</si>
  <si>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</si>
  <si>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</si>
  <si>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</si>
  <si>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</si>
  <si>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</si>
  <si>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</si>
  <si>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</si>
  <si>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</si>
  <si>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</si>
  <si>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</si>
  <si>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</si>
  <si>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</si>
  <si>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</si>
  <si>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</si>
  <si>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</si>
  <si>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</si>
  <si>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</si>
  <si>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</si>
  <si>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</si>
  <si>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</si>
  <si>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</si>
  <si>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</si>
  <si>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</si>
  <si>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</si>
  <si>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</si>
  <si>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</si>
  <si>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</si>
  <si>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</si>
  <si>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</si>
  <si>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</si>
  <si>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</si>
  <si>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</si>
  <si>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</si>
  <si>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</si>
  <si>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</si>
  <si>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</si>
  <si>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</si>
  <si>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</si>
  <si>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</si>
  <si>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</si>
  <si>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</si>
  <si>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</si>
  <si>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</si>
  <si>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</si>
  <si>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</si>
  <si>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</si>
  <si>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</si>
  <si>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</si>
  <si>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</si>
  <si>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</si>
  <si>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</si>
  <si>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</si>
  <si>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</si>
  <si>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</si>
  <si>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</si>
  <si>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</si>
  <si>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</si>
  <si>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</si>
  <si>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</si>
  <si>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</si>
  <si>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</si>
  <si>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</si>
  <si>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</si>
  <si>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</si>
  <si>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</si>
  <si>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</si>
  <si>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</si>
  <si>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</si>
  <si>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</si>
  <si>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</si>
  <si>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</si>
  <si>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</si>
  <si>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</si>
  <si>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</si>
  <si>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</si>
  <si>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</si>
  <si>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</si>
  <si>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</si>
  <si>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</si>
  <si>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</si>
  <si>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</si>
  <si>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</si>
  <si>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</si>
  <si>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</si>
  <si>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</si>
  <si>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</si>
  <si>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</si>
  <si>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</si>
  <si>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</si>
  <si>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</si>
  <si>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</si>
  <si>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</si>
  <si>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</si>
  <si>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</si>
  <si>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</si>
  <si>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</si>
  <si>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</si>
  <si>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</si>
  <si>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</si>
  <si>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</si>
  <si>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</si>
  <si>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</si>
  <si>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</si>
  <si>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</si>
  <si>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</si>
  <si>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</si>
  <si>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</si>
  <si>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</si>
  <si>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</si>
  <si>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</si>
  <si>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</si>
  <si>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</si>
  <si>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</si>
  <si>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</si>
  <si>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</si>
  <si>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</si>
  <si>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</si>
  <si>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</si>
  <si>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</si>
  <si>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</si>
  <si>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</si>
  <si>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</si>
  <si>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</si>
  <si>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</si>
  <si>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</si>
  <si>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</si>
  <si>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</si>
  <si>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</si>
  <si>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</si>
  <si>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</si>
  <si>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</si>
  <si>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</si>
  <si>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</si>
  <si>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</si>
  <si>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</si>
  <si>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</si>
  <si>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</si>
  <si>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</si>
  <si>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</si>
  <si>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</si>
  <si>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</si>
  <si>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</si>
  <si>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</si>
  <si>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</si>
  <si>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</si>
  <si>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</si>
  <si>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</si>
  <si>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</si>
  <si>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</si>
  <si>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</si>
  <si>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</si>
  <si>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</si>
  <si>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</si>
  <si>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</si>
  <si>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</si>
  <si>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</si>
  <si>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</si>
  <si>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</si>
  <si>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</si>
  <si>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</si>
  <si>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</si>
  <si>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</si>
  <si>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</si>
  <si>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</si>
  <si>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</si>
  <si>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</si>
  <si>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</si>
  <si>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</si>
  <si>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</si>
  <si>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</si>
  <si>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</si>
  <si>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</si>
  <si>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</si>
  <si>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</si>
  <si>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</si>
  <si>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</si>
  <si>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</si>
  <si>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</si>
  <si>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</si>
  <si>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</si>
  <si>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</si>
  <si>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</si>
  <si>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</si>
  <si>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</si>
  <si>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</si>
  <si>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</si>
  <si>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</si>
  <si>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</si>
  <si>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</si>
  <si>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</si>
  <si>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</si>
  <si>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</si>
  <si>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</si>
  <si>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</si>
  <si>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</si>
  <si>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</si>
  <si>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</si>
  <si>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</si>
  <si>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</si>
  <si>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</si>
  <si>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</si>
  <si>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</si>
  <si>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</si>
  <si>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</si>
  <si>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</si>
  <si>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</si>
  <si>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</si>
  <si>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</si>
  <si>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</si>
  <si>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</si>
  <si>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</si>
  <si>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</si>
  <si>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</si>
  <si>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</si>
  <si>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</si>
  <si>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</si>
  <si>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</si>
  <si>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</si>
  <si>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</si>
  <si>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</si>
  <si>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</si>
  <si>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</si>
  <si>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</si>
  <si>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</si>
  <si>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</si>
  <si>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</si>
  <si>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</si>
  <si>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</si>
  <si>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</si>
  <si>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</si>
  <si>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</si>
  <si>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</si>
  <si>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</si>
  <si>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</si>
  <si>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</si>
  <si>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</si>
  <si>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</si>
  <si>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</si>
  <si>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</si>
  <si>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</si>
  <si>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</si>
  <si>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</si>
  <si>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</si>
  <si>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</si>
  <si>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</si>
  <si>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</si>
  <si>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</si>
  <si>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</si>
  <si>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</si>
  <si>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</si>
  <si>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</si>
  <si>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</si>
  <si>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</si>
  <si>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</si>
  <si>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</si>
  <si>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</si>
  <si>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</si>
  <si>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</si>
  <si>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</si>
  <si>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</si>
  <si>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</si>
  <si>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</si>
  <si>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</si>
  <si>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</si>
  <si>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</si>
  <si>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</si>
  <si>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</si>
  <si>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</si>
  <si>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</si>
  <si>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</si>
  <si>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</si>
  <si>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</si>
  <si>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</si>
  <si>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</si>
  <si>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</si>
  <si>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</si>
  <si>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</si>
  <si>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</si>
  <si>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</si>
  <si>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</si>
  <si>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</si>
  <si>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</si>
  <si>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</si>
  <si>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</si>
  <si>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</si>
  <si>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</si>
  <si>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</si>
  <si>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</si>
  <si>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</si>
  <si>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</si>
  <si>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</si>
  <si>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</si>
  <si>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</si>
  <si>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</si>
  <si>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</si>
  <si>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</si>
  <si>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</si>
  <si>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</si>
  <si>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</si>
  <si>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</si>
  <si>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</si>
  <si>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</si>
  <si>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</si>
  <si>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</si>
  <si>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</si>
  <si>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</si>
  <si>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</si>
  <si>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</si>
  <si>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</si>
  <si>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</si>
  <si>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</si>
  <si>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</si>
  <si>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</si>
  <si>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</si>
  <si>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</si>
  <si>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</si>
  <si>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</si>
  <si>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</si>
  <si>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</si>
  <si>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</si>
  <si>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</si>
  <si>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</si>
  <si>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</si>
  <si>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</si>
  <si>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</si>
  <si>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</si>
  <si>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</si>
  <si>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</si>
  <si>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</si>
  <si>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</si>
  <si>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</si>
  <si>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</si>
  <si>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</si>
  <si>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</si>
  <si>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</si>
  <si>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</si>
  <si>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</si>
  <si>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</si>
  <si>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</si>
  <si>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</si>
  <si>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</si>
  <si>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</si>
  <si>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</si>
  <si>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</si>
  <si>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</si>
  <si>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</si>
  <si>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</si>
  <si>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</si>
  <si>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</si>
  <si>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</si>
  <si>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</si>
  <si>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</si>
  <si>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</si>
  <si>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</si>
  <si>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</si>
  <si>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</si>
  <si>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</si>
  <si>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</si>
  <si>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</si>
  <si>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</si>
  <si>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</si>
  <si>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</si>
  <si>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</si>
  <si>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</si>
  <si>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</si>
  <si>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</si>
  <si>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</si>
  <si>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</si>
  <si>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</si>
  <si>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</si>
  <si>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</si>
  <si>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</si>
  <si>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</si>
  <si>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</si>
  <si>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</si>
  <si>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</si>
  <si>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</si>
  <si>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</si>
  <si>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</si>
  <si>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</si>
  <si>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</si>
  <si>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</si>
  <si>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</si>
  <si>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</si>
  <si>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</si>
  <si>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</si>
  <si>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</si>
  <si>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</si>
  <si>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</si>
  <si>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</si>
  <si>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</si>
  <si>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</si>
  <si>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</si>
  <si>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</si>
  <si>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</si>
  <si>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</si>
  <si>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</si>
  <si>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</si>
  <si>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</si>
  <si>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</si>
  <si>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</si>
  <si>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</si>
  <si>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</si>
  <si>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</si>
  <si>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</si>
  <si>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</si>
  <si>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</si>
  <si>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</si>
  <si>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</si>
  <si>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</si>
  <si>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</si>
  <si>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</si>
  <si>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</si>
  <si>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</si>
  <si>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</si>
  <si>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</si>
  <si>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</si>
  <si>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</si>
  <si>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</si>
  <si>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</si>
  <si>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</si>
  <si>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</si>
  <si>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</si>
  <si>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</si>
  <si>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</si>
  <si>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</si>
  <si>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</si>
  <si>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</si>
  <si>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</si>
  <si>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</si>
  <si>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</si>
  <si>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</si>
  <si>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</si>
  <si>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</si>
  <si>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</si>
  <si>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</si>
  <si>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</si>
  <si>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</si>
  <si>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</si>
  <si>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</si>
  <si>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</si>
  <si>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</si>
  <si>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</si>
  <si>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</si>
  <si>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</si>
  <si>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</si>
  <si>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</si>
  <si>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</si>
  <si>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</si>
  <si>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</si>
  <si>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</si>
  <si>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</si>
  <si>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</si>
  <si>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</si>
  <si>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</si>
  <si>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</si>
  <si>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</si>
  <si>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</si>
  <si>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</si>
  <si>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</si>
  <si>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</si>
  <si>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</si>
  <si>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</si>
  <si>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</si>
  <si>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</si>
  <si>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</si>
  <si>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</si>
  <si>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</si>
  <si>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</si>
  <si>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</si>
  <si>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</si>
  <si>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</si>
  <si>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</si>
  <si>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</si>
  <si>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</si>
  <si>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</si>
  <si>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</si>
  <si>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</si>
  <si>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</si>
  <si>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</si>
  <si>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</si>
  <si>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</si>
  <si>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</si>
  <si>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</si>
  <si>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</si>
  <si>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</si>
  <si>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</si>
  <si>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</si>
  <si>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</si>
  <si>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</si>
  <si>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</si>
  <si>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</si>
  <si>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</si>
  <si>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</si>
  <si>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</si>
  <si>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</si>
  <si>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</si>
  <si>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</si>
  <si>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</si>
  <si>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</si>
  <si>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</si>
  <si>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</si>
  <si>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</si>
  <si>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</si>
  <si>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</si>
  <si>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</si>
  <si>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</si>
  <si>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</si>
  <si>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</si>
  <si>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</si>
  <si>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</si>
  <si>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</si>
  <si>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</si>
  <si>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</si>
  <si>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</si>
  <si>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</si>
  <si>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</si>
  <si>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</si>
  <si>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</si>
  <si>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</si>
  <si>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</si>
  <si>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</si>
  <si>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</si>
  <si>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</si>
  <si>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</si>
  <si>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</si>
  <si>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</si>
  <si>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</si>
  <si>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</si>
  <si>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</si>
  <si>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</si>
  <si>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</si>
  <si>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</si>
  <si>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</si>
  <si>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</si>
  <si>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</si>
  <si>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</si>
  <si>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</si>
  <si>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</si>
  <si>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</si>
  <si>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</si>
  <si>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</si>
  <si>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</si>
  <si>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</si>
  <si>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</si>
  <si>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</si>
  <si>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</si>
  <si>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</si>
  <si>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</si>
  <si>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</si>
  <si>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</si>
  <si>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</si>
  <si>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</si>
  <si>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</si>
  <si>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</si>
  <si>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</si>
  <si>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</si>
  <si>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</si>
  <si>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</si>
  <si>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</si>
  <si>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</si>
  <si>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</si>
  <si>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</si>
  <si>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</si>
  <si>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</si>
  <si>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</si>
  <si>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</si>
  <si>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</si>
  <si>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</si>
  <si>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</si>
  <si>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</si>
  <si>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</si>
  <si>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</si>
  <si>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</si>
  <si>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</si>
  <si>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</si>
  <si>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</si>
  <si>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</si>
  <si>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</si>
  <si>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</si>
  <si>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</si>
  <si>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</si>
  <si>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</si>
  <si>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</si>
  <si>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</si>
  <si>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</si>
  <si>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</si>
  <si>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</si>
  <si>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</si>
  <si>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</si>
  <si>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</si>
  <si>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</si>
  <si>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</si>
  <si>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</si>
  <si>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</si>
  <si>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</si>
  <si>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</si>
  <si>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</si>
  <si>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</si>
  <si>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</si>
  <si>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</si>
  <si>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</si>
  <si>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</si>
  <si>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</si>
  <si>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</si>
  <si>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</si>
  <si>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</si>
  <si>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</si>
  <si>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</si>
  <si>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</si>
  <si>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</si>
  <si>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</si>
  <si>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</si>
  <si>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</si>
  <si>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</si>
  <si>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</si>
  <si>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</si>
  <si>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</si>
  <si>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</si>
  <si>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</si>
  <si>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</si>
  <si>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</si>
  <si>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</si>
  <si>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</si>
  <si>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</si>
  <si>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</si>
  <si>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</si>
  <si>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</si>
  <si>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</si>
  <si>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</si>
  <si>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</si>
  <si>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</si>
  <si>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</si>
  <si>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</si>
  <si>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</si>
  <si>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</si>
  <si>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</si>
  <si>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</si>
  <si>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</si>
  <si>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</si>
  <si>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</si>
  <si>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</si>
  <si>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</si>
  <si>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</si>
  <si>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</si>
  <si>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</si>
  <si>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</si>
  <si>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</si>
  <si>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</si>
  <si>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</si>
  <si>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</si>
  <si>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</si>
  <si>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</si>
  <si>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</si>
  <si>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</si>
  <si>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</si>
  <si>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</si>
  <si>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</si>
  <si>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</si>
  <si>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</si>
  <si>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</si>
  <si>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</si>
  <si>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</si>
  <si>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</si>
  <si>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</si>
  <si>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</si>
  <si>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</si>
  <si>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</si>
  <si>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</si>
  <si>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</si>
  <si>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</si>
  <si>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</si>
  <si>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</si>
  <si>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</si>
  <si>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</si>
  <si>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</si>
  <si>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</si>
  <si>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</si>
  <si>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</si>
  <si>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</si>
  <si>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</si>
  <si>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</si>
  <si>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</si>
  <si>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</si>
  <si>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</si>
  <si>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</si>
  <si>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</si>
  <si>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</si>
  <si>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</si>
  <si>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</si>
  <si>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</si>
  <si>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</si>
  <si>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</si>
  <si>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</si>
  <si>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</si>
  <si>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</si>
  <si>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</si>
  <si>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</si>
  <si>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</si>
  <si>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</si>
  <si>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</si>
  <si>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</si>
  <si>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</si>
  <si>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</si>
  <si>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</si>
  <si>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</si>
  <si>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</si>
  <si>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</si>
  <si>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</si>
  <si>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</si>
  <si>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</si>
  <si>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</si>
  <si>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</si>
  <si>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</si>
  <si>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</si>
  <si>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</si>
  <si>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</si>
  <si>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</si>
  <si>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</si>
  <si>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</si>
  <si>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</si>
  <si>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</si>
  <si>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</si>
  <si>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</si>
  <si>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</si>
  <si>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</si>
  <si>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</si>
  <si>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</si>
  <si>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</si>
  <si>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</si>
  <si>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</si>
  <si>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</si>
  <si>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</si>
  <si>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</si>
  <si>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</si>
  <si>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</si>
  <si>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</si>
  <si>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</si>
  <si>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</si>
  <si>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</si>
  <si>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</si>
  <si>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</si>
  <si>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</si>
  <si>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</si>
  <si>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</si>
  <si>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</si>
  <si>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</si>
  <si>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</si>
  <si>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</si>
  <si>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</si>
  <si>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</si>
  <si>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</si>
  <si>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</si>
  <si>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</si>
  <si>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</si>
  <si>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</si>
  <si>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</si>
  <si>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</si>
  <si>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</si>
  <si>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</si>
  <si>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</si>
  <si>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</si>
  <si>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</si>
  <si>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</si>
  <si>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</si>
  <si>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</si>
  <si>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</si>
  <si>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</si>
  <si>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</si>
  <si>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</si>
  <si>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</si>
  <si>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</si>
  <si>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</si>
  <si>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</si>
  <si>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</si>
  <si>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</si>
  <si>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</si>
  <si>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</si>
  <si>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</si>
  <si>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</si>
  <si>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</si>
  <si>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</si>
  <si>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</si>
  <si>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</si>
  <si>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</si>
  <si>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</si>
  <si>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</si>
  <si>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</si>
  <si>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</si>
  <si>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</si>
  <si>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</si>
  <si>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</si>
  <si>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</si>
  <si>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</si>
  <si>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</si>
  <si>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</si>
  <si>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</si>
  <si>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</si>
  <si>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</si>
  <si>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</si>
  <si>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</si>
  <si>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</si>
  <si>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</si>
  <si>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</si>
  <si>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</si>
  <si>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</si>
  <si>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</si>
  <si>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</si>
  <si>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</si>
  <si>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</si>
  <si>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</si>
  <si>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</si>
  <si>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</si>
  <si>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</si>
  <si>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</si>
  <si>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</si>
  <si>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</si>
  <si>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</si>
  <si>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</si>
  <si>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</si>
  <si>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</si>
  <si>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</si>
  <si>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</si>
  <si>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</si>
  <si>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</si>
  <si>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</si>
  <si>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</si>
  <si>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</si>
  <si>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</si>
  <si>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</si>
  <si>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</si>
  <si>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</si>
  <si>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</si>
  <si>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</si>
  <si>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</si>
  <si>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</si>
  <si>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</si>
  <si>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</si>
  <si>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</si>
  <si>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</si>
  <si>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</si>
  <si>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</si>
  <si>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</si>
  <si>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</si>
  <si>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</si>
  <si>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</si>
  <si>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</si>
  <si>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</si>
  <si>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</si>
  <si>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</si>
  <si>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</si>
  <si>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</si>
  <si>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</si>
  <si>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</si>
  <si>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</si>
  <si>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</si>
  <si>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</si>
  <si>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</si>
  <si>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</si>
  <si>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</si>
  <si>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</si>
  <si>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</si>
  <si>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</si>
  <si>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</si>
  <si>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</si>
  <si>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</si>
  <si>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</si>
  <si>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</si>
  <si>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</si>
  <si>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</si>
  <si>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</si>
  <si>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</si>
  <si>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</si>
  <si>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</si>
  <si>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</si>
  <si>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</si>
  <si>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</si>
  <si>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</si>
  <si>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</si>
  <si>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</si>
  <si>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</si>
  <si>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</si>
  <si>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</si>
  <si>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</si>
  <si>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</si>
  <si>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</si>
  <si>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</si>
  <si>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</si>
  <si>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</si>
  <si>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</si>
  <si>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</si>
  <si>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</si>
  <si>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</si>
  <si>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</si>
  <si>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</si>
  <si>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</si>
  <si>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</si>
  <si>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</si>
  <si>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</si>
  <si>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</si>
  <si>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</si>
  <si>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</si>
  <si>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</si>
  <si>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</si>
  <si>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</si>
  <si>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</si>
  <si>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</si>
  <si>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</si>
  <si>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</si>
  <si>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</si>
  <si>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</si>
  <si>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</si>
  <si>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</si>
  <si>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</si>
  <si>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</si>
  <si>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</si>
  <si>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</si>
  <si>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</si>
  <si>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</si>
  <si>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</si>
  <si>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</si>
  <si>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</si>
  <si>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</si>
  <si>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</si>
  <si>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</si>
  <si>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</si>
  <si>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</si>
  <si>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</si>
  <si>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</si>
  <si>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</si>
  <si>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</si>
  <si>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</si>
  <si>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</si>
  <si>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</si>
  <si>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</si>
  <si>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</si>
  <si>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</si>
  <si>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</si>
  <si>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</si>
  <si>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</si>
  <si>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</si>
  <si>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</si>
  <si>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</si>
  <si>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</si>
  <si>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</si>
  <si>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</si>
  <si>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</si>
  <si>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</si>
  <si>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</si>
  <si>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</si>
  <si>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</si>
  <si>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</si>
  <si>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</si>
  <si>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</si>
  <si>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</si>
  <si>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</si>
  <si>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</si>
  <si>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</si>
  <si>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</si>
  <si>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</si>
  <si>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</si>
  <si>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</si>
  <si>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</si>
  <si>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</si>
  <si>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</si>
  <si>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</si>
  <si>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</si>
  <si>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</si>
  <si>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</si>
  <si>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</si>
  <si>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</si>
  <si>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</si>
  <si>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</si>
  <si>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</si>
  <si>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</si>
  <si>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</si>
  <si>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</si>
  <si>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</si>
  <si>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</si>
  <si>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</si>
  <si>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</si>
  <si>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</si>
  <si>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</si>
  <si>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</si>
  <si>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</si>
  <si>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</si>
  <si>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</si>
  <si>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</si>
  <si>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</si>
  <si>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</si>
  <si>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</si>
  <si>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</si>
  <si>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</si>
  <si>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</si>
  <si>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</si>
  <si>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</si>
  <si>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</si>
  <si>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</si>
  <si>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</si>
  <si>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</si>
  <si>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</si>
  <si>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</si>
  <si>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</si>
  <si>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</si>
  <si>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</si>
  <si>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</si>
  <si>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</si>
  <si>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</si>
  <si>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</si>
  <si>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</si>
  <si>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</si>
  <si>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</si>
  <si>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</si>
  <si>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</si>
  <si>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</si>
  <si>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</si>
  <si>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</si>
  <si>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</si>
  <si>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</si>
  <si>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</si>
  <si>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</si>
  <si>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</si>
  <si>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</si>
  <si>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</si>
  <si>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</si>
  <si>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</si>
  <si>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</si>
  <si>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</si>
  <si>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</si>
  <si>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</si>
  <si>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</si>
  <si>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</si>
  <si>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</si>
  <si>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</si>
  <si>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</si>
  <si>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</si>
  <si>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</si>
  <si>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</si>
  <si>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</si>
  <si>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01408_令和6年度</t>
  </si>
  <si>
    <t>01408</t>
  </si>
  <si>
    <t>余市町</t>
  </si>
  <si>
    <t>_令和6年度</t>
  </si>
  <si>
    <t>市区町村コード_令和4年度</t>
  </si>
  <si>
    <t>01408_令和4年度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</si>
  <si>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</si>
  <si>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</si>
  <si>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</si>
  <si>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</si>
  <si>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</si>
  <si>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</si>
  <si>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</si>
  <si>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</si>
  <si>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</si>
  <si>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</si>
  <si>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</si>
  <si>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</si>
  <si>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</si>
  <si>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</si>
  <si>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</si>
  <si>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</si>
  <si>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</si>
  <si>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</si>
  <si>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</si>
  <si>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</si>
  <si>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</si>
  <si>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</si>
  <si>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</si>
  <si>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</si>
  <si>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</si>
  <si>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</si>
  <si>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</si>
  <si>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</si>
  <si>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</si>
  <si>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</si>
  <si>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</si>
  <si>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</si>
  <si>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</si>
  <si>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</si>
  <si>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</si>
  <si>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</si>
  <si>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</si>
  <si>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</si>
  <si>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</si>
  <si>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</si>
  <si>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</si>
  <si>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</si>
  <si>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</si>
  <si>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</si>
  <si>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</si>
  <si>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</si>
  <si>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</si>
  <si>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</si>
  <si>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</si>
  <si>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</si>
  <si>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</si>
  <si>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</si>
  <si>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</si>
  <si>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</si>
  <si>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</si>
  <si>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</si>
  <si>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</si>
  <si>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森町</t>
  </si>
  <si>
    <t>01220_令和6年度</t>
  </si>
  <si>
    <t>01220</t>
  </si>
  <si>
    <t>士別市</t>
  </si>
  <si>
    <t>01220_令和4年度</t>
  </si>
  <si>
    <t>45202</t>
  </si>
  <si>
    <t>都城市</t>
  </si>
  <si>
    <t>45202_令和4年度</t>
  </si>
  <si>
    <t>45202_令和6年度</t>
  </si>
  <si>
    <t>01555_令和6年度</t>
  </si>
  <si>
    <t>01555</t>
  </si>
  <si>
    <t>遠軽町</t>
  </si>
  <si>
    <t>01543_令和6年度</t>
  </si>
  <si>
    <t>01543</t>
  </si>
  <si>
    <t>美幌町</t>
  </si>
  <si>
    <t>01637_令和6年度</t>
  </si>
  <si>
    <t>01637</t>
  </si>
  <si>
    <t>芽室町</t>
  </si>
  <si>
    <t>01555_令和4年度</t>
  </si>
  <si>
    <t>01543_令和4年度</t>
  </si>
  <si>
    <t>01637_令和4年度</t>
  </si>
  <si>
    <t>45203</t>
  </si>
  <si>
    <t>延岡市</t>
  </si>
  <si>
    <t>45203_令和4年度</t>
  </si>
  <si>
    <t>45203_令和6年度</t>
  </si>
  <si>
    <t>45382</t>
  </si>
  <si>
    <t>国富町</t>
  </si>
  <si>
    <t>45382_令和4年度</t>
  </si>
  <si>
    <t>45382_令和6年度</t>
  </si>
  <si>
    <t>45361</t>
  </si>
  <si>
    <t>高原町</t>
  </si>
  <si>
    <t>45361_令和4年度</t>
  </si>
  <si>
    <t>45361_令和6年度</t>
  </si>
  <si>
    <t>45401</t>
  </si>
  <si>
    <t>高鍋町</t>
  </si>
  <si>
    <t>45401_令和4年度</t>
  </si>
  <si>
    <t>45401_令和6年度</t>
  </si>
  <si>
    <t>01555_平成2年度</t>
  </si>
  <si>
    <t>01555_平成17年度</t>
  </si>
  <si>
    <t>01555_平成18年度</t>
  </si>
  <si>
    <t>01555_平成19年度</t>
  </si>
  <si>
    <t>01555_平成20年度</t>
  </si>
  <si>
    <t>01555_平成21年度</t>
  </si>
  <si>
    <t>01555_平成22年度</t>
  </si>
  <si>
    <t>01555_平成23年度</t>
  </si>
  <si>
    <t>01555_平成24年度</t>
  </si>
  <si>
    <t>01555_平成25年度</t>
  </si>
  <si>
    <t>01555_平成26年度</t>
  </si>
  <si>
    <t>01555_平成27年度</t>
  </si>
  <si>
    <t>01555_平成28年度</t>
  </si>
  <si>
    <t>01555_平成29年度</t>
  </si>
  <si>
    <t>01555_平成30年度</t>
  </si>
  <si>
    <t>01555_令和元年度</t>
  </si>
  <si>
    <t>01555_令和2年度</t>
  </si>
  <si>
    <t>01555_令和3年度</t>
  </si>
  <si>
    <t>01555_令和5年度</t>
  </si>
  <si>
    <t>40625_平成2年度</t>
  </si>
  <si>
    <t>40625</t>
  </si>
  <si>
    <t>みやこ町</t>
  </si>
  <si>
    <t>40625_平成17年度</t>
  </si>
  <si>
    <t>40625_平成18年度</t>
  </si>
  <si>
    <t>40625_平成19年度</t>
  </si>
  <si>
    <t>40625_平成20年度</t>
  </si>
  <si>
    <t>40625_平成21年度</t>
  </si>
  <si>
    <t>40625_平成22年度</t>
  </si>
  <si>
    <t>40625_平成23年度</t>
  </si>
  <si>
    <t>40625_平成24年度</t>
  </si>
  <si>
    <t>40625_平成25年度</t>
  </si>
  <si>
    <t>40625_平成26年度</t>
  </si>
  <si>
    <t>40625_平成27年度</t>
  </si>
  <si>
    <t>40625_平成28年度</t>
  </si>
  <si>
    <t>40625_平成29年度</t>
  </si>
  <si>
    <t>40625_平成30年度</t>
  </si>
  <si>
    <t>40625_令和元年度</t>
  </si>
  <si>
    <t>40625_令和2年度</t>
  </si>
  <si>
    <t>40625_令和3年度</t>
  </si>
  <si>
    <t>40625_令和4年度</t>
  </si>
  <si>
    <t>40625_令和5年度</t>
  </si>
  <si>
    <t>40625_令和6年度</t>
  </si>
  <si>
    <t>41204_平成2年度</t>
  </si>
  <si>
    <t>41204</t>
  </si>
  <si>
    <t>多久市</t>
  </si>
  <si>
    <t>41204_平成17年度</t>
  </si>
  <si>
    <t>41204_平成18年度</t>
  </si>
  <si>
    <t>41204_平成19年度</t>
  </si>
  <si>
    <t>41204_平成20年度</t>
  </si>
  <si>
    <t>41204_平成21年度</t>
  </si>
  <si>
    <t>41204_平成22年度</t>
  </si>
  <si>
    <t>41204_平成23年度</t>
  </si>
  <si>
    <t>41204_平成24年度</t>
  </si>
  <si>
    <t>41204_平成25年度</t>
  </si>
  <si>
    <t>41204_平成26年度</t>
  </si>
  <si>
    <t>41204_平成27年度</t>
  </si>
  <si>
    <t>41204_平成28年度</t>
  </si>
  <si>
    <t>41204_平成29年度</t>
  </si>
  <si>
    <t>41204_平成30年度</t>
  </si>
  <si>
    <t>41204_令和元年度</t>
  </si>
  <si>
    <t>41204_令和2年度</t>
  </si>
  <si>
    <t>41204_令和3年度</t>
  </si>
  <si>
    <t>41204_令和4年度</t>
  </si>
  <si>
    <t>41204_令和5年度</t>
  </si>
  <si>
    <t>41204_令和6年度</t>
  </si>
  <si>
    <t>01637_平成2年度</t>
  </si>
  <si>
    <t>01637_平成17年度</t>
  </si>
  <si>
    <t>01637_平成18年度</t>
  </si>
  <si>
    <t>01637_平成19年度</t>
  </si>
  <si>
    <t>01637_平成20年度</t>
  </si>
  <si>
    <t>01637_平成21年度</t>
  </si>
  <si>
    <t>01637_平成22年度</t>
  </si>
  <si>
    <t>01637_平成23年度</t>
  </si>
  <si>
    <t>01637_平成24年度</t>
  </si>
  <si>
    <t>01637_平成25年度</t>
  </si>
  <si>
    <t>01637_平成26年度</t>
  </si>
  <si>
    <t>01637_平成27年度</t>
  </si>
  <si>
    <t>01637_平成28年度</t>
  </si>
  <si>
    <t>01637_平成29年度</t>
  </si>
  <si>
    <t>01637_平成30年度</t>
  </si>
  <si>
    <t>01637_令和元年度</t>
  </si>
  <si>
    <t>01637_令和2年度</t>
  </si>
  <si>
    <t>01637_令和3年度</t>
  </si>
  <si>
    <t>01637_令和5年度</t>
  </si>
  <si>
    <t>47327_平成2年度</t>
  </si>
  <si>
    <t>47327</t>
  </si>
  <si>
    <t>北中城村</t>
  </si>
  <si>
    <t>47327_平成17年度</t>
  </si>
  <si>
    <t>47327_平成18年度</t>
  </si>
  <si>
    <t>47327_平成19年度</t>
  </si>
  <si>
    <t>47327_平成20年度</t>
  </si>
  <si>
    <t>47327_平成21年度</t>
  </si>
  <si>
    <t>47327_平成22年度</t>
  </si>
  <si>
    <t>47327_平成23年度</t>
  </si>
  <si>
    <t>47327_平成24年度</t>
  </si>
  <si>
    <t>47327_平成25年度</t>
  </si>
  <si>
    <t>47327_平成26年度</t>
  </si>
  <si>
    <t>47327_平成27年度</t>
  </si>
  <si>
    <t>47327_平成28年度</t>
  </si>
  <si>
    <t>47327_平成29年度</t>
  </si>
  <si>
    <t>47327_平成30年度</t>
  </si>
  <si>
    <t>47327_令和元年度</t>
  </si>
  <si>
    <t>47327_令和2年度</t>
  </si>
  <si>
    <t>47327_令和3年度</t>
  </si>
  <si>
    <t>47327_令和4年度</t>
  </si>
  <si>
    <t>47327_令和5年度</t>
  </si>
  <si>
    <t>47327_令和6年度</t>
  </si>
  <si>
    <t>18322_平成2年度</t>
  </si>
  <si>
    <t>18322</t>
  </si>
  <si>
    <t>永平寺町</t>
  </si>
  <si>
    <t>18322_平成17年度</t>
  </si>
  <si>
    <t>18322_平成18年度</t>
  </si>
  <si>
    <t>18322_平成19年度</t>
  </si>
  <si>
    <t>18322_平成20年度</t>
  </si>
  <si>
    <t>18322_平成21年度</t>
  </si>
  <si>
    <t>18322_平成22年度</t>
  </si>
  <si>
    <t>18322_平成23年度</t>
  </si>
  <si>
    <t>18322_平成24年度</t>
  </si>
  <si>
    <t>18322_平成25年度</t>
  </si>
  <si>
    <t>18322_平成26年度</t>
  </si>
  <si>
    <t>18322_平成27年度</t>
  </si>
  <si>
    <t>18322_平成28年度</t>
  </si>
  <si>
    <t>18322_平成29年度</t>
  </si>
  <si>
    <t>18322_平成30年度</t>
  </si>
  <si>
    <t>18322_令和元年度</t>
  </si>
  <si>
    <t>18322_令和2年度</t>
  </si>
  <si>
    <t>18322_令和3年度</t>
  </si>
  <si>
    <t>18322_令和4年度</t>
  </si>
  <si>
    <t>18322_令和5年度</t>
  </si>
  <si>
    <t>18322_令和6年度</t>
  </si>
  <si>
    <t>11347_平成2年度</t>
  </si>
  <si>
    <t>11347</t>
  </si>
  <si>
    <t>吉見町</t>
  </si>
  <si>
    <t>11347_平成17年度</t>
  </si>
  <si>
    <t>11347_平成18年度</t>
  </si>
  <si>
    <t>11347_平成19年度</t>
  </si>
  <si>
    <t>11347_平成20年度</t>
  </si>
  <si>
    <t>11347_平成21年度</t>
  </si>
  <si>
    <t>11347_平成22年度</t>
  </si>
  <si>
    <t>11347_平成23年度</t>
  </si>
  <si>
    <t>11347_平成24年度</t>
  </si>
  <si>
    <t>11347_平成25年度</t>
  </si>
  <si>
    <t>11347_平成26年度</t>
  </si>
  <si>
    <t>11347_平成27年度</t>
  </si>
  <si>
    <t>11347_平成28年度</t>
  </si>
  <si>
    <t>11347_平成29年度</t>
  </si>
  <si>
    <t>11347_平成30年度</t>
  </si>
  <si>
    <t>11347_令和元年度</t>
  </si>
  <si>
    <t>11347_令和2年度</t>
  </si>
  <si>
    <t>11347_令和3年度</t>
  </si>
  <si>
    <t>11347_令和4年度</t>
  </si>
  <si>
    <t>11347_令和5年度</t>
  </si>
  <si>
    <t>11347_令和6年度</t>
  </si>
  <si>
    <t>05434_平成2年度</t>
  </si>
  <si>
    <t>05434</t>
  </si>
  <si>
    <t>美郷町</t>
  </si>
  <si>
    <t>05434_平成17年度</t>
  </si>
  <si>
    <t>05434_平成18年度</t>
  </si>
  <si>
    <t>05434_平成19年度</t>
  </si>
  <si>
    <t>05434_平成20年度</t>
  </si>
  <si>
    <t>05434_平成21年度</t>
  </si>
  <si>
    <t>05434_平成22年度</t>
  </si>
  <si>
    <t>05434_平成23年度</t>
  </si>
  <si>
    <t>05434_平成24年度</t>
  </si>
  <si>
    <t>05434_平成25年度</t>
  </si>
  <si>
    <t>05434_平成26年度</t>
  </si>
  <si>
    <t>05434_平成27年度</t>
  </si>
  <si>
    <t>05434_平成28年度</t>
  </si>
  <si>
    <t>05434_平成29年度</t>
  </si>
  <si>
    <t>05434_平成30年度</t>
  </si>
  <si>
    <t>05434_令和元年度</t>
  </si>
  <si>
    <t>05434_令和2年度</t>
  </si>
  <si>
    <t>05434_令和3年度</t>
  </si>
  <si>
    <t>05434_令和4年度</t>
  </si>
  <si>
    <t>05434_令和5年度</t>
  </si>
  <si>
    <t>05434_令和6年度</t>
  </si>
  <si>
    <t>01543_平成2年度</t>
  </si>
  <si>
    <t>01543_平成17年度</t>
  </si>
  <si>
    <t>01543_平成18年度</t>
  </si>
  <si>
    <t>01543_平成19年度</t>
  </si>
  <si>
    <t>01543_平成20年度</t>
  </si>
  <si>
    <t>01543_平成21年度</t>
  </si>
  <si>
    <t>01543_平成22年度</t>
  </si>
  <si>
    <t>01543_平成23年度</t>
  </si>
  <si>
    <t>01543_平成24年度</t>
  </si>
  <si>
    <t>01543_平成25年度</t>
  </si>
  <si>
    <t>01543_平成26年度</t>
  </si>
  <si>
    <t>01543_平成27年度</t>
  </si>
  <si>
    <t>01543_平成28年度</t>
  </si>
  <si>
    <t>01543_平成29年度</t>
  </si>
  <si>
    <t>01543_平成30年度</t>
  </si>
  <si>
    <t>01543_令和元年度</t>
  </si>
  <si>
    <t>01543_令和2年度</t>
  </si>
  <si>
    <t>01543_令和3年度</t>
  </si>
  <si>
    <t>01543_令和5年度</t>
  </si>
  <si>
    <t>04404_平成2年度</t>
  </si>
  <si>
    <t>04404</t>
  </si>
  <si>
    <t>七ヶ浜町</t>
  </si>
  <si>
    <t>04404_平成17年度</t>
  </si>
  <si>
    <t>04404_平成18年度</t>
  </si>
  <si>
    <t>04404_平成19年度</t>
  </si>
  <si>
    <t>04404_平成20年度</t>
  </si>
  <si>
    <t>04404_平成21年度</t>
  </si>
  <si>
    <t>04404_平成22年度</t>
  </si>
  <si>
    <t>04404_平成23年度</t>
  </si>
  <si>
    <t>04404_平成24年度</t>
  </si>
  <si>
    <t>04404_平成25年度</t>
  </si>
  <si>
    <t>04404_平成26年度</t>
  </si>
  <si>
    <t>04404_平成27年度</t>
  </si>
  <si>
    <t>04404_平成28年度</t>
  </si>
  <si>
    <t>04404_平成29年度</t>
  </si>
  <si>
    <t>04404_平成30年度</t>
  </si>
  <si>
    <t>04404_令和元年度</t>
  </si>
  <si>
    <t>04404_令和2年度</t>
  </si>
  <si>
    <t>04404_令和3年度</t>
  </si>
  <si>
    <t>04404_令和4年度</t>
  </si>
  <si>
    <t>04404_令和5年度</t>
  </si>
  <si>
    <t>04404_令和6年度</t>
  </si>
  <si>
    <t>21521_平成2年度</t>
  </si>
  <si>
    <t>21521</t>
  </si>
  <si>
    <t>御嵩町</t>
  </si>
  <si>
    <t>21521_平成17年度</t>
  </si>
  <si>
    <t>21521_平成18年度</t>
  </si>
  <si>
    <t>21521_平成19年度</t>
  </si>
  <si>
    <t>21521_平成20年度</t>
  </si>
  <si>
    <t>21521_平成21年度</t>
  </si>
  <si>
    <t>21521_平成22年度</t>
  </si>
  <si>
    <t>21521_平成23年度</t>
  </si>
  <si>
    <t>21521_平成24年度</t>
  </si>
  <si>
    <t>21521_平成25年度</t>
  </si>
  <si>
    <t>21521_平成26年度</t>
  </si>
  <si>
    <t>21521_平成27年度</t>
  </si>
  <si>
    <t>21521_平成28年度</t>
  </si>
  <si>
    <t>21521_平成29年度</t>
  </si>
  <si>
    <t>21521_平成30年度</t>
  </si>
  <si>
    <t>21521_令和元年度</t>
  </si>
  <si>
    <t>21521_令和2年度</t>
  </si>
  <si>
    <t>21521_令和3年度</t>
  </si>
  <si>
    <t>21521_令和4年度</t>
  </si>
  <si>
    <t>21521_令和5年度</t>
  </si>
  <si>
    <t>21521_令和6年度</t>
  </si>
  <si>
    <t>03210_平成2年度</t>
  </si>
  <si>
    <t>03210</t>
  </si>
  <si>
    <t>陸前高田市</t>
  </si>
  <si>
    <t>03210_平成17年度</t>
  </si>
  <si>
    <t>03210_平成18年度</t>
  </si>
  <si>
    <t>03210_平成19年度</t>
  </si>
  <si>
    <t>03210_平成20年度</t>
  </si>
  <si>
    <t>03210_平成21年度</t>
  </si>
  <si>
    <t>03210_平成22年度</t>
  </si>
  <si>
    <t>03210_平成23年度</t>
  </si>
  <si>
    <t>03210_平成24年度</t>
  </si>
  <si>
    <t>03210_平成25年度</t>
  </si>
  <si>
    <t>03210_平成26年度</t>
  </si>
  <si>
    <t>03210_平成27年度</t>
  </si>
  <si>
    <t>03210_平成28年度</t>
  </si>
  <si>
    <t>03210_平成29年度</t>
  </si>
  <si>
    <t>03210_平成30年度</t>
  </si>
  <si>
    <t>03210_令和元年度</t>
  </si>
  <si>
    <t>03210_令和2年度</t>
  </si>
  <si>
    <t>03210_令和3年度</t>
  </si>
  <si>
    <t>03210_令和4年度</t>
  </si>
  <si>
    <t>03210_令和5年度</t>
  </si>
  <si>
    <t>03210_令和6年度</t>
  </si>
  <si>
    <t>41341_平成2年度</t>
  </si>
  <si>
    <t>41341</t>
  </si>
  <si>
    <t>基山町</t>
  </si>
  <si>
    <t>41341_平成17年度</t>
  </si>
  <si>
    <t>41341_平成18年度</t>
  </si>
  <si>
    <t>41341_平成19年度</t>
  </si>
  <si>
    <t>41341_平成20年度</t>
  </si>
  <si>
    <t>41341_平成21年度</t>
  </si>
  <si>
    <t>41341_平成22年度</t>
  </si>
  <si>
    <t>41341_平成23年度</t>
  </si>
  <si>
    <t>41341_平成24年度</t>
  </si>
  <si>
    <t>41341_平成25年度</t>
  </si>
  <si>
    <t>41341_平成26年度</t>
  </si>
  <si>
    <t>41341_平成27年度</t>
  </si>
  <si>
    <t>41341_平成28年度</t>
  </si>
  <si>
    <t>41341_平成29年度</t>
  </si>
  <si>
    <t>41341_平成30年度</t>
  </si>
  <si>
    <t>41341_令和元年度</t>
  </si>
  <si>
    <t>41341_令和2年度</t>
  </si>
  <si>
    <t>41341_令和3年度</t>
  </si>
  <si>
    <t>41341_令和4年度</t>
  </si>
  <si>
    <t>41341_令和5年度</t>
  </si>
  <si>
    <t>41341_令和6年度</t>
  </si>
  <si>
    <t>45209_平成2年度</t>
  </si>
  <si>
    <t>45209</t>
  </si>
  <si>
    <t>えびの市</t>
  </si>
  <si>
    <t>45209_平成17年度</t>
  </si>
  <si>
    <t>45209_平成18年度</t>
  </si>
  <si>
    <t>45209_平成19年度</t>
  </si>
  <si>
    <t>45209_平成20年度</t>
  </si>
  <si>
    <t>45209_平成21年度</t>
  </si>
  <si>
    <t>45209_平成22年度</t>
  </si>
  <si>
    <t>45209_平成23年度</t>
  </si>
  <si>
    <t>45209_平成24年度</t>
  </si>
  <si>
    <t>45209_平成25年度</t>
  </si>
  <si>
    <t>45209_平成26年度</t>
  </si>
  <si>
    <t>45209_平成27年度</t>
  </si>
  <si>
    <t>45209_平成28年度</t>
  </si>
  <si>
    <t>45209_平成29年度</t>
  </si>
  <si>
    <t>45209_平成30年度</t>
  </si>
  <si>
    <t>45209_令和元年度</t>
  </si>
  <si>
    <t>45209_令和2年度</t>
  </si>
  <si>
    <t>45209_令和3年度</t>
  </si>
  <si>
    <t>45209_令和4年度</t>
  </si>
  <si>
    <t>45209_令和5年度</t>
  </si>
  <si>
    <t>45209_令和6年度</t>
  </si>
  <si>
    <t>11342_平成2年度</t>
  </si>
  <si>
    <t>11342</t>
  </si>
  <si>
    <t>嵐山町</t>
  </si>
  <si>
    <t>11342_平成17年度</t>
  </si>
  <si>
    <t>11342_平成18年度</t>
  </si>
  <si>
    <t>11342_平成19年度</t>
  </si>
  <si>
    <t>11342_平成20年度</t>
  </si>
  <si>
    <t>11342_平成21年度</t>
  </si>
  <si>
    <t>11342_平成22年度</t>
  </si>
  <si>
    <t>11342_平成23年度</t>
  </si>
  <si>
    <t>11342_平成24年度</t>
  </si>
  <si>
    <t>11342_平成25年度</t>
  </si>
  <si>
    <t>11342_平成26年度</t>
  </si>
  <si>
    <t>11342_平成27年度</t>
  </si>
  <si>
    <t>11342_平成28年度</t>
  </si>
  <si>
    <t>11342_平成29年度</t>
  </si>
  <si>
    <t>11342_平成30年度</t>
  </si>
  <si>
    <t>11342_令和元年度</t>
  </si>
  <si>
    <t>11342_令和2年度</t>
  </si>
  <si>
    <t>11342_令和3年度</t>
  </si>
  <si>
    <t>11342_令和4年度</t>
  </si>
  <si>
    <t>11342_令和5年度</t>
  </si>
  <si>
    <t>11342_令和6年度</t>
  </si>
  <si>
    <t>14362_平成2年度</t>
  </si>
  <si>
    <t>14362</t>
  </si>
  <si>
    <t>大井町</t>
  </si>
  <si>
    <t>14362_平成17年度</t>
  </si>
  <si>
    <t>14362_平成18年度</t>
  </si>
  <si>
    <t>14362_平成19年度</t>
  </si>
  <si>
    <t>14362_平成20年度</t>
  </si>
  <si>
    <t>14362_平成21年度</t>
  </si>
  <si>
    <t>14362_平成22年度</t>
  </si>
  <si>
    <t>14362_平成23年度</t>
  </si>
  <si>
    <t>14362_平成24年度</t>
  </si>
  <si>
    <t>14362_平成25年度</t>
  </si>
  <si>
    <t>14362_平成26年度</t>
  </si>
  <si>
    <t>14362_平成27年度</t>
  </si>
  <si>
    <t>14362_平成28年度</t>
  </si>
  <si>
    <t>14362_平成29年度</t>
  </si>
  <si>
    <t>14362_平成30年度</t>
  </si>
  <si>
    <t>14362_令和元年度</t>
  </si>
  <si>
    <t>14362_令和2年度</t>
  </si>
  <si>
    <t>14362_令和3年度</t>
  </si>
  <si>
    <t>14362_令和4年度</t>
  </si>
  <si>
    <t>14362_令和5年度</t>
  </si>
  <si>
    <t>14362_令和6年度</t>
  </si>
  <si>
    <t>37406_平成2年度</t>
  </si>
  <si>
    <t>37406</t>
  </si>
  <si>
    <t>まんのう町</t>
  </si>
  <si>
    <t>37406_平成17年度</t>
  </si>
  <si>
    <t>37406_平成18年度</t>
  </si>
  <si>
    <t>37406_平成19年度</t>
  </si>
  <si>
    <t>37406_平成20年度</t>
  </si>
  <si>
    <t>37406_平成21年度</t>
  </si>
  <si>
    <t>37406_平成22年度</t>
  </si>
  <si>
    <t>37406_平成23年度</t>
  </si>
  <si>
    <t>37406_平成24年度</t>
  </si>
  <si>
    <t>37406_平成25年度</t>
  </si>
  <si>
    <t>37406_平成26年度</t>
  </si>
  <si>
    <t>37406_平成27年度</t>
  </si>
  <si>
    <t>37406_平成28年度</t>
  </si>
  <si>
    <t>37406_平成29年度</t>
  </si>
  <si>
    <t>37406_平成30年度</t>
  </si>
  <si>
    <t>37406_令和元年度</t>
  </si>
  <si>
    <t>37406_令和2年度</t>
  </si>
  <si>
    <t>37406_令和3年度</t>
  </si>
  <si>
    <t>37406_令和4年度</t>
  </si>
  <si>
    <t>37406_令和5年度</t>
  </si>
  <si>
    <t>37406_令和6年度</t>
  </si>
  <si>
    <t>10449_平成2年度</t>
  </si>
  <si>
    <t>10449</t>
  </si>
  <si>
    <t>みなかみ町</t>
  </si>
  <si>
    <t>10449_平成17年度</t>
  </si>
  <si>
    <t>10449_平成18年度</t>
  </si>
  <si>
    <t>10449_平成19年度</t>
  </si>
  <si>
    <t>10449_平成20年度</t>
  </si>
  <si>
    <t>10449_平成21年度</t>
  </si>
  <si>
    <t>10449_平成22年度</t>
  </si>
  <si>
    <t>10449_平成23年度</t>
  </si>
  <si>
    <t>10449_平成24年度</t>
  </si>
  <si>
    <t>10449_平成25年度</t>
  </si>
  <si>
    <t>10449_平成26年度</t>
  </si>
  <si>
    <t>10449_平成27年度</t>
  </si>
  <si>
    <t>10449_平成28年度</t>
  </si>
  <si>
    <t>10449_平成29年度</t>
  </si>
  <si>
    <t>10449_平成30年度</t>
  </si>
  <si>
    <t>10449_令和元年度</t>
  </si>
  <si>
    <t>10449_令和2年度</t>
  </si>
  <si>
    <t>10449_令和3年度</t>
  </si>
  <si>
    <t>10449_令和4年度</t>
  </si>
  <si>
    <t>10449_令和5年度</t>
  </si>
  <si>
    <t>10449_令和6年度</t>
  </si>
  <si>
    <t>22344_平成2年度</t>
  </si>
  <si>
    <t>22344</t>
  </si>
  <si>
    <t>小山町</t>
  </si>
  <si>
    <t>22344_平成17年度</t>
  </si>
  <si>
    <t>22344_平成18年度</t>
  </si>
  <si>
    <t>22344_平成19年度</t>
  </si>
  <si>
    <t>22344_平成20年度</t>
  </si>
  <si>
    <t>22344_平成21年度</t>
  </si>
  <si>
    <t>22344_平成22年度</t>
  </si>
  <si>
    <t>22344_平成23年度</t>
  </si>
  <si>
    <t>22344_平成24年度</t>
  </si>
  <si>
    <t>22344_平成25年度</t>
  </si>
  <si>
    <t>22344_平成26年度</t>
  </si>
  <si>
    <t>22344_平成27年度</t>
  </si>
  <si>
    <t>22344_平成28年度</t>
  </si>
  <si>
    <t>22344_平成29年度</t>
  </si>
  <si>
    <t>22344_平成30年度</t>
  </si>
  <si>
    <t>22344_令和元年度</t>
  </si>
  <si>
    <t>22344_令和2年度</t>
  </si>
  <si>
    <t>22344_令和3年度</t>
  </si>
  <si>
    <t>22344_令和4年度</t>
  </si>
  <si>
    <t>22344_令和5年度</t>
  </si>
  <si>
    <t>22344_令和6年度</t>
  </si>
  <si>
    <t>45421_平成2年度</t>
  </si>
  <si>
    <t>45421</t>
  </si>
  <si>
    <t>門川町</t>
  </si>
  <si>
    <t>45421_平成17年度</t>
  </si>
  <si>
    <t>45421_平成18年度</t>
  </si>
  <si>
    <t>45421_平成19年度</t>
  </si>
  <si>
    <t>45421_平成20年度</t>
  </si>
  <si>
    <t>45421_平成21年度</t>
  </si>
  <si>
    <t>45421_平成22年度</t>
  </si>
  <si>
    <t>45421_平成23年度</t>
  </si>
  <si>
    <t>45421_平成24年度</t>
  </si>
  <si>
    <t>45421_平成25年度</t>
  </si>
  <si>
    <t>45421_平成26年度</t>
  </si>
  <si>
    <t>45421_平成27年度</t>
  </si>
  <si>
    <t>45421_平成28年度</t>
  </si>
  <si>
    <t>45421_平成29年度</t>
  </si>
  <si>
    <t>45421_平成30年度</t>
  </si>
  <si>
    <t>45421_令和元年度</t>
  </si>
  <si>
    <t>45421_令和2年度</t>
  </si>
  <si>
    <t>45421_令和3年度</t>
  </si>
  <si>
    <t>45421_令和4年度</t>
  </si>
  <si>
    <t>45421_令和5年度</t>
  </si>
  <si>
    <t>45421_令和6年度</t>
  </si>
  <si>
    <t>43441_平成2年度</t>
  </si>
  <si>
    <t>43441</t>
  </si>
  <si>
    <t>御船町</t>
  </si>
  <si>
    <t>43441_平成17年度</t>
  </si>
  <si>
    <t>43441_平成18年度</t>
  </si>
  <si>
    <t>43441_平成19年度</t>
  </si>
  <si>
    <t>43441_平成20年度</t>
  </si>
  <si>
    <t>43441_平成21年度</t>
  </si>
  <si>
    <t>43441_平成22年度</t>
  </si>
  <si>
    <t>43441_平成23年度</t>
  </si>
  <si>
    <t>43441_平成24年度</t>
  </si>
  <si>
    <t>43441_平成25年度</t>
  </si>
  <si>
    <t>43441_平成26年度</t>
  </si>
  <si>
    <t>43441_平成27年度</t>
  </si>
  <si>
    <t>43441_平成28年度</t>
  </si>
  <si>
    <t>43441_平成29年度</t>
  </si>
  <si>
    <t>43441_平成30年度</t>
  </si>
  <si>
    <t>43441_令和元年度</t>
  </si>
  <si>
    <t>43441_令和2年度</t>
  </si>
  <si>
    <t>43441_令和3年度</t>
  </si>
  <si>
    <t>43441_令和4年度</t>
  </si>
  <si>
    <t>43441_令和5年度</t>
  </si>
  <si>
    <t>43441_令和6年度</t>
  </si>
  <si>
    <t>22461_平成2年度</t>
  </si>
  <si>
    <t>22461</t>
  </si>
  <si>
    <t>22461_平成17年度</t>
  </si>
  <si>
    <t>22461_平成18年度</t>
  </si>
  <si>
    <t>22461_平成19年度</t>
  </si>
  <si>
    <t>22461_平成20年度</t>
  </si>
  <si>
    <t>22461_平成21年度</t>
  </si>
  <si>
    <t>22461_平成22年度</t>
  </si>
  <si>
    <t>22461_平成23年度</t>
  </si>
  <si>
    <t>22461_平成24年度</t>
  </si>
  <si>
    <t>22461_平成25年度</t>
  </si>
  <si>
    <t>22461_平成26年度</t>
  </si>
  <si>
    <t>22461_平成27年度</t>
  </si>
  <si>
    <t>22461_平成28年度</t>
  </si>
  <si>
    <t>22461_平成29年度</t>
  </si>
  <si>
    <t>22461_平成30年度</t>
  </si>
  <si>
    <t>22461_令和元年度</t>
  </si>
  <si>
    <t>22461_令和2年度</t>
  </si>
  <si>
    <t>22461_令和3年度</t>
  </si>
  <si>
    <t>22461_令和4年度</t>
  </si>
  <si>
    <t>22461_令和5年度</t>
  </si>
  <si>
    <t>22461_令和6年度</t>
  </si>
  <si>
    <t>01408_平成2年度</t>
  </si>
  <si>
    <t>01408_平成17年度</t>
  </si>
  <si>
    <t>01408_平成18年度</t>
  </si>
  <si>
    <t>01408_平成19年度</t>
  </si>
  <si>
    <t>01408_平成20年度</t>
  </si>
  <si>
    <t>01408_平成21年度</t>
  </si>
  <si>
    <t>01408_平成22年度</t>
  </si>
  <si>
    <t>01408_平成23年度</t>
  </si>
  <si>
    <t>01408_平成24年度</t>
  </si>
  <si>
    <t>01408_平成25年度</t>
  </si>
  <si>
    <t>01408_平成26年度</t>
  </si>
  <si>
    <t>01408_平成27年度</t>
  </si>
  <si>
    <t>01408_平成28年度</t>
  </si>
  <si>
    <t>01408_平成29年度</t>
  </si>
  <si>
    <t>01408_平成30年度</t>
  </si>
  <si>
    <t>01408_令和元年度</t>
  </si>
  <si>
    <t>01408_令和2年度</t>
  </si>
  <si>
    <t>01408_令和3年度</t>
  </si>
  <si>
    <t>01408_令和5年度</t>
  </si>
  <si>
    <t>34369_平成2年度</t>
  </si>
  <si>
    <t>34369</t>
  </si>
  <si>
    <t>北広島町</t>
  </si>
  <si>
    <t>34369_平成17年度</t>
  </si>
  <si>
    <t>34369_平成18年度</t>
  </si>
  <si>
    <t>34369_平成19年度</t>
  </si>
  <si>
    <t>34369_平成20年度</t>
  </si>
  <si>
    <t>34369_平成21年度</t>
  </si>
  <si>
    <t>34369_平成22年度</t>
  </si>
  <si>
    <t>34369_平成23年度</t>
  </si>
  <si>
    <t>34369_平成24年度</t>
  </si>
  <si>
    <t>34369_平成25年度</t>
  </si>
  <si>
    <t>34369_平成26年度</t>
  </si>
  <si>
    <t>34369_平成27年度</t>
  </si>
  <si>
    <t>34369_平成28年度</t>
  </si>
  <si>
    <t>34369_平成29年度</t>
  </si>
  <si>
    <t>34369_平成30年度</t>
  </si>
  <si>
    <t>34369_令和元年度</t>
  </si>
  <si>
    <t>34369_令和2年度</t>
  </si>
  <si>
    <t>34369_令和3年度</t>
  </si>
  <si>
    <t>34369_令和4年度</t>
  </si>
  <si>
    <t>34369_令和5年度</t>
  </si>
  <si>
    <t>34369_令和6年度</t>
  </si>
  <si>
    <t>42411_平成2年度</t>
  </si>
  <si>
    <t>42411</t>
  </si>
  <si>
    <t>新上五島町</t>
  </si>
  <si>
    <t>42411_平成17年度</t>
  </si>
  <si>
    <t>42411_平成18年度</t>
  </si>
  <si>
    <t>42411_平成19年度</t>
  </si>
  <si>
    <t>42411_平成20年度</t>
  </si>
  <si>
    <t>42411_平成21年度</t>
  </si>
  <si>
    <t>42411_平成22年度</t>
  </si>
  <si>
    <t>42411_平成23年度</t>
  </si>
  <si>
    <t>42411_平成24年度</t>
  </si>
  <si>
    <t>42411_平成25年度</t>
  </si>
  <si>
    <t>42411_平成26年度</t>
  </si>
  <si>
    <t>42411_平成27年度</t>
  </si>
  <si>
    <t>42411_平成28年度</t>
  </si>
  <si>
    <t>42411_平成29年度</t>
  </si>
  <si>
    <t>42411_平成30年度</t>
  </si>
  <si>
    <t>42411_令和元年度</t>
  </si>
  <si>
    <t>42411_令和2年度</t>
  </si>
  <si>
    <t>42411_令和3年度</t>
  </si>
  <si>
    <t>42411_令和4年度</t>
  </si>
  <si>
    <t>42411_令和5年度</t>
  </si>
  <si>
    <t>42411_令和6年度</t>
  </si>
  <si>
    <t>06321_平成2年度</t>
  </si>
  <si>
    <t>06321</t>
  </si>
  <si>
    <t>河北町</t>
  </si>
  <si>
    <t>06321_平成17年度</t>
  </si>
  <si>
    <t>06321_平成18年度</t>
  </si>
  <si>
    <t>06321_平成19年度</t>
  </si>
  <si>
    <t>06321_平成20年度</t>
  </si>
  <si>
    <t>06321_平成21年度</t>
  </si>
  <si>
    <t>06321_平成22年度</t>
  </si>
  <si>
    <t>06321_平成23年度</t>
  </si>
  <si>
    <t>06321_平成24年度</t>
  </si>
  <si>
    <t>06321_平成25年度</t>
  </si>
  <si>
    <t>06321_平成26年度</t>
  </si>
  <si>
    <t>06321_平成27年度</t>
  </si>
  <si>
    <t>06321_平成28年度</t>
  </si>
  <si>
    <t>06321_平成29年度</t>
  </si>
  <si>
    <t>06321_平成30年度</t>
  </si>
  <si>
    <t>06321_令和元年度</t>
  </si>
  <si>
    <t>06321_令和2年度</t>
  </si>
  <si>
    <t>06321_令和3年度</t>
  </si>
  <si>
    <t>06321_令和4年度</t>
  </si>
  <si>
    <t>06321_令和5年度</t>
  </si>
  <si>
    <t>06321_令和6年度</t>
  </si>
  <si>
    <t>07466_平成2年度</t>
  </si>
  <si>
    <t>07466</t>
  </si>
  <si>
    <t>矢吹町</t>
  </si>
  <si>
    <t>07466_平成17年度</t>
  </si>
  <si>
    <t>07466_平成18年度</t>
  </si>
  <si>
    <t>07466_平成19年度</t>
  </si>
  <si>
    <t>07466_平成20年度</t>
  </si>
  <si>
    <t>07466_平成21年度</t>
  </si>
  <si>
    <t>07466_平成22年度</t>
  </si>
  <si>
    <t>07466_平成23年度</t>
  </si>
  <si>
    <t>07466_平成24年度</t>
  </si>
  <si>
    <t>07466_平成25年度</t>
  </si>
  <si>
    <t>07466_平成26年度</t>
  </si>
  <si>
    <t>07466_平成27年度</t>
  </si>
  <si>
    <t>07466_平成28年度</t>
  </si>
  <si>
    <t>07466_平成29年度</t>
  </si>
  <si>
    <t>07466_平成30年度</t>
  </si>
  <si>
    <t>07466_令和元年度</t>
  </si>
  <si>
    <t>07466_令和2年度</t>
  </si>
  <si>
    <t>07466_令和3年度</t>
  </si>
  <si>
    <t>07466_令和4年度</t>
  </si>
  <si>
    <t>07466_令和5年度</t>
  </si>
  <si>
    <t>07466_令和6年度</t>
  </si>
  <si>
    <t>01220_平成2年度</t>
  </si>
  <si>
    <t>01220_平成17年度</t>
  </si>
  <si>
    <t>01220_平成18年度</t>
  </si>
  <si>
    <t>01220_平成19年度</t>
  </si>
  <si>
    <t>01220_平成20年度</t>
  </si>
  <si>
    <t>01220_平成21年度</t>
  </si>
  <si>
    <t>01220_平成22年度</t>
  </si>
  <si>
    <t>01220_平成23年度</t>
  </si>
  <si>
    <t>01220_平成24年度</t>
  </si>
  <si>
    <t>01220_平成25年度</t>
  </si>
  <si>
    <t>01220_平成26年度</t>
  </si>
  <si>
    <t>01220_平成27年度</t>
  </si>
  <si>
    <t>01220_平成28年度</t>
  </si>
  <si>
    <t>01220_平成29年度</t>
  </si>
  <si>
    <t>01220_平成30年度</t>
  </si>
  <si>
    <t>01220_令和元年度</t>
  </si>
  <si>
    <t>01220_令和2年度</t>
  </si>
  <si>
    <t>01220_令和3年度</t>
  </si>
  <si>
    <t>01220_令和5年度</t>
  </si>
  <si>
    <t>40647_平成2年度</t>
  </si>
  <si>
    <t>40647</t>
  </si>
  <si>
    <t>築上町</t>
  </si>
  <si>
    <t>40647_平成17年度</t>
  </si>
  <si>
    <t>40647_平成18年度</t>
  </si>
  <si>
    <t>40647_平成19年度</t>
  </si>
  <si>
    <t>40647_平成20年度</t>
  </si>
  <si>
    <t>40647_平成21年度</t>
  </si>
  <si>
    <t>40647_平成22年度</t>
  </si>
  <si>
    <t>40647_平成23年度</t>
  </si>
  <si>
    <t>40647_平成24年度</t>
  </si>
  <si>
    <t>40647_平成25年度</t>
  </si>
  <si>
    <t>40647_平成26年度</t>
  </si>
  <si>
    <t>40647_平成27年度</t>
  </si>
  <si>
    <t>40647_平成28年度</t>
  </si>
  <si>
    <t>40647_平成29年度</t>
  </si>
  <si>
    <t>40647_平成30年度</t>
  </si>
  <si>
    <t>40647_令和元年度</t>
  </si>
  <si>
    <t>40647_令和2年度</t>
  </si>
  <si>
    <t>40647_令和3年度</t>
  </si>
  <si>
    <t>40647_令和4年度</t>
  </si>
  <si>
    <t>40647_令和5年度</t>
  </si>
  <si>
    <t>40647_令和6年度</t>
  </si>
  <si>
    <t>45341</t>
  </si>
  <si>
    <t>三股町</t>
  </si>
  <si>
    <t>45341_令和4年度</t>
  </si>
  <si>
    <t>45341_令和6年度</t>
  </si>
  <si>
    <t>45405</t>
  </si>
  <si>
    <t>川南町</t>
  </si>
  <si>
    <t>45405_令和4年度</t>
  </si>
  <si>
    <t>45405_令和6年度</t>
  </si>
  <si>
    <t>45430</t>
  </si>
  <si>
    <t>椎葉村</t>
  </si>
  <si>
    <t>45430_令和4年度</t>
  </si>
  <si>
    <t>45430_令和6年度</t>
  </si>
  <si>
    <t>45205</t>
  </si>
  <si>
    <t>小林市</t>
  </si>
  <si>
    <t>45205_令和4年度</t>
  </si>
  <si>
    <t>45205_令和6年度</t>
  </si>
  <si>
    <t>45442</t>
  </si>
  <si>
    <t>日之影町</t>
  </si>
  <si>
    <t>45442_令和4年度</t>
  </si>
  <si>
    <t>45442_令和6年度</t>
  </si>
  <si>
    <t>45443</t>
  </si>
  <si>
    <t>五ヶ瀬町</t>
  </si>
  <si>
    <t>45443_令和4年度</t>
  </si>
  <si>
    <t>45443_令和6年度</t>
  </si>
  <si>
    <t>45404</t>
  </si>
  <si>
    <t>木城町</t>
  </si>
  <si>
    <t>45404_令和4年度</t>
  </si>
  <si>
    <t>45404_令和6年度</t>
  </si>
  <si>
    <t>45431</t>
  </si>
  <si>
    <t>45431_令和4年度</t>
  </si>
  <si>
    <t>45431_令和6年度</t>
  </si>
  <si>
    <t>45383</t>
  </si>
  <si>
    <t>綾町</t>
  </si>
  <si>
    <t>45383_令和4年度</t>
  </si>
  <si>
    <t>45383_令和6年度</t>
  </si>
  <si>
    <t>45403</t>
  </si>
  <si>
    <t>西米良村</t>
  </si>
  <si>
    <t>45403_令和4年度</t>
  </si>
  <si>
    <t>45403_令和6年度</t>
  </si>
  <si>
    <t>45402</t>
  </si>
  <si>
    <t>新富町</t>
  </si>
  <si>
    <t>45402_令和4年度</t>
  </si>
  <si>
    <t>45402_令和6年度</t>
  </si>
  <si>
    <t>45207</t>
  </si>
  <si>
    <t>串間市</t>
  </si>
  <si>
    <t>45207_令和4年度</t>
  </si>
  <si>
    <t>45207_令和6年度</t>
  </si>
  <si>
    <t>45429</t>
  </si>
  <si>
    <t>諸塚村</t>
  </si>
  <si>
    <t>45429_令和4年度</t>
  </si>
  <si>
    <t>45429_令和6年度</t>
  </si>
  <si>
    <t>45406</t>
  </si>
  <si>
    <t>都農町</t>
  </si>
  <si>
    <t>45406_令和4年度</t>
  </si>
  <si>
    <t>45406_令和6年度</t>
  </si>
  <si>
    <t>45441</t>
  </si>
  <si>
    <t>高千穂町</t>
  </si>
  <si>
    <t>45441_令和4年度</t>
  </si>
  <si>
    <t>45441_令和6年度</t>
  </si>
  <si>
    <t>45206</t>
  </si>
  <si>
    <t>日向市</t>
  </si>
  <si>
    <t>45206_令和4年度</t>
  </si>
  <si>
    <t>45206_令和6年度</t>
  </si>
  <si>
    <t>45208</t>
  </si>
  <si>
    <t>西都市</t>
  </si>
  <si>
    <t>45208_令和4年度</t>
  </si>
  <si>
    <t>45208_令和6年度</t>
  </si>
  <si>
    <t>45204</t>
  </si>
  <si>
    <t>日南市</t>
  </si>
  <si>
    <t>45204_令和4年度</t>
  </si>
  <si>
    <t>45204_令和6年度</t>
  </si>
  <si>
    <t>45201</t>
  </si>
  <si>
    <t>宮崎市</t>
  </si>
  <si>
    <t>45201_令和4年度</t>
  </si>
  <si>
    <t>45201_令和6年度</t>
  </si>
  <si>
    <t>45_平成2年度</t>
  </si>
  <si>
    <t>45</t>
  </si>
  <si>
    <t>宮崎県</t>
  </si>
  <si>
    <t>45_平成17年度</t>
  </si>
  <si>
    <t>45_平成18年度</t>
  </si>
  <si>
    <t>45_平成19年度</t>
  </si>
  <si>
    <t>45_平成20年度</t>
  </si>
  <si>
    <t>45_平成21年度</t>
  </si>
  <si>
    <t>45_平成22年度</t>
  </si>
  <si>
    <t>45_平成23年度</t>
  </si>
  <si>
    <t>45_平成24年度</t>
  </si>
  <si>
    <t>45_平成25年度</t>
  </si>
  <si>
    <t>45_平成26年度</t>
  </si>
  <si>
    <t>45_平成27年度</t>
  </si>
  <si>
    <t>45_平成28年度</t>
  </si>
  <si>
    <t>45_平成29年度</t>
  </si>
  <si>
    <t>45_平成30年度</t>
  </si>
  <si>
    <t>45_令和元年度</t>
  </si>
  <si>
    <t>45_令和2年度</t>
  </si>
  <si>
    <t>45_令和3年度</t>
  </si>
  <si>
    <t>45_令和4年度</t>
  </si>
  <si>
    <t>45_令和5年度</t>
  </si>
  <si>
    <t>45_令和6年度</t>
  </si>
  <si>
    <t>45421_令和7年度</t>
  </si>
  <si>
    <t>45421_令和8年度</t>
  </si>
  <si>
    <t>45421_令和9年度</t>
  </si>
  <si>
    <t>45421_令和10年度</t>
  </si>
  <si>
    <t>45421_令和11年度</t>
  </si>
  <si>
    <t>45421_令和12年度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</si>
</sst>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1.944086876214749</c:v>
                </c:pt>
                <c:pt idx="1">
                  <c:v>3.0590646285926399</c:v>
                </c:pt>
                <c:pt idx="2">
                  <c:v>1.9929515228060259</c:v>
                </c:pt>
                <c:pt idx="3">
                  <c:v>1.407531587913267</c:v>
                </c:pt>
                <c:pt idx="4">
                  <c:v>1.1917458596200079</c:v>
                </c:pt>
                <c:pt idx="5">
                  <c:v>1.0647449560393809</c:v>
                </c:pt>
                <c:pt idx="6">
                  <c:v>1.965030466154539</c:v>
                </c:pt>
                <c:pt idx="7">
                  <c:v>1.4726412232163522</c:v>
                </c:pt>
                <c:pt idx="8">
                  <c:v>1.9946846480229905</c:v>
                </c:pt>
                <c:pt idx="9">
                  <c:v>1.8656372759781594</c:v>
                </c:pt>
                <c:pt idx="10">
                  <c:v>1.6660253508465457</c:v>
                </c:pt>
                <c:pt idx="11">
                  <c:v>1.4909395349170631</c:v>
                </c:pt>
                <c:pt idx="12">
                  <c:v>1.6002378209935579</c:v>
                </c:pt>
                <c:pt idx="13">
                  <c:v>1.748193880473365</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41.127988051509114</c:v>
                </c:pt>
                <c:pt idx="1">
                  <c:v>41.366339050255263</c:v>
                </c:pt>
                <c:pt idx="2">
                  <c:v>40.62934924930893</c:v>
                </c:pt>
                <c:pt idx="3">
                  <c:v>40.675290203905028</c:v>
                </c:pt>
                <c:pt idx="4">
                  <c:v>39.682969539703116</c:v>
                </c:pt>
                <c:pt idx="5">
                  <c:v>38.731247799697861</c:v>
                </c:pt>
                <c:pt idx="6">
                  <c:v>38.437473337949285</c:v>
                </c:pt>
                <c:pt idx="7">
                  <c:v>37.738255257358389</c:v>
                </c:pt>
                <c:pt idx="8">
                  <c:v>37.21933691428741</c:v>
                </c:pt>
                <c:pt idx="9">
                  <c:v>36.748573055692077</c:v>
                </c:pt>
                <c:pt idx="10">
                  <c:v>36.341858444402725</c:v>
                </c:pt>
                <c:pt idx="11">
                  <c:v>33.257827759698415</c:v>
                </c:pt>
                <c:pt idx="12">
                  <c:v>33.226882191719518</c:v>
                </c:pt>
                <c:pt idx="13">
                  <c:v>33.830493624221745</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17.620255355141179</c:v>
                </c:pt>
                <c:pt idx="1">
                  <c:v>21.409391758339069</c:v>
                </c:pt>
                <c:pt idx="2">
                  <c:v>27.097593080982051</c:v>
                </c:pt>
                <c:pt idx="3">
                  <c:v>28.064251893065851</c:v>
                </c:pt>
                <c:pt idx="4">
                  <c:v>29.805732477821561</c:v>
                </c:pt>
                <c:pt idx="5">
                  <c:v>28.849985987029829</c:v>
                </c:pt>
                <c:pt idx="6">
                  <c:v>25.240116764065998</c:v>
                </c:pt>
                <c:pt idx="7">
                  <c:v>21.72334090074888</c:v>
                </c:pt>
                <c:pt idx="8">
                  <c:v>22.65798138041162</c:v>
                </c:pt>
                <c:pt idx="9">
                  <c:v>15.140280793942177</c:v>
                </c:pt>
                <c:pt idx="10">
                  <c:v>15.709107839909191</c:v>
                </c:pt>
                <c:pt idx="11">
                  <c:v>17.493225599475679</c:v>
                </c:pt>
                <c:pt idx="12">
                  <c:v>14.647564009835881</c:v>
                </c:pt>
                <c:pt idx="13">
                  <c:v>22.058433833358084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16.59994371362513</c:v>
                </c:pt>
                <c:pt idx="1">
                  <c:v>17.72392638461141</c:v>
                </c:pt>
                <c:pt idx="2">
                  <c:v>23.604183246766091</c:v>
                </c:pt>
                <c:pt idx="3">
                  <c:v>26.245870852042749</c:v>
                </c:pt>
                <c:pt idx="4">
                  <c:v>22.638446003110111</c:v>
                </c:pt>
                <c:pt idx="5">
                  <c:v>21.250493757990721</c:v>
                </c:pt>
                <c:pt idx="6">
                  <c:v>24.534028535166389</c:v>
                </c:pt>
                <c:pt idx="7">
                  <c:v>17.32680598477145</c:v>
                </c:pt>
                <c:pt idx="8">
                  <c:v>14.6980552352655</c:v>
                </c:pt>
                <c:pt idx="9">
                  <c:v>14.180735209089249</c:v>
                </c:pt>
                <c:pt idx="10">
                  <c:v>15.880887734043615</c:v>
                </c:pt>
                <c:pt idx="11">
                  <c:v>13.853789379988182</c:v>
                </c:pt>
                <c:pt idx="12">
                  <c:v>12.612435755185619</c:v>
                </c:pt>
                <c:pt idx="13">
                  <c:v>12.976672635832943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41.457195882652726</c:v>
                </c:pt>
                <c:pt idx="1">
                  <c:v>45.035210428845673</c:v>
                </c:pt>
                <c:pt idx="2">
                  <c:v>38.011218367288208</c:v>
                </c:pt>
                <c:pt idx="3">
                  <c:v>46.613048433440952</c:v>
                </c:pt>
                <c:pt idx="4">
                  <c:v>50.881088951823202</c:v>
                </c:pt>
                <c:pt idx="5">
                  <c:v>42.930297163169563</c:v>
                </c:pt>
                <c:pt idx="6">
                  <c:v>39.048015077269582</c:v>
                </c:pt>
                <c:pt idx="7">
                  <c:v>36.918406947321259</c:v>
                </c:pt>
                <c:pt idx="8">
                  <c:v>36.074115237550743</c:v>
                </c:pt>
                <c:pt idx="9">
                  <c:v>35.674345872862091</c:v>
                </c:pt>
                <c:pt idx="10">
                  <c:v>35.690473406741262</c:v>
                </c:pt>
                <c:pt idx="11">
                  <c:v>35.122008341995702</c:v>
                </c:pt>
                <c:pt idx="12">
                  <c:v>37.218181072009777</c:v>
                </c:pt>
                <c:pt idx="13">
                  <c:v>35.120669746046438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10326</c:v>
                </c:pt>
                <c:pt idx="1">
                  <c:v>10458</c:v>
                </c:pt>
                <c:pt idx="2">
                  <c:v>10656</c:v>
                </c:pt>
                <c:pt idx="3">
                  <c:v>10748</c:v>
                </c:pt>
                <c:pt idx="4">
                  <c:v>10907</c:v>
                </c:pt>
                <c:pt idx="5">
                  <c:v>11056</c:v>
                </c:pt>
                <c:pt idx="6">
                  <c:v>11160</c:v>
                </c:pt>
                <c:pt idx="7">
                  <c:v>11282</c:v>
                </c:pt>
                <c:pt idx="8">
                  <c:v>11353</c:v>
                </c:pt>
                <c:pt idx="9">
                  <c:v>11455</c:v>
                </c:pt>
                <c:pt idx="10">
                  <c:v>11523</c:v>
                </c:pt>
                <c:pt idx="11">
                  <c:v>11647</c:v>
                </c:pt>
                <c:pt idx="12">
                  <c:v>11631</c:v>
                </c:pt>
                <c:pt idx="13">
                  <c:v>11595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3940</c:v>
                </c:pt>
                <c:pt idx="1">
                  <c:v>3848</c:v>
                </c:pt>
                <c:pt idx="2">
                  <c:v>3791</c:v>
                </c:pt>
                <c:pt idx="3">
                  <c:v>3753</c:v>
                </c:pt>
                <c:pt idx="4">
                  <c:v>3654</c:v>
                </c:pt>
                <c:pt idx="5">
                  <c:v>3609</c:v>
                </c:pt>
                <c:pt idx="6">
                  <c:v>3557</c:v>
                </c:pt>
                <c:pt idx="7">
                  <c:v>3551</c:v>
                </c:pt>
                <c:pt idx="8">
                  <c:v>3517</c:v>
                </c:pt>
                <c:pt idx="9">
                  <c:v>3515</c:v>
                </c:pt>
                <c:pt idx="10">
                  <c:v>3494</c:v>
                </c:pt>
                <c:pt idx="11">
                  <c:v>3511</c:v>
                </c:pt>
                <c:pt idx="12">
                  <c:v>3527</c:v>
                </c:pt>
                <c:pt idx="13">
                  <c:v>3544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7890</c:v>
                </c:pt>
                <c:pt idx="1">
                  <c:v>7930</c:v>
                </c:pt>
                <c:pt idx="2">
                  <c:v>7939</c:v>
                </c:pt>
                <c:pt idx="3">
                  <c:v>7989</c:v>
                </c:pt>
                <c:pt idx="4">
                  <c:v>8037</c:v>
                </c:pt>
                <c:pt idx="5">
                  <c:v>8065</c:v>
                </c:pt>
                <c:pt idx="6">
                  <c:v>8103</c:v>
                </c:pt>
                <c:pt idx="7">
                  <c:v>8094</c:v>
                </c:pt>
                <c:pt idx="8">
                  <c:v>8147</c:v>
                </c:pt>
                <c:pt idx="9">
                  <c:v>8136</c:v>
                </c:pt>
                <c:pt idx="10">
                  <c:v>8174</c:v>
                </c:pt>
                <c:pt idx="11">
                  <c:v>8177</c:v>
                </c:pt>
                <c:pt idx="12">
                  <c:v>8186</c:v>
                </c:pt>
                <c:pt idx="13">
                  <c:v>8184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91</c:v>
                </c:pt>
                <c:pt idx="1">
                  <c:v>91</c:v>
                </c:pt>
                <c:pt idx="2">
                  <c:v>91</c:v>
                </c:pt>
                <c:pt idx="3">
                  <c:v>91</c:v>
                </c:pt>
                <c:pt idx="4">
                  <c:v>91</c:v>
                </c:pt>
                <c:pt idx="5">
                  <c:v>76</c:v>
                </c:pt>
                <c:pt idx="6">
                  <c:v>76</c:v>
                </c:pt>
                <c:pt idx="7">
                  <c:v>76</c:v>
                </c:pt>
                <c:pt idx="8">
                  <c:v>76</c:v>
                </c:pt>
                <c:pt idx="9">
                  <c:v>76</c:v>
                </c:pt>
                <c:pt idx="10">
                  <c:v>76</c:v>
                </c:pt>
                <c:pt idx="11">
                  <c:v>174</c:v>
                </c:pt>
                <c:pt idx="12">
                  <c:v>174</c:v>
                </c:pt>
                <c:pt idx="13">
                  <c:v>174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635</c:v>
                </c:pt>
                <c:pt idx="1">
                  <c:v>635</c:v>
                </c:pt>
                <c:pt idx="2">
                  <c:v>635</c:v>
                </c:pt>
                <c:pt idx="3">
                  <c:v>635</c:v>
                </c:pt>
                <c:pt idx="4">
                  <c:v>635</c:v>
                </c:pt>
                <c:pt idx="5">
                  <c:v>610</c:v>
                </c:pt>
                <c:pt idx="6">
                  <c:v>610</c:v>
                </c:pt>
                <c:pt idx="7">
                  <c:v>610</c:v>
                </c:pt>
                <c:pt idx="8">
                  <c:v>610</c:v>
                </c:pt>
                <c:pt idx="9">
                  <c:v>610</c:v>
                </c:pt>
                <c:pt idx="10">
                  <c:v>610</c:v>
                </c:pt>
                <c:pt idx="11">
                  <c:v>642</c:v>
                </c:pt>
                <c:pt idx="12">
                  <c:v>642</c:v>
                </c:pt>
                <c:pt idx="13">
                  <c:v>642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160.65029999999999</c:v>
                </c:pt>
                <c:pt idx="1">
                  <c:v>190.02690000000001</c:v>
                </c:pt>
                <c:pt idx="2">
                  <c:v>140.08369999999999</c:v>
                </c:pt>
                <c:pt idx="3">
                  <c:v>187.53110000000001</c:v>
                </c:pt>
                <c:pt idx="4">
                  <c:v>192.24440000000001</c:v>
                </c:pt>
                <c:pt idx="5">
                  <c:v>173.03120000000001</c:v>
                </c:pt>
                <c:pt idx="6">
                  <c:v>173.5984</c:v>
                </c:pt>
                <c:pt idx="7">
                  <c:v>188.43450000000001</c:v>
                </c:pt>
                <c:pt idx="8">
                  <c:v>200.4632</c:v>
                </c:pt>
                <c:pt idx="9">
                  <c:v>207.87960000000001</c:v>
                </c:pt>
                <c:pt idx="10">
                  <c:v>206.19669999999999</c:v>
                </c:pt>
                <c:pt idx="11">
                  <c:v>188.3673</c:v>
                </c:pt>
                <c:pt idx="12">
                  <c:v>235.00309999999999</c:v>
                </c:pt>
                <c:pt idx="13">
                  <c:v>252.1206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16.542000000000002</c:v>
                </c:pt>
                <c:pt idx="1">
                  <c:v>19.881</c:v>
                </c:pt>
                <c:pt idx="2">
                  <c:v>21.411000000000001</c:v>
                </c:pt>
                <c:pt idx="3">
                  <c:v>21.155999999999999</c:v>
                </c:pt>
                <c:pt idx="4">
                  <c:v>21.15</c:v>
                </c:pt>
                <c:pt idx="5">
                  <c:v>19.18</c:v>
                </c:pt>
                <c:pt idx="6">
                  <c:v>19.207999999999998</c:v>
                </c:pt>
                <c:pt idx="7">
                  <c:v>19.786999999999999</c:v>
                </c:pt>
                <c:pt idx="8">
                  <c:v>14.925000000000001</c:v>
                </c:pt>
                <c:pt idx="9">
                  <c:v>13.587</c:v>
                </c:pt>
                <c:pt idx="10">
                  <c:v>18.056999999999999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16.542000000000002</c:v>
                </c:pt>
                <c:pt idx="1">
                  <c:v>19.881</c:v>
                </c:pt>
                <c:pt idx="2">
                  <c:v>21.411000000000001</c:v>
                </c:pt>
                <c:pt idx="3">
                  <c:v>21.155999999999999</c:v>
                </c:pt>
                <c:pt idx="4">
                  <c:v>21.15</c:v>
                </c:pt>
                <c:pt idx="5">
                  <c:v>19.18</c:v>
                </c:pt>
                <c:pt idx="6">
                  <c:v>19.207999999999998</c:v>
                </c:pt>
                <c:pt idx="7">
                  <c:v>19.786999999999999</c:v>
                </c:pt>
                <c:pt idx="8">
                  <c:v>14.925000000000001</c:v>
                </c:pt>
                <c:pt idx="9">
                  <c:v>13.587</c:v>
                </c:pt>
                <c:pt idx="10">
                  <c:v>18.056999999999999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23.604183246766091</c:v>
                </c:pt>
                <c:pt idx="1">
                  <c:v>26.245870852042749</c:v>
                </c:pt>
                <c:pt idx="2">
                  <c:v>22.638446003110111</c:v>
                </c:pt>
                <c:pt idx="3">
                  <c:v>21.250493757990721</c:v>
                </c:pt>
                <c:pt idx="4">
                  <c:v>24.534028535166389</c:v>
                </c:pt>
                <c:pt idx="5">
                  <c:v>17.32680598477145</c:v>
                </c:pt>
                <c:pt idx="6">
                  <c:v>14.6980552352655</c:v>
                </c:pt>
                <c:pt idx="7">
                  <c:v>14.180735209089249</c:v>
                </c:pt>
                <c:pt idx="8">
                  <c:v>15.880887734043615</c:v>
                </c:pt>
                <c:pt idx="9">
                  <c:v>13.853789379988182</c:v>
                </c:pt>
                <c:pt idx="10">
                  <c:v>12.612435755185619</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38.011218367288208</c:v>
                </c:pt>
                <c:pt idx="1">
                  <c:v>46.613048433440952</c:v>
                </c:pt>
                <c:pt idx="2">
                  <c:v>50.881088951823202</c:v>
                </c:pt>
                <c:pt idx="3">
                  <c:v>42.930297163169563</c:v>
                </c:pt>
                <c:pt idx="4">
                  <c:v>39.048015077269582</c:v>
                </c:pt>
                <c:pt idx="5">
                  <c:v>36.918406947321259</c:v>
                </c:pt>
                <c:pt idx="6">
                  <c:v>36.074115237550743</c:v>
                </c:pt>
                <c:pt idx="7">
                  <c:v>35.674345872862091</c:v>
                </c:pt>
                <c:pt idx="8">
                  <c:v>35.690473406741262</c:v>
                </c:pt>
                <c:pt idx="9">
                  <c:v>35.122008341995702</c:v>
                </c:pt>
                <c:pt idx="10">
                  <c:v>37.218181072009777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0.43518731339155808</c:v>
                </c:pt>
                <c:pt idx="1">
                  <c:v>0.42651147410768891</c:v>
                </c:pt>
                <c:pt idx="2">
                  <c:v>0.42080467303427849</c:v>
                </c:pt>
                <c:pt idx="3">
                  <c:v>0.49279882502537148</c:v>
                </c:pt>
                <c:pt idx="4">
                  <c:v>0.54164084802127932</c:v>
                </c:pt>
                <c:pt idx="5">
                  <c:v>0.51952404196009516</c:v>
                </c:pt>
                <c:pt idx="6">
                  <c:v>0.53245935135245548</c:v>
                </c:pt>
                <c:pt idx="7">
                  <c:v>0.55465628074913664</c:v>
                </c:pt>
                <c:pt idx="8">
                  <c:v>0.41817881847375404</c:v>
                </c:pt>
                <c:pt idx="9">
                  <c:v>0.38685145415656375</c:v>
                </c:pt>
                <c:pt idx="10">
                  <c:v>0.48516610645381342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18.056999999999999</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18.056999999999999</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5</c:v>
                </c:pt>
                <c:pt idx="4">
                  <c:v>9.4749999999999996</c:v>
                </c:pt>
                <c:pt idx="5">
                  <c:v>0</c:v>
                </c:pt>
                <c:pt idx="6">
                  <c:v>0</c:v>
                </c:pt>
                <c:pt idx="7">
                  <c:v>0</c:v>
                </c:pt>
                <c:pt idx="8">
                  <c:v>0</c:v>
                </c:pt>
                <c:pt idx="9">
                  <c:v>0</c:v>
                </c:pt>
                <c:pt idx="10">
                  <c:v>0</c:v>
                </c:pt>
                <c:pt idx="11">
                  <c:v>3.5819999999999999</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44.01039470734905</c:v>
                </c:pt>
                <c:pt idx="2">
                  <c:v>1.577324222417251</c:v>
                </c:pt>
                <c:pt idx="3">
                  <c:v>2.6601748878774858</c:v>
                </c:pt>
                <c:pt idx="4">
                  <c:v>16.87851706158299</c:v>
                </c:pt>
                <c:pt idx="5">
                  <c:v>19.173364362985151</c:v>
                </c:pt>
                <c:pt idx="7">
                  <c:v>41.332908271209739</c:v>
                </c:pt>
                <c:pt idx="8">
                  <c:v>1.1570182703940199</c:v>
                </c:pt>
                <c:pt idx="9">
                  <c:v>0</c:v>
                </c:pt>
                <c:pt idx="10">
                  <c:v>4.6699518825045008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48.247893817643792</c:v>
                </c:pt>
                <c:pt idx="4" formatCode="#,##0">
                  <c:v>16.87851706158299</c:v>
                </c:pt>
                <c:pt idx="5" formatCode="#,##0">
                  <c:v>19.173364362985151</c:v>
                </c:pt>
                <c:pt idx="6" formatCode="#,##0">
                  <c:v>42.489926541603758</c:v>
                </c:pt>
                <c:pt idx="10" formatCode="#,##0">
                  <c:v>4.6699518825045008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18.056999999999999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18.056999999999999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門川町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3.5819999999999999</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門川町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門川町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門川町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③特定事業所の現状把握!$BG$16:$BG$20</c:f>
              <c:numCache>
                <c:formatCode>[=0]#,##0;[&lt;1]0.00;#,##0</c:formatCode>
                <c:ptCount val="5"/>
                <c:pt idx="0">
                  <c:v>0</c:v>
                </c:pt>
                <c:pt idx="1">
                  <c:v>0</c:v>
                </c:pt>
                <c:pt idx="2">
                  <c:v>0</c:v>
                </c:pt>
                <c:pt idx="3">
                  <c:v>5</c:v>
                </c:pt>
                <c:pt idx="4">
                  <c:v>9.4749999999999996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54,438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4938.6110000000044</c:v>
                </c:pt>
                <c:pt idx="1">
                  <c:v>49499.19999999999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71,402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5926.9258333200059</c:v>
                </c:pt>
                <c:pt idx="1">
                  <c:v>65475.561791999986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門川町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6.8225043960000029</c:v>
                </c:pt>
                <c:pt idx="1">
                  <c:v>0.13859748</c:v>
                </c:pt>
                <c:pt idx="2">
                  <c:v>1.2974868000000001E-2</c:v>
                </c:pt>
                <c:pt idx="3">
                  <c:v>0</c:v>
                </c:pt>
                <c:pt idx="4">
                  <c:v>1.6065516900000001</c:v>
                </c:pt>
                <c:pt idx="5">
                  <c:v>7.1667116100000001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142,859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門川町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140494</c:v>
                </c:pt>
                <c:pt idx="1">
                  <c:v>2300</c:v>
                </c:pt>
                <c:pt idx="2">
                  <c:v>65</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4382.2</c:v>
                </c:pt>
                <c:pt idx="1">
                  <c:v>4656.8</c:v>
                </c:pt>
                <c:pt idx="2">
                  <c:v>4751.6000000000004</c:v>
                </c:pt>
                <c:pt idx="3">
                  <c:v>4848</c:v>
                </c:pt>
                <c:pt idx="4">
                  <c:v>5003.0000000000009</c:v>
                </c:pt>
                <c:pt idx="5">
                  <c:v>5400.1999999999989</c:v>
                </c:pt>
                <c:pt idx="6">
                  <c:v>49499.19999999999</c:v>
                </c:pt>
                <c:pt idx="7">
                  <c:v>49499.19999999999</c:v>
                </c:pt>
                <c:pt idx="8">
                  <c:v>49499.19999999999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3058.5010000000002</c:v>
                </c:pt>
                <c:pt idx="1">
                  <c:v>3258.9009999999998</c:v>
                </c:pt>
                <c:pt idx="2">
                  <c:v>3450.9009999999998</c:v>
                </c:pt>
                <c:pt idx="3">
                  <c:v>3674.6010000000015</c:v>
                </c:pt>
                <c:pt idx="4">
                  <c:v>3853.1910000000012</c:v>
                </c:pt>
                <c:pt idx="5">
                  <c:v>4030.1410000000019</c:v>
                </c:pt>
                <c:pt idx="6">
                  <c:v>4353.041000000002</c:v>
                </c:pt>
                <c:pt idx="7">
                  <c:v>4631.2410000000018</c:v>
                </c:pt>
                <c:pt idx="8">
                  <c:v>4938.6110000000044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9.4546227350404105E-2</c:v>
                </c:pt>
                <c:pt idx="1">
                  <c:v>0.10861003611096363</c:v>
                </c:pt>
                <c:pt idx="2">
                  <c:v>0.10853255948789142</c:v>
                </c:pt>
                <c:pt idx="3">
                  <c:v>0.12093966572847337</c:v>
                </c:pt>
                <c:pt idx="4">
                  <c:v>0.12826931873197581</c:v>
                </c:pt>
                <c:pt idx="5">
                  <c:v>0.13833886613778126</c:v>
                </c:pt>
                <c:pt idx="6">
                  <c:v>0.79499359131489311</c:v>
                </c:pt>
                <c:pt idx="7">
                  <c:v>0.7484981859075257</c:v>
                </c:pt>
                <c:pt idx="8">
                  <c:v>0.75238517244048331</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45.29946654610216</c:v>
                </c:pt>
                <c:pt idx="2">
                  <c:v>1.254490523018823</c:v>
                </c:pt>
                <c:pt idx="3">
                  <c:v>4.3271318827022176</c:v>
                </c:pt>
                <c:pt idx="4">
                  <c:v>22.638446003110111</c:v>
                </c:pt>
                <c:pt idx="5">
                  <c:v>29.805732477821561</c:v>
                </c:pt>
                <c:pt idx="7">
                  <c:v>38.215547204355033</c:v>
                </c:pt>
                <c:pt idx="8">
                  <c:v>1.46742233534808</c:v>
                </c:pt>
                <c:pt idx="9">
                  <c:v>0</c:v>
                </c:pt>
                <c:pt idx="10">
                  <c:v>1.1917458596200079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50.881088951823202</c:v>
                </c:pt>
                <c:pt idx="4" formatCode="#,##0">
                  <c:v>22.638446003110111</c:v>
                </c:pt>
                <c:pt idx="5" formatCode="#,##0">
                  <c:v>29.805732477821561</c:v>
                </c:pt>
                <c:pt idx="6" formatCode="#,##0">
                  <c:v>39.682969539703116</c:v>
                </c:pt>
                <c:pt idx="10" formatCode="#,##0">
                  <c:v>1.1917458596200079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675</c:v>
                </c:pt>
                <c:pt idx="1">
                  <c:v>707</c:v>
                </c:pt>
                <c:pt idx="2">
                  <c:v>732</c:v>
                </c:pt>
                <c:pt idx="3">
                  <c:v>768</c:v>
                </c:pt>
                <c:pt idx="4">
                  <c:v>796</c:v>
                </c:pt>
                <c:pt idx="5">
                  <c:v>824</c:v>
                </c:pt>
                <c:pt idx="6">
                  <c:v>869</c:v>
                </c:pt>
                <c:pt idx="7">
                  <c:v>911</c:v>
                </c:pt>
                <c:pt idx="8">
                  <c:v>954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94901.508217811424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71402.487625319991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193724.35400000005</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189514.01100000006</c:v>
                </c:pt>
                <c:pt idx="1">
                  <c:v>3849.9299999999994</c:v>
                </c:pt>
                <c:pt idx="2">
                  <c:v>360.41300000000001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71402.487625319991</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排出量比較シート!$DN$21:$DN$50</c:f>
              <c:numCache>
                <c:formatCode>0.0%;;</c:formatCode>
                <c:ptCount val="30"/>
                <c:pt idx="0">
                  <c:v>0</c:v>
                </c:pt>
                <c:pt idx="1">
                  <c:v>1</c:v>
                </c:pt>
                <c:pt idx="2">
                  <c:v>1</c:v>
                </c:pt>
                <c:pt idx="3">
                  <c:v>0.98</c:v>
                </c:pt>
                <c:pt idx="4">
                  <c:v>0</c:v>
                </c:pt>
                <c:pt idx="5">
                  <c:v>0</c:v>
                </c:pt>
                <c:pt idx="6">
                  <c:v>0.94</c:v>
                </c:pt>
                <c:pt idx="7">
                  <c:v>1</c:v>
                </c:pt>
                <c:pt idx="8">
                  <c:v>1</c:v>
                </c:pt>
                <c:pt idx="9">
                  <c:v>0</c:v>
                </c:pt>
                <c:pt idx="10">
                  <c:v>1</c:v>
                </c:pt>
                <c:pt idx="11">
                  <c:v>0</c:v>
                </c:pt>
                <c:pt idx="12">
                  <c:v>0.97</c:v>
                </c:pt>
                <c:pt idx="13">
                  <c:v>1</c:v>
                </c:pt>
                <c:pt idx="14">
                  <c:v>0.72</c:v>
                </c:pt>
                <c:pt idx="15">
                  <c:v>1</c:v>
                </c:pt>
                <c:pt idx="16">
                  <c:v>1</c:v>
                </c:pt>
                <c:pt idx="17">
                  <c:v>1</c:v>
                </c:pt>
                <c:pt idx="18">
                  <c:v>0.87</c:v>
                </c:pt>
                <c:pt idx="19">
                  <c:v>1</c:v>
                </c:pt>
                <c:pt idx="20">
                  <c:v>0</c:v>
                </c:pt>
                <c:pt idx="21">
                  <c:v>1</c:v>
                </c:pt>
                <c:pt idx="22">
                  <c:v>0</c:v>
                </c:pt>
                <c:pt idx="23">
                  <c:v>0.95</c:v>
                </c:pt>
                <c:pt idx="24">
                  <c:v>0</c:v>
                </c:pt>
                <c:pt idx="25">
                  <c:v>1</c:v>
                </c:pt>
                <c:pt idx="26">
                  <c:v>1</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排出量比較シート!$DQ$21:$DQ$50</c:f>
              <c:numCache>
                <c:formatCode>0.0%;;</c:formatCode>
                <c:ptCount val="30"/>
                <c:pt idx="0">
                  <c:v>1</c:v>
                </c:pt>
                <c:pt idx="1">
                  <c:v>0</c:v>
                </c:pt>
                <c:pt idx="2">
                  <c:v>0</c:v>
                </c:pt>
                <c:pt idx="3">
                  <c:v>0.02</c:v>
                </c:pt>
                <c:pt idx="4">
                  <c:v>1</c:v>
                </c:pt>
                <c:pt idx="5">
                  <c:v>1</c:v>
                </c:pt>
                <c:pt idx="6">
                  <c:v>0.06</c:v>
                </c:pt>
                <c:pt idx="7">
                  <c:v>0</c:v>
                </c:pt>
                <c:pt idx="8">
                  <c:v>0</c:v>
                </c:pt>
                <c:pt idx="9">
                  <c:v>0</c:v>
                </c:pt>
                <c:pt idx="10">
                  <c:v>0</c:v>
                </c:pt>
                <c:pt idx="11">
                  <c:v>0</c:v>
                </c:pt>
                <c:pt idx="12">
                  <c:v>0.03</c:v>
                </c:pt>
                <c:pt idx="13">
                  <c:v>0</c:v>
                </c:pt>
                <c:pt idx="14">
                  <c:v>0.28000000000000003</c:v>
                </c:pt>
                <c:pt idx="15">
                  <c:v>0</c:v>
                </c:pt>
                <c:pt idx="16">
                  <c:v>0</c:v>
                </c:pt>
                <c:pt idx="17">
                  <c:v>0</c:v>
                </c:pt>
                <c:pt idx="18">
                  <c:v>0.13</c:v>
                </c:pt>
                <c:pt idx="19">
                  <c:v>0</c:v>
                </c:pt>
                <c:pt idx="20">
                  <c:v>1</c:v>
                </c:pt>
                <c:pt idx="21">
                  <c:v>0</c:v>
                </c:pt>
                <c:pt idx="22">
                  <c:v>0</c:v>
                </c:pt>
                <c:pt idx="23">
                  <c:v>0.05</c:v>
                </c:pt>
                <c:pt idx="24">
                  <c:v>1</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排出量比較シート!$DF$21:$DF$50</c:f>
              <c:numCache>
                <c:formatCode>#,##0;;</c:formatCode>
                <c:ptCount val="30"/>
                <c:pt idx="0">
                  <c:v>0</c:v>
                </c:pt>
                <c:pt idx="1">
                  <c:v>1</c:v>
                </c:pt>
                <c:pt idx="2">
                  <c:v>1</c:v>
                </c:pt>
                <c:pt idx="3">
                  <c:v>3</c:v>
                </c:pt>
                <c:pt idx="4">
                  <c:v>0</c:v>
                </c:pt>
                <c:pt idx="5">
                  <c:v>0</c:v>
                </c:pt>
                <c:pt idx="6">
                  <c:v>6</c:v>
                </c:pt>
                <c:pt idx="7">
                  <c:v>1</c:v>
                </c:pt>
                <c:pt idx="8">
                  <c:v>3</c:v>
                </c:pt>
                <c:pt idx="9">
                  <c:v>0</c:v>
                </c:pt>
                <c:pt idx="10">
                  <c:v>8</c:v>
                </c:pt>
                <c:pt idx="11">
                  <c:v>0</c:v>
                </c:pt>
                <c:pt idx="12">
                  <c:v>7</c:v>
                </c:pt>
                <c:pt idx="13">
                  <c:v>1</c:v>
                </c:pt>
                <c:pt idx="14">
                  <c:v>6</c:v>
                </c:pt>
                <c:pt idx="15">
                  <c:v>1</c:v>
                </c:pt>
                <c:pt idx="16">
                  <c:v>4</c:v>
                </c:pt>
                <c:pt idx="17">
                  <c:v>5</c:v>
                </c:pt>
                <c:pt idx="18">
                  <c:v>8</c:v>
                </c:pt>
                <c:pt idx="19">
                  <c:v>3</c:v>
                </c:pt>
                <c:pt idx="20">
                  <c:v>0</c:v>
                </c:pt>
                <c:pt idx="21">
                  <c:v>4</c:v>
                </c:pt>
                <c:pt idx="22">
                  <c:v>0</c:v>
                </c:pt>
                <c:pt idx="23">
                  <c:v>10</c:v>
                </c:pt>
                <c:pt idx="24">
                  <c:v>0</c:v>
                </c:pt>
                <c:pt idx="25">
                  <c:v>3</c:v>
                </c:pt>
                <c:pt idx="26">
                  <c:v>6</c:v>
                </c:pt>
                <c:pt idx="27">
                  <c:v>3</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排出量比較シート!$DI$21:$DI$50</c:f>
              <c:numCache>
                <c:formatCode>#,##0;;</c:formatCode>
                <c:ptCount val="30"/>
                <c:pt idx="0">
                  <c:v>1</c:v>
                </c:pt>
                <c:pt idx="1">
                  <c:v>0</c:v>
                </c:pt>
                <c:pt idx="2">
                  <c:v>0</c:v>
                </c:pt>
                <c:pt idx="3">
                  <c:v>1</c:v>
                </c:pt>
                <c:pt idx="4">
                  <c:v>2</c:v>
                </c:pt>
                <c:pt idx="5">
                  <c:v>1</c:v>
                </c:pt>
                <c:pt idx="6">
                  <c:v>1</c:v>
                </c:pt>
                <c:pt idx="7">
                  <c:v>0</c:v>
                </c:pt>
                <c:pt idx="8">
                  <c:v>0</c:v>
                </c:pt>
                <c:pt idx="9">
                  <c:v>0</c:v>
                </c:pt>
                <c:pt idx="10">
                  <c:v>0</c:v>
                </c:pt>
                <c:pt idx="11">
                  <c:v>0</c:v>
                </c:pt>
                <c:pt idx="12">
                  <c:v>1</c:v>
                </c:pt>
                <c:pt idx="13">
                  <c:v>1</c:v>
                </c:pt>
                <c:pt idx="14">
                  <c:v>2</c:v>
                </c:pt>
                <c:pt idx="15">
                  <c:v>0</c:v>
                </c:pt>
                <c:pt idx="16">
                  <c:v>0</c:v>
                </c:pt>
                <c:pt idx="17">
                  <c:v>0</c:v>
                </c:pt>
                <c:pt idx="18">
                  <c:v>1</c:v>
                </c:pt>
                <c:pt idx="19">
                  <c:v>0</c:v>
                </c:pt>
                <c:pt idx="20">
                  <c:v>1</c:v>
                </c:pt>
                <c:pt idx="21">
                  <c:v>0</c:v>
                </c:pt>
                <c:pt idx="22">
                  <c:v>0</c:v>
                </c:pt>
                <c:pt idx="23">
                  <c:v>1</c:v>
                </c:pt>
                <c:pt idx="24">
                  <c:v>2</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排出量比較シート!$DL$21:$DL$50</c:f>
              <c:numCache>
                <c:formatCode>#,##0;;</c:formatCode>
                <c:ptCount val="30"/>
                <c:pt idx="0">
                  <c:v>1</c:v>
                </c:pt>
                <c:pt idx="1">
                  <c:v>1</c:v>
                </c:pt>
                <c:pt idx="2">
                  <c:v>1</c:v>
                </c:pt>
                <c:pt idx="3">
                  <c:v>4</c:v>
                </c:pt>
                <c:pt idx="4">
                  <c:v>2</c:v>
                </c:pt>
                <c:pt idx="5">
                  <c:v>1</c:v>
                </c:pt>
                <c:pt idx="6">
                  <c:v>7</c:v>
                </c:pt>
                <c:pt idx="7">
                  <c:v>1</c:v>
                </c:pt>
                <c:pt idx="8">
                  <c:v>3</c:v>
                </c:pt>
                <c:pt idx="9">
                  <c:v>1</c:v>
                </c:pt>
                <c:pt idx="10">
                  <c:v>8</c:v>
                </c:pt>
                <c:pt idx="11">
                  <c:v>0</c:v>
                </c:pt>
                <c:pt idx="12">
                  <c:v>8</c:v>
                </c:pt>
                <c:pt idx="13">
                  <c:v>2</c:v>
                </c:pt>
                <c:pt idx="14">
                  <c:v>8</c:v>
                </c:pt>
                <c:pt idx="15">
                  <c:v>1</c:v>
                </c:pt>
                <c:pt idx="16">
                  <c:v>4</c:v>
                </c:pt>
                <c:pt idx="17">
                  <c:v>5</c:v>
                </c:pt>
                <c:pt idx="18">
                  <c:v>9</c:v>
                </c:pt>
                <c:pt idx="19">
                  <c:v>3</c:v>
                </c:pt>
                <c:pt idx="20">
                  <c:v>1</c:v>
                </c:pt>
                <c:pt idx="21">
                  <c:v>4</c:v>
                </c:pt>
                <c:pt idx="22">
                  <c:v>0</c:v>
                </c:pt>
                <c:pt idx="23">
                  <c:v>11</c:v>
                </c:pt>
                <c:pt idx="24">
                  <c:v>2</c:v>
                </c:pt>
                <c:pt idx="25">
                  <c:v>3</c:v>
                </c:pt>
                <c:pt idx="26">
                  <c:v>6</c:v>
                </c:pt>
                <c:pt idx="27">
                  <c:v>3</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排出量比較シート!$CX$21:$CX$50</c:f>
              <c:numCache>
                <c:formatCode>[=0]#;[&lt;1]0.00;#,##0</c:formatCode>
                <c:ptCount val="30"/>
                <c:pt idx="0">
                  <c:v>0</c:v>
                </c:pt>
                <c:pt idx="1">
                  <c:v>6.351</c:v>
                </c:pt>
                <c:pt idx="2">
                  <c:v>6.4429999999999996</c:v>
                </c:pt>
                <c:pt idx="3">
                  <c:v>210.642</c:v>
                </c:pt>
                <c:pt idx="4">
                  <c:v>0</c:v>
                </c:pt>
                <c:pt idx="5">
                  <c:v>0</c:v>
                </c:pt>
                <c:pt idx="6">
                  <c:v>90.063999999999993</c:v>
                </c:pt>
                <c:pt idx="7">
                  <c:v>4.8609999999999998</c:v>
                </c:pt>
                <c:pt idx="8">
                  <c:v>80.495000000000005</c:v>
                </c:pt>
                <c:pt idx="9">
                  <c:v>0</c:v>
                </c:pt>
                <c:pt idx="10">
                  <c:v>67.168000000000006</c:v>
                </c:pt>
                <c:pt idx="11">
                  <c:v>0</c:v>
                </c:pt>
                <c:pt idx="12">
                  <c:v>54.962000000000003</c:v>
                </c:pt>
                <c:pt idx="13">
                  <c:v>11.689</c:v>
                </c:pt>
                <c:pt idx="14">
                  <c:v>61.302</c:v>
                </c:pt>
                <c:pt idx="15">
                  <c:v>8.8970000000000002</c:v>
                </c:pt>
                <c:pt idx="16">
                  <c:v>36.795999999999999</c:v>
                </c:pt>
                <c:pt idx="17">
                  <c:v>29.858000000000001</c:v>
                </c:pt>
                <c:pt idx="18">
                  <c:v>62.804000000000002</c:v>
                </c:pt>
                <c:pt idx="19">
                  <c:v>18.056999999999999</c:v>
                </c:pt>
                <c:pt idx="20">
                  <c:v>0</c:v>
                </c:pt>
                <c:pt idx="21">
                  <c:v>34.932000000000002</c:v>
                </c:pt>
                <c:pt idx="22">
                  <c:v>0</c:v>
                </c:pt>
                <c:pt idx="23">
                  <c:v>92.570999999999998</c:v>
                </c:pt>
                <c:pt idx="24">
                  <c:v>0</c:v>
                </c:pt>
                <c:pt idx="25">
                  <c:v>25.145</c:v>
                </c:pt>
                <c:pt idx="26">
                  <c:v>31.832999999999998</c:v>
                </c:pt>
                <c:pt idx="27">
                  <c:v>47.301000000000002</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排出量比較シート!$DA$21:$DA$50</c:f>
              <c:numCache>
                <c:formatCode>[=0]#;[&lt;1]0.00;#,##0</c:formatCode>
                <c:ptCount val="30"/>
                <c:pt idx="0">
                  <c:v>3.2869999999999999</c:v>
                </c:pt>
                <c:pt idx="1">
                  <c:v>0</c:v>
                </c:pt>
                <c:pt idx="2">
                  <c:v>0</c:v>
                </c:pt>
                <c:pt idx="3">
                  <c:v>3.8559999999999999</c:v>
                </c:pt>
                <c:pt idx="4">
                  <c:v>10.155999999999999</c:v>
                </c:pt>
                <c:pt idx="5">
                  <c:v>14.083</c:v>
                </c:pt>
                <c:pt idx="6">
                  <c:v>5.8659999999999997</c:v>
                </c:pt>
                <c:pt idx="7">
                  <c:v>0</c:v>
                </c:pt>
                <c:pt idx="8">
                  <c:v>0</c:v>
                </c:pt>
                <c:pt idx="9">
                  <c:v>0</c:v>
                </c:pt>
                <c:pt idx="10">
                  <c:v>0</c:v>
                </c:pt>
                <c:pt idx="11">
                  <c:v>0</c:v>
                </c:pt>
                <c:pt idx="12">
                  <c:v>1.968</c:v>
                </c:pt>
                <c:pt idx="13">
                  <c:v>2.7E-2</c:v>
                </c:pt>
                <c:pt idx="14">
                  <c:v>23.847999999999999</c:v>
                </c:pt>
                <c:pt idx="15">
                  <c:v>0</c:v>
                </c:pt>
                <c:pt idx="16">
                  <c:v>0</c:v>
                </c:pt>
                <c:pt idx="17">
                  <c:v>0</c:v>
                </c:pt>
                <c:pt idx="18">
                  <c:v>9.0660000000000007</c:v>
                </c:pt>
                <c:pt idx="19">
                  <c:v>0</c:v>
                </c:pt>
                <c:pt idx="20">
                  <c:v>2.4870000000000001</c:v>
                </c:pt>
                <c:pt idx="21">
                  <c:v>0</c:v>
                </c:pt>
                <c:pt idx="22">
                  <c:v>0</c:v>
                </c:pt>
                <c:pt idx="23">
                  <c:v>4.8940000000000001</c:v>
                </c:pt>
                <c:pt idx="24">
                  <c:v>10.021000000000001</c:v>
                </c:pt>
                <c:pt idx="25">
                  <c:v>0</c:v>
                </c:pt>
                <c:pt idx="26">
                  <c:v>0</c:v>
                </c:pt>
                <c:pt idx="27">
                  <c:v>0</c:v>
                </c:pt>
                <c:pt idx="28">
                  <c:v>2.6850000000000001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10.224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排出量比較シート!$DD$21:$DD$50</c:f>
              <c:numCache>
                <c:formatCode>[=0]#;[&lt;1]0.00;#,##0</c:formatCode>
                <c:ptCount val="30"/>
                <c:pt idx="0">
                  <c:v>3.2869999999999999</c:v>
                </c:pt>
                <c:pt idx="1">
                  <c:v>6.351</c:v>
                </c:pt>
                <c:pt idx="2">
                  <c:v>6.4429999999999996</c:v>
                </c:pt>
                <c:pt idx="3">
                  <c:v>214.49799999999999</c:v>
                </c:pt>
                <c:pt idx="4">
                  <c:v>10.155999999999999</c:v>
                </c:pt>
                <c:pt idx="5">
                  <c:v>14.083</c:v>
                </c:pt>
                <c:pt idx="6">
                  <c:v>95.929999999999993</c:v>
                </c:pt>
                <c:pt idx="7">
                  <c:v>4.8609999999999998</c:v>
                </c:pt>
                <c:pt idx="8">
                  <c:v>80.495000000000005</c:v>
                </c:pt>
                <c:pt idx="9">
                  <c:v>10.224</c:v>
                </c:pt>
                <c:pt idx="10">
                  <c:v>67.168000000000006</c:v>
                </c:pt>
                <c:pt idx="11">
                  <c:v>0</c:v>
                </c:pt>
                <c:pt idx="12">
                  <c:v>56.930000000000007</c:v>
                </c:pt>
                <c:pt idx="13">
                  <c:v>11.715999999999999</c:v>
                </c:pt>
                <c:pt idx="14">
                  <c:v>85.15</c:v>
                </c:pt>
                <c:pt idx="15">
                  <c:v>8.8970000000000002</c:v>
                </c:pt>
                <c:pt idx="16">
                  <c:v>36.795999999999999</c:v>
                </c:pt>
                <c:pt idx="17">
                  <c:v>29.858000000000001</c:v>
                </c:pt>
                <c:pt idx="18">
                  <c:v>71.87</c:v>
                </c:pt>
                <c:pt idx="19">
                  <c:v>18.056999999999999</c:v>
                </c:pt>
                <c:pt idx="20">
                  <c:v>2.4870000000000001</c:v>
                </c:pt>
                <c:pt idx="21">
                  <c:v>34.932000000000002</c:v>
                </c:pt>
                <c:pt idx="22">
                  <c:v>0</c:v>
                </c:pt>
                <c:pt idx="23">
                  <c:v>97.465000000000003</c:v>
                </c:pt>
                <c:pt idx="24">
                  <c:v>10.021000000000001</c:v>
                </c:pt>
                <c:pt idx="25">
                  <c:v>25.145</c:v>
                </c:pt>
                <c:pt idx="26">
                  <c:v>31.832999999999998</c:v>
                </c:pt>
                <c:pt idx="27">
                  <c:v>47.301000000000002</c:v>
                </c:pt>
                <c:pt idx="28">
                  <c:v>2.6850000000000001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排出量比較シート!$CU$21:$CU$50</c:f>
              <c:numCache>
                <c:formatCode>\(0%\);;</c:formatCode>
                <c:ptCount val="30"/>
                <c:pt idx="0">
                  <c:v>0.10534890053935185</c:v>
                </c:pt>
                <c:pt idx="1">
                  <c:v>0</c:v>
                </c:pt>
                <c:pt idx="2">
                  <c:v>0</c:v>
                </c:pt>
                <c:pt idx="3">
                  <c:v>0.13062524323203234</c:v>
                </c:pt>
                <c:pt idx="4">
                  <c:v>0.23912372762443218</c:v>
                </c:pt>
                <c:pt idx="5">
                  <c:v>0.54376673608562198</c:v>
                </c:pt>
                <c:pt idx="6">
                  <c:v>0.31668229125454228</c:v>
                </c:pt>
                <c:pt idx="7">
                  <c:v>0</c:v>
                </c:pt>
                <c:pt idx="8">
                  <c:v>0</c:v>
                </c:pt>
                <c:pt idx="9">
                  <c:v>0</c:v>
                </c:pt>
                <c:pt idx="10">
                  <c:v>0</c:v>
                </c:pt>
                <c:pt idx="11">
                  <c:v>0</c:v>
                </c:pt>
                <c:pt idx="12">
                  <c:v>0.12770102714624793</c:v>
                </c:pt>
                <c:pt idx="13">
                  <c:v>1.4280404289426431E-3</c:v>
                </c:pt>
                <c:pt idx="14">
                  <c:v>1</c:v>
                </c:pt>
                <c:pt idx="15">
                  <c:v>0</c:v>
                </c:pt>
                <c:pt idx="16">
                  <c:v>0</c:v>
                </c:pt>
                <c:pt idx="17">
                  <c:v>0</c:v>
                </c:pt>
                <c:pt idx="18">
                  <c:v>0.26150449961005945</c:v>
                </c:pt>
                <c:pt idx="19">
                  <c:v>0</c:v>
                </c:pt>
                <c:pt idx="20">
                  <c:v>0.16629921159349248</c:v>
                </c:pt>
                <c:pt idx="21">
                  <c:v>0</c:v>
                </c:pt>
                <c:pt idx="22">
                  <c:v>0</c:v>
                </c:pt>
                <c:pt idx="23">
                  <c:v>0.19064390819525431</c:v>
                </c:pt>
                <c:pt idx="24">
                  <c:v>0.62156452752038416</c:v>
                </c:pt>
                <c:pt idx="25">
                  <c:v>0</c:v>
                </c:pt>
                <c:pt idx="26">
                  <c:v>0</c:v>
                </c:pt>
                <c:pt idx="27">
                  <c:v>0</c:v>
                </c:pt>
                <c:pt idx="28">
                  <c:v>0.16277631931000808</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排出量比較シート!$CM$21:$CM$50</c:f>
              <c:numCache>
                <c:formatCode>\(0%\);;</c:formatCode>
                <c:ptCount val="30"/>
                <c:pt idx="0">
                  <c:v>0</c:v>
                </c:pt>
                <c:pt idx="1">
                  <c:v>4.799595313307909E-2</c:v>
                </c:pt>
                <c:pt idx="2">
                  <c:v>0.17544265375488055</c:v>
                </c:pt>
                <c:pt idx="3">
                  <c:v>0.97145058941315054</c:v>
                </c:pt>
                <c:pt idx="4">
                  <c:v>0</c:v>
                </c:pt>
                <c:pt idx="5">
                  <c:v>0</c:v>
                </c:pt>
                <c:pt idx="6">
                  <c:v>1</c:v>
                </c:pt>
                <c:pt idx="7">
                  <c:v>0.13803388671948461</c:v>
                </c:pt>
                <c:pt idx="8">
                  <c:v>1</c:v>
                </c:pt>
                <c:pt idx="9">
                  <c:v>0</c:v>
                </c:pt>
                <c:pt idx="10">
                  <c:v>0.60324716034214265</c:v>
                </c:pt>
                <c:pt idx="11">
                  <c:v>0</c:v>
                </c:pt>
                <c:pt idx="12">
                  <c:v>0.84514965729860714</c:v>
                </c:pt>
                <c:pt idx="13">
                  <c:v>0.19674996055208416</c:v>
                </c:pt>
                <c:pt idx="14">
                  <c:v>0.70443938639009007</c:v>
                </c:pt>
                <c:pt idx="15">
                  <c:v>0.30763383676261813</c:v>
                </c:pt>
                <c:pt idx="16">
                  <c:v>0.53257473925253407</c:v>
                </c:pt>
                <c:pt idx="17">
                  <c:v>0.69518965206454442</c:v>
                </c:pt>
                <c:pt idx="18">
                  <c:v>0.78831310959872913</c:v>
                </c:pt>
                <c:pt idx="19">
                  <c:v>0.48516610645381342</c:v>
                </c:pt>
                <c:pt idx="20">
                  <c:v>0</c:v>
                </c:pt>
                <c:pt idx="21">
                  <c:v>0.49428028628969867</c:v>
                </c:pt>
                <c:pt idx="22">
                  <c:v>0</c:v>
                </c:pt>
                <c:pt idx="23">
                  <c:v>0.22116355780812966</c:v>
                </c:pt>
                <c:pt idx="24">
                  <c:v>0</c:v>
                </c:pt>
                <c:pt idx="25">
                  <c:v>1</c:v>
                </c:pt>
                <c:pt idx="26">
                  <c:v>0.51484633212769593</c:v>
                </c:pt>
                <c:pt idx="27">
                  <c:v>0.8397469240089227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排出量比較シート!$BV$21:$BV$50</c:f>
              <c:numCache>
                <c:formatCode>0%</c:formatCode>
                <c:ptCount val="30"/>
                <c:pt idx="0">
                  <c:v>0.24122520414562218</c:v>
                </c:pt>
                <c:pt idx="1">
                  <c:v>0.657817189714335</c:v>
                </c:pt>
                <c:pt idx="2">
                  <c:v>0.3308810987447115</c:v>
                </c:pt>
                <c:pt idx="3">
                  <c:v>0.64040985389101412</c:v>
                </c:pt>
                <c:pt idx="4">
                  <c:v>2.7241244104975512E-2</c:v>
                </c:pt>
                <c:pt idx="5">
                  <c:v>0.23764119819376056</c:v>
                </c:pt>
                <c:pt idx="6">
                  <c:v>0.45633113661545699</c:v>
                </c:pt>
                <c:pt idx="7">
                  <c:v>0.28758672408150548</c:v>
                </c:pt>
                <c:pt idx="8">
                  <c:v>0.35276815575815756</c:v>
                </c:pt>
                <c:pt idx="9">
                  <c:v>8.8834911651572257E-2</c:v>
                </c:pt>
                <c:pt idx="10">
                  <c:v>0.60016553866072986</c:v>
                </c:pt>
                <c:pt idx="11">
                  <c:v>0.27019505441443953</c:v>
                </c:pt>
                <c:pt idx="12">
                  <c:v>0.51809443588513904</c:v>
                </c:pt>
                <c:pt idx="13">
                  <c:v>0.40980056325876935</c:v>
                </c:pt>
                <c:pt idx="14">
                  <c:v>0.55979168679555336</c:v>
                </c:pt>
                <c:pt idx="15">
                  <c:v>0.29923542653997171</c:v>
                </c:pt>
                <c:pt idx="16">
                  <c:v>0.45573997462985999</c:v>
                </c:pt>
                <c:pt idx="17">
                  <c:v>0.32712736884352683</c:v>
                </c:pt>
                <c:pt idx="18">
                  <c:v>0.46290826407426383</c:v>
                </c:pt>
                <c:pt idx="19">
                  <c:v>0.37478544200096031</c:v>
                </c:pt>
                <c:pt idx="20">
                  <c:v>0.17138604193393256</c:v>
                </c:pt>
                <c:pt idx="21">
                  <c:v>0.50412619187686136</c:v>
                </c:pt>
                <c:pt idx="22">
                  <c:v>0.20017523323929001</c:v>
                </c:pt>
                <c:pt idx="23">
                  <c:v>0.81134340038262476</c:v>
                </c:pt>
                <c:pt idx="24">
                  <c:v>0.21461847408539905</c:v>
                </c:pt>
                <c:pt idx="25">
                  <c:v>0.23516996196844162</c:v>
                </c:pt>
                <c:pt idx="26">
                  <c:v>0.41857507629107704</c:v>
                </c:pt>
                <c:pt idx="27">
                  <c:v>0.35044427269617845</c:v>
                </c:pt>
                <c:pt idx="28">
                  <c:v>0.32434244192971784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排出量比較シート!$BZ$21:$BZ$50</c:f>
              <c:numCache>
                <c:formatCode>0%</c:formatCode>
                <c:ptCount val="30"/>
                <c:pt idx="0">
                  <c:v>0.21713033075178878</c:v>
                </c:pt>
                <c:pt idx="1">
                  <c:v>6.4050928933386209E-2</c:v>
                </c:pt>
                <c:pt idx="2">
                  <c:v>0.14557794973259783</c:v>
                </c:pt>
                <c:pt idx="3">
                  <c:v>8.7185380101159102E-2</c:v>
                </c:pt>
                <c:pt idx="4">
                  <c:v>0.40941273375197751</c:v>
                </c:pt>
                <c:pt idx="5">
                  <c:v>0.21740335465050181</c:v>
                </c:pt>
                <c:pt idx="6">
                  <c:v>0.13427793618414982</c:v>
                </c:pt>
                <c:pt idx="7">
                  <c:v>0.13507253423877008</c:v>
                </c:pt>
                <c:pt idx="8">
                  <c:v>0.16684078434371546</c:v>
                </c:pt>
                <c:pt idx="9">
                  <c:v>0.14144708661109096</c:v>
                </c:pt>
                <c:pt idx="10">
                  <c:v>9.3652018162416945E-2</c:v>
                </c:pt>
                <c:pt idx="11">
                  <c:v>0.14982810751640357</c:v>
                </c:pt>
                <c:pt idx="12">
                  <c:v>0.12277522076426182</c:v>
                </c:pt>
                <c:pt idx="13">
                  <c:v>0.13041667021207326</c:v>
                </c:pt>
                <c:pt idx="14">
                  <c:v>0.13022757485906244</c:v>
                </c:pt>
                <c:pt idx="15">
                  <c:v>0.21778332881985585</c:v>
                </c:pt>
                <c:pt idx="16">
                  <c:v>0.10124046823521926</c:v>
                </c:pt>
                <c:pt idx="17">
                  <c:v>0.17935084608415691</c:v>
                </c:pt>
                <c:pt idx="18">
                  <c:v>0.20143870778260423</c:v>
                </c:pt>
                <c:pt idx="19">
                  <c:v>0.12700667182177</c:v>
                </c:pt>
                <c:pt idx="20">
                  <c:v>0.18838405746649151</c:v>
                </c:pt>
                <c:pt idx="21">
                  <c:v>0.11313360145403012</c:v>
                </c:pt>
                <c:pt idx="22">
                  <c:v>0.21527154193612422</c:v>
                </c:pt>
                <c:pt idx="23">
                  <c:v>4.9760456160187996E-2</c:v>
                </c:pt>
                <c:pt idx="24">
                  <c:v>0.14503209249032237</c:v>
                </c:pt>
                <c:pt idx="25">
                  <c:v>0.15102263174856734</c:v>
                </c:pt>
                <c:pt idx="26">
                  <c:v>0.15380167651637922</c:v>
                </c:pt>
                <c:pt idx="27">
                  <c:v>0.17550742118335688</c:v>
                </c:pt>
                <c:pt idx="28">
                  <c:v>0.16757182455519654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排出量比較シート!$CA$21:$CA$50</c:f>
              <c:numCache>
                <c:formatCode>0%</c:formatCode>
                <c:ptCount val="30"/>
                <c:pt idx="0">
                  <c:v>0.30722409899665637</c:v>
                </c:pt>
                <c:pt idx="1">
                  <c:v>7.6345142459623747E-2</c:v>
                </c:pt>
                <c:pt idx="2">
                  <c:v>0.16222410077855476</c:v>
                </c:pt>
                <c:pt idx="3">
                  <c:v>0.10355042445766227</c:v>
                </c:pt>
                <c:pt idx="4">
                  <c:v>0.24454724199347369</c:v>
                </c:pt>
                <c:pt idx="5">
                  <c:v>0.25853441093518659</c:v>
                </c:pt>
                <c:pt idx="6">
                  <c:v>0.14160001842618958</c:v>
                </c:pt>
                <c:pt idx="7">
                  <c:v>0.23738118713742182</c:v>
                </c:pt>
                <c:pt idx="8">
                  <c:v>0.24964450858667891</c:v>
                </c:pt>
                <c:pt idx="9">
                  <c:v>0.30836398359335099</c:v>
                </c:pt>
                <c:pt idx="10">
                  <c:v>0.12563815212444532</c:v>
                </c:pt>
                <c:pt idx="11">
                  <c:v>0.2500511589224097</c:v>
                </c:pt>
                <c:pt idx="12">
                  <c:v>0.13175184771858678</c:v>
                </c:pt>
                <c:pt idx="13">
                  <c:v>0.11656267055766772</c:v>
                </c:pt>
                <c:pt idx="14">
                  <c:v>0.13098989669898972</c:v>
                </c:pt>
                <c:pt idx="15">
                  <c:v>0.18527624208401622</c:v>
                </c:pt>
                <c:pt idx="16">
                  <c:v>0.1671256799723469</c:v>
                </c:pt>
                <c:pt idx="17">
                  <c:v>0.1721286258531142</c:v>
                </c:pt>
                <c:pt idx="18">
                  <c:v>0.11887839986173782</c:v>
                </c:pt>
                <c:pt idx="19">
                  <c:v>0.1475003235929836</c:v>
                </c:pt>
                <c:pt idx="20">
                  <c:v>0.16937204398429948</c:v>
                </c:pt>
                <c:pt idx="21">
                  <c:v>0.12857829290135203</c:v>
                </c:pt>
                <c:pt idx="22">
                  <c:v>0.35066732398277534</c:v>
                </c:pt>
                <c:pt idx="23">
                  <c:v>4.7323163767668805E-2</c:v>
                </c:pt>
                <c:pt idx="24">
                  <c:v>0.16637989462919719</c:v>
                </c:pt>
                <c:pt idx="25">
                  <c:v>0.25210006445075023</c:v>
                </c:pt>
                <c:pt idx="26">
                  <c:v>0.17568761919738005</c:v>
                </c:pt>
                <c:pt idx="27">
                  <c:v>0.24777676559122833</c:v>
                </c:pt>
                <c:pt idx="28">
                  <c:v>0.16007873070529863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排出量比較シート!$CB$21:$CB$50</c:f>
              <c:numCache>
                <c:formatCode>0%</c:formatCode>
                <c:ptCount val="30"/>
                <c:pt idx="0">
                  <c:v>0.23101136314301132</c:v>
                </c:pt>
                <c:pt idx="1">
                  <c:v>0.20178673889265511</c:v>
                </c:pt>
                <c:pt idx="2">
                  <c:v>0.34412710959906406</c:v>
                </c:pt>
                <c:pt idx="3">
                  <c:v>0.16541650137337427</c:v>
                </c:pt>
                <c:pt idx="4">
                  <c:v>0.29271718065843461</c:v>
                </c:pt>
                <c:pt idx="5">
                  <c:v>0.25822927287063602</c:v>
                </c:pt>
                <c:pt idx="6">
                  <c:v>0.26057437766440861</c:v>
                </c:pt>
                <c:pt idx="7">
                  <c:v>0.32622420604866154</c:v>
                </c:pt>
                <c:pt idx="8">
                  <c:v>0.23074655131144814</c:v>
                </c:pt>
                <c:pt idx="9">
                  <c:v>0.42357503807021762</c:v>
                </c:pt>
                <c:pt idx="10">
                  <c:v>0.16874180780019893</c:v>
                </c:pt>
                <c:pt idx="11">
                  <c:v>0.31078435755170336</c:v>
                </c:pt>
                <c:pt idx="12">
                  <c:v>0.21218206671598569</c:v>
                </c:pt>
                <c:pt idx="13">
                  <c:v>0.32473407639572238</c:v>
                </c:pt>
                <c:pt idx="14">
                  <c:v>0.17393215193186634</c:v>
                </c:pt>
                <c:pt idx="15">
                  <c:v>0.2848702625737855</c:v>
                </c:pt>
                <c:pt idx="16">
                  <c:v>0.26504259927637719</c:v>
                </c:pt>
                <c:pt idx="17">
                  <c:v>0.32139315921920214</c:v>
                </c:pt>
                <c:pt idx="18">
                  <c:v>0.19240617971385482</c:v>
                </c:pt>
                <c:pt idx="19">
                  <c:v>0.33459323830048149</c:v>
                </c:pt>
                <c:pt idx="20">
                  <c:v>0.44850977957329963</c:v>
                </c:pt>
                <c:pt idx="21">
                  <c:v>0.24585458772822211</c:v>
                </c:pt>
                <c:pt idx="22">
                  <c:v>0.22673403364161246</c:v>
                </c:pt>
                <c:pt idx="23">
                  <c:v>8.8164953298742008E-2</c:v>
                </c:pt>
                <c:pt idx="24">
                  <c:v>0.44442689895422161</c:v>
                </c:pt>
                <c:pt idx="25">
                  <c:v>0.33240272933522019</c:v>
                </c:pt>
                <c:pt idx="26">
                  <c:v>0.23497014818745546</c:v>
                </c:pt>
                <c:pt idx="27">
                  <c:v>0.22627154052923637</c:v>
                </c:pt>
                <c:pt idx="28">
                  <c:v>0.34800700280978697</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排出量比較シート!$CH$21:$CH$50</c:f>
              <c:numCache>
                <c:formatCode>0%</c:formatCode>
                <c:ptCount val="30"/>
                <c:pt idx="0">
                  <c:v>3.40900296292128E-3</c:v>
                </c:pt>
                <c:pt idx="1">
                  <c:v>0</c:v>
                </c:pt>
                <c:pt idx="2">
                  <c:v>1.718974114507171E-2</c:v>
                </c:pt>
                <c:pt idx="3">
                  <c:v>3.4378401767903594E-3</c:v>
                </c:pt>
                <c:pt idx="4">
                  <c:v>2.6081599491138641E-2</c:v>
                </c:pt>
                <c:pt idx="5">
                  <c:v>2.8191763349915074E-2</c:v>
                </c:pt>
                <c:pt idx="6">
                  <c:v>7.2165311097950064E-3</c:v>
                </c:pt>
                <c:pt idx="7">
                  <c:v>1.3735348493640977E-2</c:v>
                </c:pt>
                <c:pt idx="8">
                  <c:v>0</c:v>
                </c:pt>
                <c:pt idx="9">
                  <c:v>3.7778980073768197E-2</c:v>
                </c:pt>
                <c:pt idx="10">
                  <c:v>1.1802483252208956E-2</c:v>
                </c:pt>
                <c:pt idx="11">
                  <c:v>1.9141321595043757E-2</c:v>
                </c:pt>
                <c:pt idx="12">
                  <c:v>1.5196428916026648E-2</c:v>
                </c:pt>
                <c:pt idx="13">
                  <c:v>1.8486019575767256E-2</c:v>
                </c:pt>
                <c:pt idx="14">
                  <c:v>5.0586897145282706E-3</c:v>
                </c:pt>
                <c:pt idx="15">
                  <c:v>1.2834739982370724E-2</c:v>
                </c:pt>
                <c:pt idx="16">
                  <c:v>1.0851277886196675E-2</c:v>
                </c:pt>
                <c:pt idx="17">
                  <c:v>0</c:v>
                </c:pt>
                <c:pt idx="18">
                  <c:v>2.4368448567539319E-2</c:v>
                </c:pt>
                <c:pt idx="19">
                  <c:v>1.6114324283804608E-2</c:v>
                </c:pt>
                <c:pt idx="20">
                  <c:v>2.2348077041976916E-2</c:v>
                </c:pt>
                <c:pt idx="21">
                  <c:v>8.3073260395344385E-3</c:v>
                </c:pt>
                <c:pt idx="22">
                  <c:v>7.1518672001979122E-3</c:v>
                </c:pt>
                <c:pt idx="23">
                  <c:v>3.408026390776375E-3</c:v>
                </c:pt>
                <c:pt idx="24">
                  <c:v>2.9542639840859791E-2</c:v>
                </c:pt>
                <c:pt idx="25">
                  <c:v>2.9304612497020665E-2</c:v>
                </c:pt>
                <c:pt idx="26">
                  <c:v>1.6965479807708288E-2</c:v>
                </c:pt>
                <c:pt idx="27">
                  <c:v>0</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排出量比較シート!$BW$21:$BW$50</c15:sqref>
                        </c15:formulaRef>
                      </c:ext>
                    </c:extLst>
                    <c:numCache>
                      <c:formatCode>0%</c:formatCode>
                      <c:ptCount val="30"/>
                      <c:pt idx="0">
                        <c:v>0.12083922300893639</c:v>
                      </c:pt>
                      <c:pt idx="1">
                        <c:v>0.61659447093920783</c:v>
                      </c:pt>
                      <c:pt idx="2">
                        <c:v>0.2702604662460702</c:v>
                      </c:pt>
                      <c:pt idx="3">
                        <c:v>0.50264611612167187</c:v>
                      </c:pt>
                      <c:pt idx="4">
                        <c:v>6.3039443850746576E-3</c:v>
                      </c:pt>
                      <c:pt idx="5">
                        <c:v>0.16060099677969386</c:v>
                      </c:pt>
                      <c:pt idx="6">
                        <c:v>0.42862389577004611</c:v>
                      </c:pt>
                      <c:pt idx="7">
                        <c:v>0.16686797095267197</c:v>
                      </c:pt>
                      <c:pt idx="8">
                        <c:v>0.27248770583284027</c:v>
                      </c:pt>
                      <c:pt idx="9">
                        <c:v>3.8829493017778709E-2</c:v>
                      </c:pt>
                      <c:pt idx="10">
                        <c:v>0.58786357583646431</c:v>
                      </c:pt>
                      <c:pt idx="11">
                        <c:v>0.16886887038773696</c:v>
                      </c:pt>
                      <c:pt idx="12">
                        <c:v>0.49765670534383472</c:v>
                      </c:pt>
                      <c:pt idx="13">
                        <c:v>0.24846086569565709</c:v>
                      </c:pt>
                      <c:pt idx="14">
                        <c:v>0.52801212906243777</c:v>
                      </c:pt>
                      <c:pt idx="15">
                        <c:v>0.26206473249286155</c:v>
                      </c:pt>
                      <c:pt idx="16">
                        <c:v>0.35304165578763946</c:v>
                      </c:pt>
                      <c:pt idx="17">
                        <c:v>0.30042762765298625</c:v>
                      </c:pt>
                      <c:pt idx="18">
                        <c:v>0.43622659447219841</c:v>
                      </c:pt>
                      <c:pt idx="19">
                        <c:v>0.2956675146331384</c:v>
                      </c:pt>
                      <c:pt idx="20">
                        <c:v>0.11671520407069184</c:v>
                      </c:pt>
                      <c:pt idx="21">
                        <c:v>0.45797083006026723</c:v>
                      </c:pt>
                      <c:pt idx="22">
                        <c:v>0.13273367056679811</c:v>
                      </c:pt>
                      <c:pt idx="23">
                        <c:v>0.75907035234995945</c:v>
                      </c:pt>
                      <c:pt idx="24">
                        <c:v>9.4546351406343994E-3</c:v>
                      </c:pt>
                      <c:pt idx="25">
                        <c:v>0.18524357350054815</c:v>
                      </c:pt>
                      <c:pt idx="26">
                        <c:v>0.38843411315540055</c:v>
                      </c:pt>
                      <c:pt idx="27">
                        <c:v>0.19401889093065205</c:v>
                      </c:pt>
                      <c:pt idx="28">
                        <c:v>0.21825126872864187</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1.5780838782941606E-2</c:v>
                      </c:pt>
                      <c:pt idx="1">
                        <c:v>4.9800805760600118E-3</c:v>
                      </c:pt>
                      <c:pt idx="2">
                        <c:v>1.075373984555694E-2</c:v>
                      </c:pt>
                      <c:pt idx="3">
                        <c:v>4.5781460964307297E-3</c:v>
                      </c:pt>
                      <c:pt idx="4">
                        <c:v>1.4338207069911081E-2</c:v>
                      </c:pt>
                      <c:pt idx="5">
                        <c:v>1.1412769261269882E-2</c:v>
                      </c:pt>
                      <c:pt idx="6">
                        <c:v>7.9567101529478493E-3</c:v>
                      </c:pt>
                      <c:pt idx="7">
                        <c:v>2.7369942074098607E-2</c:v>
                      </c:pt>
                      <c:pt idx="8">
                        <c:v>8.7110500325213065E-3</c:v>
                      </c:pt>
                      <c:pt idx="9">
                        <c:v>1.9459578260559968E-2</c:v>
                      </c:pt>
                      <c:pt idx="10">
                        <c:v>5.8736157184159131E-3</c:v>
                      </c:pt>
                      <c:pt idx="11">
                        <c:v>2.5072254867541645E-2</c:v>
                      </c:pt>
                      <c:pt idx="12">
                        <c:v>6.0594570992004299E-3</c:v>
                      </c:pt>
                      <c:pt idx="13">
                        <c:v>7.2435963262025135E-3</c:v>
                      </c:pt>
                      <c:pt idx="14">
                        <c:v>5.0729635837809999E-3</c:v>
                      </c:pt>
                      <c:pt idx="15">
                        <c:v>9.2674221329485402E-3</c:v>
                      </c:pt>
                      <c:pt idx="16">
                        <c:v>1.0380918303843965E-2</c:v>
                      </c:pt>
                      <c:pt idx="17">
                        <c:v>1.1373930536747985E-2</c:v>
                      </c:pt>
                      <c:pt idx="18">
                        <c:v>5.491667978461021E-3</c:v>
                      </c:pt>
                      <c:pt idx="19">
                        <c:v>1.2434099758622186E-2</c:v>
                      </c:pt>
                      <c:pt idx="20">
                        <c:v>2.0091825744681439E-2</c:v>
                      </c:pt>
                      <c:pt idx="21">
                        <c:v>7.7682683894905015E-3</c:v>
                      </c:pt>
                      <c:pt idx="22">
                        <c:v>9.7026244436861364E-3</c:v>
                      </c:pt>
                      <c:pt idx="23">
                        <c:v>2.6807906289664433E-3</c:v>
                      </c:pt>
                      <c:pt idx="24">
                        <c:v>1.4395115327043325E-2</c:v>
                      </c:pt>
                      <c:pt idx="25">
                        <c:v>2.0071655396200067E-2</c:v>
                      </c:pt>
                      <c:pt idx="26">
                        <c:v>9.5552718841834146E-3</c:v>
                      </c:pt>
                      <c:pt idx="27">
                        <c:v>1.9043662169446189E-2</c:v>
                      </c:pt>
                      <c:pt idx="28">
                        <c:v>1.2138741925487551E-2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0.1046051423537442</c:v>
                      </c:pt>
                      <c:pt idx="1">
                        <c:v>3.6242638199067215E-2</c:v>
                      </c:pt>
                      <c:pt idx="2">
                        <c:v>4.9866892653084353E-2</c:v>
                      </c:pt>
                      <c:pt idx="3">
                        <c:v>0.13318559167291147</c:v>
                      </c:pt>
                      <c:pt idx="4">
                        <c:v>6.5990926499897712E-3</c:v>
                      </c:pt>
                      <c:pt idx="5">
                        <c:v>6.5627432152796844E-2</c:v>
                      </c:pt>
                      <c:pt idx="6">
                        <c:v>1.9750530692462992E-2</c:v>
                      </c:pt>
                      <c:pt idx="7">
                        <c:v>9.3348811054734832E-2</c:v>
                      </c:pt>
                      <c:pt idx="8">
                        <c:v>7.1569399892795982E-2</c:v>
                      </c:pt>
                      <c:pt idx="9">
                        <c:v>3.0545840373233584E-2</c:v>
                      </c:pt>
                      <c:pt idx="10">
                        <c:v>6.4283471058496095E-3</c:v>
                      </c:pt>
                      <c:pt idx="11">
                        <c:v>7.6253929159160946E-2</c:v>
                      </c:pt>
                      <c:pt idx="12">
                        <c:v>1.437827344210389E-2</c:v>
                      </c:pt>
                      <c:pt idx="13">
                        <c:v>0.15409610123690973</c:v>
                      </c:pt>
                      <c:pt idx="14">
                        <c:v>2.6706594149334517E-2</c:v>
                      </c:pt>
                      <c:pt idx="15">
                        <c:v>2.7903271914161643E-2</c:v>
                      </c:pt>
                      <c:pt idx="16">
                        <c:v>9.2317400538376532E-2</c:v>
                      </c:pt>
                      <c:pt idx="17">
                        <c:v>1.5325810653792554E-2</c:v>
                      </c:pt>
                      <c:pt idx="18">
                        <c:v>2.1190001623604446E-2</c:v>
                      </c:pt>
                      <c:pt idx="19">
                        <c:v>6.6683827609199733E-2</c:v>
                      </c:pt>
                      <c:pt idx="20">
                        <c:v>3.4579012118559266E-2</c:v>
                      </c:pt>
                      <c:pt idx="21">
                        <c:v>3.838709342710362E-2</c:v>
                      </c:pt>
                      <c:pt idx="22">
                        <c:v>5.7738938228805735E-2</c:v>
                      </c:pt>
                      <c:pt idx="23">
                        <c:v>4.9592257403698888E-2</c:v>
                      </c:pt>
                      <c:pt idx="24">
                        <c:v>0.19076872361772132</c:v>
                      </c:pt>
                      <c:pt idx="25">
                        <c:v>2.9854733071693396E-2</c:v>
                      </c:pt>
                      <c:pt idx="26">
                        <c:v>2.0585691251493121E-2</c:v>
                      </c:pt>
                      <c:pt idx="27">
                        <c:v>0.1373817195960802</c:v>
                      </c:pt>
                      <c:pt idx="28">
                        <c:v>9.3952431275588402E-2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0.22330916906935</c:v>
                      </c:pt>
                      <c:pt idx="1">
                        <c:v>0.1963403316673884</c:v>
                      </c:pt>
                      <c:pt idx="2">
                        <c:v>0.33435868582243361</c:v>
                      </c:pt>
                      <c:pt idx="3">
                        <c:v>0.16228127806592893</c:v>
                      </c:pt>
                      <c:pt idx="4">
                        <c:v>0.25834712326867987</c:v>
                      </c:pt>
                      <c:pt idx="5">
                        <c:v>0.24933412116087952</c:v>
                      </c:pt>
                      <c:pt idx="6">
                        <c:v>0.25279069598501508</c:v>
                      </c:pt>
                      <c:pt idx="7">
                        <c:v>0.31737984647418072</c:v>
                      </c:pt>
                      <c:pt idx="8">
                        <c:v>0.2242189267615477</c:v>
                      </c:pt>
                      <c:pt idx="9">
                        <c:v>0.40685739236281837</c:v>
                      </c:pt>
                      <c:pt idx="10">
                        <c:v>0.16308696387205757</c:v>
                      </c:pt>
                      <c:pt idx="11">
                        <c:v>0.30195399007118046</c:v>
                      </c:pt>
                      <c:pt idx="12">
                        <c:v>0.2040460539767375</c:v>
                      </c:pt>
                      <c:pt idx="13">
                        <c:v>0.31737719024772498</c:v>
                      </c:pt>
                      <c:pt idx="14">
                        <c:v>0.16731052507947416</c:v>
                      </c:pt>
                      <c:pt idx="15">
                        <c:v>0.27438824243684268</c:v>
                      </c:pt>
                      <c:pt idx="16">
                        <c:v>0.2581582945197306</c:v>
                      </c:pt>
                      <c:pt idx="17">
                        <c:v>0.31341462573395146</c:v>
                      </c:pt>
                      <c:pt idx="18">
                        <c:v>0.18635526820293266</c:v>
                      </c:pt>
                      <c:pt idx="19">
                        <c:v>0.32421934975570887</c:v>
                      </c:pt>
                      <c:pt idx="20">
                        <c:v>0.43597118244820315</c:v>
                      </c:pt>
                      <c:pt idx="21">
                        <c:v>0.23848935344285802</c:v>
                      </c:pt>
                      <c:pt idx="22">
                        <c:v>0.21541799155238114</c:v>
                      </c:pt>
                      <c:pt idx="23">
                        <c:v>8.6150732478168693E-2</c:v>
                      </c:pt>
                      <c:pt idx="24">
                        <c:v>0.24461281579220984</c:v>
                      </c:pt>
                      <c:pt idx="25">
                        <c:v>0.32245557492999377</c:v>
                      </c:pt>
                      <c:pt idx="26">
                        <c:v>0.22821424740156784</c:v>
                      </c:pt>
                      <c:pt idx="27">
                        <c:v>0.21985060929206598</c:v>
                      </c:pt>
                      <c:pt idx="28">
                        <c:v>0.33763339391666641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0.11074736782710883</c:v>
                      </c:pt>
                      <c:pt idx="1">
                        <c:v>8.735654939710287E-2</c:v>
                      </c:pt>
                      <c:pt idx="2">
                        <c:v>0.1568912616373134</c:v>
                      </c:pt>
                      <c:pt idx="3">
                        <c:v>5.4207451648823929E-2</c:v>
                      </c:pt>
                      <c:pt idx="4">
                        <c:v>0.14789079260982047</c:v>
                      </c:pt>
                      <c:pt idx="5">
                        <c:v>0.14015921914089063</c:v>
                      </c:pt>
                      <c:pt idx="6">
                        <c:v>0.13388646829911868</c:v>
                      </c:pt>
                      <c:pt idx="7">
                        <c:v>0.13482200166686492</c:v>
                      </c:pt>
                      <c:pt idx="8">
                        <c:v>0.10195219580785006</c:v>
                      </c:pt>
                      <c:pt idx="9">
                        <c:v>0.24892858677173099</c:v>
                      </c:pt>
                      <c:pt idx="10">
                        <c:v>8.9802070651490123E-2</c:v>
                      </c:pt>
                      <c:pt idx="11">
                        <c:v>0.13402779965076275</c:v>
                      </c:pt>
                      <c:pt idx="12">
                        <c:v>0.11083402545186265</c:v>
                      </c:pt>
                      <c:pt idx="13">
                        <c:v>0.11369098614235351</c:v>
                      </c:pt>
                      <c:pt idx="14">
                        <c:v>9.7964810227789537E-2</c:v>
                      </c:pt>
                      <c:pt idx="15">
                        <c:v>0.1473200369929496</c:v>
                      </c:pt>
                      <c:pt idx="16">
                        <c:v>0.10683826483883349</c:v>
                      </c:pt>
                      <c:pt idx="17">
                        <c:v>0.13663542258829234</c:v>
                      </c:pt>
                      <c:pt idx="18">
                        <c:v>9.6368655297030315E-2</c:v>
                      </c:pt>
                      <c:pt idx="19">
                        <c:v>0.15918693977551238</c:v>
                      </c:pt>
                      <c:pt idx="20">
                        <c:v>0.1913066330447164</c:v>
                      </c:pt>
                      <c:pt idx="21">
                        <c:v>0.11827042047067651</c:v>
                      </c:pt>
                      <c:pt idx="22">
                        <c:v>0.10711890695792803</c:v>
                      </c:pt>
                      <c:pt idx="23">
                        <c:v>3.0289399361897309E-2</c:v>
                      </c:pt>
                      <c:pt idx="24">
                        <c:v>0.11168905941836924</c:v>
                      </c:pt>
                      <c:pt idx="25">
                        <c:v>0.15763148168486421</c:v>
                      </c:pt>
                      <c:pt idx="26">
                        <c:v>0.10817645536148199</c:v>
                      </c:pt>
                      <c:pt idx="27">
                        <c:v>9.5484031015343418E-2</c:v>
                      </c:pt>
                      <c:pt idx="28">
                        <c:v>0.16099385229831062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0.11256180124224116</c:v>
                      </c:pt>
                      <c:pt idx="1">
                        <c:v>0.10898378227028553</c:v>
                      </c:pt>
                      <c:pt idx="2">
                        <c:v>0.17746742418512026</c:v>
                      </c:pt>
                      <c:pt idx="3">
                        <c:v>0.10807382641710499</c:v>
                      </c:pt>
                      <c:pt idx="4">
                        <c:v>0.11045633065885942</c:v>
                      </c:pt>
                      <c:pt idx="5">
                        <c:v>0.10917490201998888</c:v>
                      </c:pt>
                      <c:pt idx="6">
                        <c:v>0.11890422768589635</c:v>
                      </c:pt>
                      <c:pt idx="7">
                        <c:v>0.18255784480731582</c:v>
                      </c:pt>
                      <c:pt idx="8">
                        <c:v>0.12226673095369761</c:v>
                      </c:pt>
                      <c:pt idx="9">
                        <c:v>0.15792880559108735</c:v>
                      </c:pt>
                      <c:pt idx="10">
                        <c:v>7.3284893220567457E-2</c:v>
                      </c:pt>
                      <c:pt idx="11">
                        <c:v>0.16792619042041776</c:v>
                      </c:pt>
                      <c:pt idx="12">
                        <c:v>9.3212028524874868E-2</c:v>
                      </c:pt>
                      <c:pt idx="13">
                        <c:v>0.2036862041053715</c:v>
                      </c:pt>
                      <c:pt idx="14">
                        <c:v>6.9345714851684628E-2</c:v>
                      </c:pt>
                      <c:pt idx="15">
                        <c:v>0.12706820544389308</c:v>
                      </c:pt>
                      <c:pt idx="16">
                        <c:v>0.15132002968089706</c:v>
                      </c:pt>
                      <c:pt idx="17">
                        <c:v>0.17677920314565909</c:v>
                      </c:pt>
                      <c:pt idx="18">
                        <c:v>8.9986612905902319E-2</c:v>
                      </c:pt>
                      <c:pt idx="19">
                        <c:v>0.1650324099801965</c:v>
                      </c:pt>
                      <c:pt idx="20">
                        <c:v>0.24466454940348675</c:v>
                      </c:pt>
                      <c:pt idx="21">
                        <c:v>0.1202189329721815</c:v>
                      </c:pt>
                      <c:pt idx="22">
                        <c:v>0.10829908459445312</c:v>
                      </c:pt>
                      <c:pt idx="23">
                        <c:v>5.5861333116271374E-2</c:v>
                      </c:pt>
                      <c:pt idx="24">
                        <c:v>0.1329237563738406</c:v>
                      </c:pt>
                      <c:pt idx="25">
                        <c:v>0.16482409324512956</c:v>
                      </c:pt>
                      <c:pt idx="26">
                        <c:v>0.12003779204008584</c:v>
                      </c:pt>
                      <c:pt idx="27">
                        <c:v>0.12436657827672257</c:v>
                      </c:pt>
                      <c:pt idx="28">
                        <c:v>0.17663954161835574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7.7021940736613339E-3</c:v>
                      </c:pt>
                      <c:pt idx="1">
                        <c:v>5.4464072252666963E-3</c:v>
                      </c:pt>
                      <c:pt idx="2">
                        <c:v>9.7684237766304041E-3</c:v>
                      </c:pt>
                      <c:pt idx="3">
                        <c:v>3.1352233074453408E-3</c:v>
                      </c:pt>
                      <c:pt idx="4">
                        <c:v>1.0070178660781729E-2</c:v>
                      </c:pt>
                      <c:pt idx="5">
                        <c:v>8.8951517097564988E-3</c:v>
                      </c:pt>
                      <c:pt idx="6">
                        <c:v>7.7836816793935611E-3</c:v>
                      </c:pt>
                      <c:pt idx="7">
                        <c:v>8.8443595744807958E-3</c:v>
                      </c:pt>
                      <c:pt idx="8">
                        <c:v>6.5276245499004751E-3</c:v>
                      </c:pt>
                      <c:pt idx="9">
                        <c:v>1.6717645707399253E-2</c:v>
                      </c:pt>
                      <c:pt idx="10">
                        <c:v>5.654843928141343E-3</c:v>
                      </c:pt>
                      <c:pt idx="11">
                        <c:v>8.8303674805228823E-3</c:v>
                      </c:pt>
                      <c:pt idx="12">
                        <c:v>8.1360127392481885E-3</c:v>
                      </c:pt>
                      <c:pt idx="13">
                        <c:v>7.3568861479974094E-3</c:v>
                      </c:pt>
                      <c:pt idx="14">
                        <c:v>6.6216268523921918E-3</c:v>
                      </c:pt>
                      <c:pt idx="15">
                        <c:v>1.0482020136942828E-2</c:v>
                      </c:pt>
                      <c:pt idx="16">
                        <c:v>6.8843047566466082E-3</c:v>
                      </c:pt>
                      <c:pt idx="17">
                        <c:v>7.978533485250721E-3</c:v>
                      </c:pt>
                      <c:pt idx="18">
                        <c:v>6.0509115109221804E-3</c:v>
                      </c:pt>
                      <c:pt idx="19">
                        <c:v>1.0373888544772603E-2</c:v>
                      </c:pt>
                      <c:pt idx="20">
                        <c:v>1.2538597125096466E-2</c:v>
                      </c:pt>
                      <c:pt idx="21">
                        <c:v>7.3652342853640883E-3</c:v>
                      </c:pt>
                      <c:pt idx="22">
                        <c:v>8.6231140955976039E-3</c:v>
                      </c:pt>
                      <c:pt idx="23">
                        <c:v>2.01422082057332E-3</c:v>
                      </c:pt>
                      <c:pt idx="24">
                        <c:v>9.4726693659427912E-3</c:v>
                      </c:pt>
                      <c:pt idx="25">
                        <c:v>9.9471544052264389E-3</c:v>
                      </c:pt>
                      <c:pt idx="26">
                        <c:v>6.7559007858876393E-3</c:v>
                      </c:pt>
                      <c:pt idx="27">
                        <c:v>6.4209312371704165E-3</c:v>
                      </c:pt>
                      <c:pt idx="28">
                        <c:v>1.0373608893120568E-2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2.4299878728972962E-2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2.6929279936336974E-3</c:v>
                      </c:pt>
                      <c:pt idx="23">
                        <c:v>0</c:v>
                      </c:pt>
                      <c:pt idx="24">
                        <c:v>0.19034141379606898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排出量比較シート!$BE$21:$BE$50</c:f>
              <c:numCache>
                <c:formatCode>#,##0_);[Red]\(#,##0\)</c:formatCode>
                <c:ptCount val="30"/>
                <c:pt idx="0">
                  <c:v>34.663457987417331</c:v>
                </c:pt>
                <c:pt idx="1">
                  <c:v>132.32365617139612</c:v>
                </c:pt>
                <c:pt idx="2">
                  <c:v>36.724250700185074</c:v>
                </c:pt>
                <c:pt idx="3">
                  <c:v>216.83243830985577</c:v>
                </c:pt>
                <c:pt idx="4">
                  <c:v>2.825957406326197</c:v>
                </c:pt>
                <c:pt idx="5">
                  <c:v>28.309880399643092</c:v>
                </c:pt>
                <c:pt idx="6">
                  <c:v>62.949708781357209</c:v>
                </c:pt>
                <c:pt idx="7">
                  <c:v>35.215990185646419</c:v>
                </c:pt>
                <c:pt idx="8">
                  <c:v>58.573251384714787</c:v>
                </c:pt>
                <c:pt idx="9">
                  <c:v>5.6613106945852136</c:v>
                </c:pt>
                <c:pt idx="10">
                  <c:v>111.3440798658786</c:v>
                </c:pt>
                <c:pt idx="11">
                  <c:v>32.761784298743933</c:v>
                </c:pt>
                <c:pt idx="12">
                  <c:v>65.032269167188346</c:v>
                </c:pt>
                <c:pt idx="13">
                  <c:v>59.410431225502876</c:v>
                </c:pt>
                <c:pt idx="14">
                  <c:v>87.022391399979767</c:v>
                </c:pt>
                <c:pt idx="15">
                  <c:v>28.920745824410925</c:v>
                </c:pt>
                <c:pt idx="16">
                  <c:v>69.090772220332866</c:v>
                </c:pt>
                <c:pt idx="17">
                  <c:v>42.949431009694969</c:v>
                </c:pt>
                <c:pt idx="18">
                  <c:v>79.668851418656217</c:v>
                </c:pt>
                <c:pt idx="19">
                  <c:v>37.218181072009777</c:v>
                </c:pt>
                <c:pt idx="20">
                  <c:v>13.605574899270144</c:v>
                </c:pt>
                <c:pt idx="21">
                  <c:v>70.672452389748528</c:v>
                </c:pt>
                <c:pt idx="22">
                  <c:v>24.28852692853701</c:v>
                </c:pt>
                <c:pt idx="23">
                  <c:v>418.56353242567172</c:v>
                </c:pt>
                <c:pt idx="24">
                  <c:v>23.857659199532971</c:v>
                </c:pt>
                <c:pt idx="25">
                  <c:v>24.344454067175811</c:v>
                </c:pt>
                <c:pt idx="26">
                  <c:v>61.830099611362378</c:v>
                </c:pt>
                <c:pt idx="27">
                  <c:v>56.327684743620935</c:v>
                </c:pt>
                <c:pt idx="28">
                  <c:v>31.926833675640051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排出量比較シート!$BI$21:$BI$50</c:f>
              <c:numCache>
                <c:formatCode>#,##0_);[Red]\(#,##0\)</c:formatCode>
                <c:ptCount val="30"/>
                <c:pt idx="0">
                  <c:v>31.201084996346776</c:v>
                </c:pt>
                <c:pt idx="1">
                  <c:v>12.884207390993373</c:v>
                </c:pt>
                <c:pt idx="2">
                  <c:v>16.157589970177504</c:v>
                </c:pt>
                <c:pt idx="3">
                  <c:v>29.519562257583758</c:v>
                </c:pt>
                <c:pt idx="4">
                  <c:v>42.471736706743783</c:v>
                </c:pt>
                <c:pt idx="5">
                  <c:v>25.898972970245239</c:v>
                </c:pt>
                <c:pt idx="6">
                  <c:v>18.523296571973574</c:v>
                </c:pt>
                <c:pt idx="7">
                  <c:v>16.540099531002024</c:v>
                </c:pt>
                <c:pt idx="8">
                  <c:v>27.702067329702427</c:v>
                </c:pt>
                <c:pt idx="9">
                  <c:v>9.0142027414862351</c:v>
                </c:pt>
                <c:pt idx="10">
                  <c:v>17.374536054079449</c:v>
                </c:pt>
                <c:pt idx="11">
                  <c:v>18.167009573803305</c:v>
                </c:pt>
                <c:pt idx="12">
                  <c:v>15.410995854764533</c:v>
                </c:pt>
                <c:pt idx="13">
                  <c:v>18.907027737296957</c:v>
                </c:pt>
                <c:pt idx="14">
                  <c:v>20.244521770817975</c:v>
                </c:pt>
                <c:pt idx="15">
                  <c:v>21.04849806863297</c:v>
                </c:pt>
                <c:pt idx="16">
                  <c:v>15.348186509204854</c:v>
                </c:pt>
                <c:pt idx="17">
                  <c:v>23.547454368168331</c:v>
                </c:pt>
                <c:pt idx="18">
                  <c:v>34.668619520959297</c:v>
                </c:pt>
                <c:pt idx="19">
                  <c:v>12.612435755185619</c:v>
                </c:pt>
                <c:pt idx="20">
                  <c:v>14.954971681280778</c:v>
                </c:pt>
                <c:pt idx="21">
                  <c:v>15.859975520561138</c:v>
                </c:pt>
                <c:pt idx="22">
                  <c:v>26.120257529626159</c:v>
                </c:pt>
                <c:pt idx="23">
                  <c:v>25.670896313076245</c:v>
                </c:pt>
                <c:pt idx="24">
                  <c:v>16.122219908489491</c:v>
                </c:pt>
                <c:pt idx="25">
                  <c:v>15.633644241522553</c:v>
                </c:pt>
                <c:pt idx="26">
                  <c:v>22.718918344744694</c:v>
                </c:pt>
                <c:pt idx="27">
                  <c:v>28.209696835744094</c:v>
                </c:pt>
                <c:pt idx="28">
                  <c:v>16.495028339388902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排出量比較シート!$BJ$21:$BJ$50</c:f>
              <c:numCache>
                <c:formatCode>#,##0_);[Red]\(#,##0\)</c:formatCode>
                <c:ptCount val="30"/>
                <c:pt idx="0">
                  <c:v>44.147333965417275</c:v>
                </c:pt>
                <c:pt idx="1">
                  <c:v>15.357258124511066</c:v>
                </c:pt>
                <c:pt idx="2">
                  <c:v>18.005134077483941</c:v>
                </c:pt>
                <c:pt idx="3">
                  <c:v>35.060502093705345</c:v>
                </c:pt>
                <c:pt idx="4">
                  <c:v>25.368888698511334</c:v>
                </c:pt>
                <c:pt idx="5">
                  <c:v>30.798861091416089</c:v>
                </c:pt>
                <c:pt idx="6">
                  <c:v>19.533359019669231</c:v>
                </c:pt>
                <c:pt idx="7">
                  <c:v>29.068148340948206</c:v>
                </c:pt>
                <c:pt idx="8">
                  <c:v>41.450710104019919</c:v>
                </c:pt>
                <c:pt idx="9">
                  <c:v>19.651556867519435</c:v>
                </c:pt>
                <c:pt idx="10">
                  <c:v>23.30867659539776</c:v>
                </c:pt>
                <c:pt idx="11">
                  <c:v>30.319289707284629</c:v>
                </c:pt>
                <c:pt idx="12">
                  <c:v>16.53776035921198</c:v>
                </c:pt>
                <c:pt idx="13">
                  <c:v>16.8985578437442</c:v>
                </c:pt>
                <c:pt idx="14">
                  <c:v>20.363028478030177</c:v>
                </c:pt>
                <c:pt idx="15">
                  <c:v>17.906727042889415</c:v>
                </c:pt>
                <c:pt idx="16">
                  <c:v>25.336470202149172</c:v>
                </c:pt>
                <c:pt idx="17">
                  <c:v>22.599229673161645</c:v>
                </c:pt>
                <c:pt idx="18">
                  <c:v>20.459573333417495</c:v>
                </c:pt>
                <c:pt idx="19">
                  <c:v>14.647564009835881</c:v>
                </c:pt>
                <c:pt idx="20">
                  <c:v>13.445692567888266</c:v>
                </c:pt>
                <c:pt idx="21">
                  <c:v>18.025136225505882</c:v>
                </c:pt>
                <c:pt idx="22">
                  <c:v>42.548683988953698</c:v>
                </c:pt>
                <c:pt idx="23">
                  <c:v>24.413522785558861</c:v>
                </c:pt>
                <c:pt idx="24">
                  <c:v>18.495308200439965</c:v>
                </c:pt>
                <c:pt idx="25">
                  <c:v>26.097033770736974</c:v>
                </c:pt>
                <c:pt idx="26">
                  <c:v>25.951815124088114</c:v>
                </c:pt>
                <c:pt idx="27">
                  <c:v>39.82570875431793</c:v>
                </c:pt>
                <c:pt idx="28">
                  <c:v>15.757441362987302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排出量比較シート!$BK$21:$BK$50</c:f>
              <c:numCache>
                <c:formatCode>#,##0_);[Red]\(#,##0\)</c:formatCode>
                <c:ptCount val="30"/>
                <c:pt idx="0">
                  <c:v>33.195754603195375</c:v>
                </c:pt>
                <c:pt idx="1">
                  <c:v>40.590546240930976</c:v>
                </c:pt>
                <c:pt idx="2">
                  <c:v>38.194415739040714</c:v>
                </c:pt>
                <c:pt idx="3">
                  <c:v>56.007357025425094</c:v>
                </c:pt>
                <c:pt idx="4">
                  <c:v>30.365951035604152</c:v>
                </c:pt>
                <c:pt idx="5">
                  <c:v>30.762510398950035</c:v>
                </c:pt>
                <c:pt idx="6">
                  <c:v>35.945566440013778</c:v>
                </c:pt>
                <c:pt idx="7">
                  <c:v>39.947283641904271</c:v>
                </c:pt>
                <c:pt idx="8">
                  <c:v>38.31291327040055</c:v>
                </c:pt>
                <c:pt idx="9">
                  <c:v>26.993778103721688</c:v>
                </c:pt>
                <c:pt idx="10">
                  <c:v>31.305365127002169</c:v>
                </c:pt>
                <c:pt idx="11">
                  <c:v>37.683332537667965</c:v>
                </c:pt>
                <c:pt idx="12">
                  <c:v>26.633525317734641</c:v>
                </c:pt>
                <c:pt idx="13">
                  <c:v>47.078001452386779</c:v>
                </c:pt>
                <c:pt idx="14">
                  <c:v>27.038614826703519</c:v>
                </c:pt>
                <c:pt idx="15">
                  <c:v>27.532369920541932</c:v>
                </c:pt>
                <c:pt idx="16">
                  <c:v>40.180802375656562</c:v>
                </c:pt>
                <c:pt idx="17">
                  <c:v>42.196571224450693</c:v>
                </c:pt>
                <c:pt idx="18">
                  <c:v>33.114075797089654</c:v>
                </c:pt>
                <c:pt idx="19">
                  <c:v>33.226882191719518</c:v>
                </c:pt>
                <c:pt idx="20">
                  <c:v>35.605194741541524</c:v>
                </c:pt>
                <c:pt idx="21">
                  <c:v>34.465867725174867</c:v>
                </c:pt>
                <c:pt idx="22">
                  <c:v>27.511074135415122</c:v>
                </c:pt>
                <c:pt idx="23">
                  <c:v>45.483372726594894</c:v>
                </c:pt>
                <c:pt idx="24">
                  <c:v>49.403880721545207</c:v>
                </c:pt>
                <c:pt idx="25">
                  <c:v>34.409849405814256</c:v>
                </c:pt>
                <c:pt idx="26">
                  <c:v>34.708773864079816</c:v>
                </c:pt>
                <c:pt idx="27">
                  <c:v>36.369126261720929</c:v>
                </c:pt>
                <c:pt idx="28">
                  <c:v>34.256268253273106</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排出量比較シート!$BQ$21:$BQ$50</c:f>
              <c:numCache>
                <c:formatCode>#,##0_);[Red]\(#,##0\)</c:formatCode>
                <c:ptCount val="30"/>
                <c:pt idx="0">
                  <c:v>0.48986519216651908</c:v>
                </c:pt>
                <c:pt idx="1">
                  <c:v>0</c:v>
                </c:pt>
                <c:pt idx="2">
                  <c:v>1.90787677409751</c:v>
                </c:pt>
                <c:pt idx="3">
                  <c:v>1.163997186370431</c:v>
                </c:pt>
                <c:pt idx="4">
                  <c:v>2.7056579709351372</c:v>
                </c:pt>
                <c:pt idx="5">
                  <c:v>3.3584473347100472</c:v>
                </c:pt>
                <c:pt idx="6">
                  <c:v>0.99550193997832215</c:v>
                </c:pt>
                <c:pt idx="7">
                  <c:v>1.6819409842138839</c:v>
                </c:pt>
                <c:pt idx="8">
                  <c:v>0</c:v>
                </c:pt>
                <c:pt idx="9">
                  <c:v>2.407595616923881</c:v>
                </c:pt>
                <c:pt idx="10">
                  <c:v>2.189623617480847</c:v>
                </c:pt>
                <c:pt idx="11">
                  <c:v>2.3209301541390448</c:v>
                </c:pt>
                <c:pt idx="12">
                  <c:v>1.907486719016193</c:v>
                </c:pt>
                <c:pt idx="13">
                  <c:v>2.6799923990000001</c:v>
                </c:pt>
                <c:pt idx="14">
                  <c:v>0.7863983812062354</c:v>
                </c:pt>
                <c:pt idx="15">
                  <c:v>1.2404622575761921</c:v>
                </c:pt>
                <c:pt idx="16">
                  <c:v>1.64506782479122</c:v>
                </c:pt>
                <c:pt idx="17">
                  <c:v>0</c:v>
                </c:pt>
                <c:pt idx="18">
                  <c:v>4.1939331372986643</c:v>
                </c:pt>
                <c:pt idx="19">
                  <c:v>1.6002378209935579</c:v>
                </c:pt>
                <c:pt idx="20">
                  <c:v>1.7741143480429269</c:v>
                </c:pt>
                <c:pt idx="21">
                  <c:v>1.164587584369196</c:v>
                </c:pt>
                <c:pt idx="22">
                  <c:v>0.86778127478775657</c:v>
                </c:pt>
                <c:pt idx="23">
                  <c:v>1.758164994071012</c:v>
                </c:pt>
                <c:pt idx="24">
                  <c:v>3.2840520192000011</c:v>
                </c:pt>
                <c:pt idx="25">
                  <c:v>3.0335710688503679</c:v>
                </c:pt>
                <c:pt idx="26">
                  <c:v>2.5060672884777828</c:v>
                </c:pt>
                <c:pt idx="27">
                  <c:v>0</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排出量比較シート!$BR$21:$BR$50</c:f>
              <c:numCache>
                <c:formatCode>#,##0_);[Red]\(#,##0\)</c:formatCode>
                <c:ptCount val="30"/>
                <c:pt idx="0">
                  <c:v>143.69749674454329</c:v>
                </c:pt>
                <c:pt idx="1">
                  <c:v>201.15566792783153</c:v>
                </c:pt>
                <c:pt idx="2">
                  <c:v>110.98926726098476</c:v>
                </c:pt>
                <c:pt idx="3">
                  <c:v>338.58385687294037</c:v>
                </c:pt>
                <c:pt idx="4">
                  <c:v>103.73819181812061</c:v>
                </c:pt>
                <c:pt idx="5">
                  <c:v>119.12867219496449</c:v>
                </c:pt>
                <c:pt idx="6">
                  <c:v>137.94743275299211</c:v>
                </c:pt>
                <c:pt idx="7">
                  <c:v>122.45346268371482</c:v>
                </c:pt>
                <c:pt idx="8">
                  <c:v>166.03894208883767</c:v>
                </c:pt>
                <c:pt idx="9">
                  <c:v>63.728444024236452</c:v>
                </c:pt>
                <c:pt idx="10">
                  <c:v>185.52228125983882</c:v>
                </c:pt>
                <c:pt idx="11">
                  <c:v>121.25234627163888</c:v>
                </c:pt>
                <c:pt idx="12">
                  <c:v>125.5220374179157</c:v>
                </c:pt>
                <c:pt idx="13">
                  <c:v>144.97401065793082</c:v>
                </c:pt>
                <c:pt idx="14">
                  <c:v>155.45495485673766</c:v>
                </c:pt>
                <c:pt idx="15">
                  <c:v>96.648803114051432</c:v>
                </c:pt>
                <c:pt idx="16">
                  <c:v>151.60129913213467</c:v>
                </c:pt>
                <c:pt idx="17">
                  <c:v>131.29268627547563</c:v>
                </c:pt>
                <c:pt idx="18">
                  <c:v>172.10505320742132</c:v>
                </c:pt>
                <c:pt idx="19">
                  <c:v>99.305300849744356</c:v>
                </c:pt>
                <c:pt idx="20">
                  <c:v>79.385548238023631</c:v>
                </c:pt>
                <c:pt idx="21">
                  <c:v>140.1880194453596</c:v>
                </c:pt>
                <c:pt idx="22">
                  <c:v>121.33632385731975</c:v>
                </c:pt>
                <c:pt idx="23">
                  <c:v>515.88948924497276</c:v>
                </c:pt>
                <c:pt idx="24">
                  <c:v>111.16312004920763</c:v>
                </c:pt>
                <c:pt idx="25">
                  <c:v>103.51855255409995</c:v>
                </c:pt>
                <c:pt idx="26">
                  <c:v>147.71567423275278</c:v>
                </c:pt>
                <c:pt idx="27">
                  <c:v>160.73221659540388</c:v>
                </c:pt>
                <c:pt idx="28">
                  <c:v>98.435571631289363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c:ext uri="{02D57815-91ED-43cb-92C2-25804820EDAC}">
                        <c15:formulaRef>
                          <c15:sqref>排出量比較シート!$BF$21:$BF$68</c15:sqref>
                        </c15:formulaRef>
                      </c:ext>
                    </c:extLst>
                    <c:numCache>
                      <c:formatCode>#,##0_);[Red]\(#,##0\)</c:formatCode>
                      <c:ptCount val="48"/>
                      <c:pt idx="0">
                        <c:v>17.364293854939778</c:v>
                      </c:pt>
                      <c:pt idx="1">
                        <c:v>124.03147264238426</c:v>
                      </c:pt>
                      <c:pt idx="2">
                        <c:v>29.996011118263436</c:v>
                      </c:pt>
                      <c:pt idx="3">
                        <c:v>170.18786063867952</c:v>
                      </c:pt>
                      <c:pt idx="4">
                        <c:v>0.65395979182963926</c:v>
                      </c:pt>
                      <c:pt idx="5">
                        <c:v>19.132183499552699</c:v>
                      </c:pt>
                      <c:pt idx="6">
                        <c:v>59.127566038063939</c:v>
                      </c:pt>
                      <c:pt idx="7">
                        <c:v>20.433560854160227</c:v>
                      </c:pt>
                      <c:pt idx="8">
                        <c:v>45.243570408699199</c:v>
                      </c:pt>
                      <c:pt idx="9">
                        <c:v>2.4745431722729907</c:v>
                      </c:pt>
                      <c:pt idx="10">
                        <c:v>109.06179165874713</c:v>
                      </c:pt>
                      <c:pt idx="11">
                        <c:v>20.475746746754389</c:v>
                      </c:pt>
                      <c:pt idx="12">
                        <c:v>62.466883589445466</c:v>
                      </c:pt>
                      <c:pt idx="13">
                        <c:v>36.020368191440909</c:v>
                      </c:pt>
                      <c:pt idx="14">
                        <c:v>82.082101687211207</c:v>
                      </c:pt>
                      <c:pt idx="15">
                        <c:v>25.328242733839133</c:v>
                      </c:pt>
                      <c:pt idx="16">
                        <c:v>53.521573665166052</c:v>
                      </c:pt>
                      <c:pt idx="17">
                        <c:v>39.443950265928933</c:v>
                      </c:pt>
                      <c:pt idx="18">
                        <c:v>75.076801252129911</c:v>
                      </c:pt>
                      <c:pt idx="19">
                        <c:v>29.361351492139999</c:v>
                      </c:pt>
                      <c:pt idx="20">
                        <c:v>9.2655004628646793</c:v>
                      </c:pt>
                      <c:pt idx="21">
                        <c:v>64.202023629896217</c:v>
                      </c:pt>
                      <c:pt idx="22">
                        <c:v>16.105415638663807</c:v>
                      </c:pt>
                      <c:pt idx="23">
                        <c:v>391.59641637482207</c:v>
                      </c:pt>
                      <c:pt idx="24">
                        <c:v>1.0510067411597988</c:v>
                      </c:pt>
                      <c:pt idx="25">
                        <c:v>19.176146598725772</c:v>
                      </c:pt>
                      <c:pt idx="26">
                        <c:v>57.377806919751379</c:v>
                      </c:pt>
                      <c:pt idx="27">
                        <c:v>31.185086400665607</c:v>
                      </c:pt>
                      <c:pt idx="28">
                        <c:v>21.483688396558012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2.2676670296379138</c:v>
                      </c:pt>
                      <c:pt idx="1">
                        <c:v>1.0017714346117716</c:v>
                      </c:pt>
                      <c:pt idx="2">
                        <c:v>1.1935497057736202</c:v>
                      </c:pt>
                      <c:pt idx="3">
                        <c:v>1.5500863626573129</c:v>
                      </c:pt>
                      <c:pt idx="4">
                        <c:v>1.4874196753463689</c:v>
                      </c:pt>
                      <c:pt idx="5">
                        <c:v>1.3595880481625868</c:v>
                      </c:pt>
                      <c:pt idx="6">
                        <c:v>1.097607738758823</c:v>
                      </c:pt>
                      <c:pt idx="7">
                        <c:v>3.3515441804260697</c:v>
                      </c:pt>
                      <c:pt idx="8">
                        <c:v>1.4463735318827728</c:v>
                      </c:pt>
                      <c:pt idx="9">
                        <c:v>1.2401286439133445</c:v>
                      </c:pt>
                      <c:pt idx="10">
                        <c:v>1.0896865873241672</c:v>
                      </c:pt>
                      <c:pt idx="11">
                        <c:v>3.040069729009943</c:v>
                      </c:pt>
                      <c:pt idx="12">
                        <c:v>0.76059540073809129</c:v>
                      </c:pt>
                      <c:pt idx="13">
                        <c:v>1.0501332109966317</c:v>
                      </c:pt>
                      <c:pt idx="14">
                        <c:v>0.78861732490654946</c:v>
                      </c:pt>
                      <c:pt idx="15">
                        <c:v>0.89568525710214597</c:v>
                      </c:pt>
                      <c:pt idx="16">
                        <c:v>1.5737607010473009</c:v>
                      </c:pt>
                      <c:pt idx="17">
                        <c:v>1.4933138936803054</c:v>
                      </c:pt>
                      <c:pt idx="18">
                        <c:v>0.94514380963052591</c:v>
                      </c:pt>
                      <c:pt idx="19">
                        <c:v>1.23477201732571</c:v>
                      </c:pt>
                      <c:pt idx="20">
                        <c:v>1.5950006018443734</c:v>
                      </c:pt>
                      <c:pt idx="21">
                        <c:v>1.0890181600426667</c:v>
                      </c:pt>
                      <c:pt idx="22">
                        <c:v>1.1772807817650479</c:v>
                      </c:pt>
                      <c:pt idx="23">
                        <c:v>1.3829917083502077</c:v>
                      </c:pt>
                      <c:pt idx="24">
                        <c:v>1.600205933222306</c:v>
                      </c:pt>
                      <c:pt idx="25">
                        <c:v>2.0777887139793205</c:v>
                      </c:pt>
                      <c:pt idx="26">
                        <c:v>1.411463428849419</c:v>
                      </c:pt>
                      <c:pt idx="27">
                        <c:v>3.0609300325891238</c:v>
                      </c:pt>
                      <c:pt idx="28">
                        <c:v>1.1948840003200651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15.031497102839644</c:v>
                      </c:pt>
                      <c:pt idx="1">
                        <c:v>7.2904120944001063</c:v>
                      </c:pt>
                      <c:pt idx="2">
                        <c:v>5.5346898761480166</c:v>
                      </c:pt>
                      <c:pt idx="3">
                        <c:v>45.09449130851894</c:v>
                      </c:pt>
                      <c:pt idx="4">
                        <c:v>0.68457793915018872</c:v>
                      </c:pt>
                      <c:pt idx="5">
                        <c:v>7.8181088519278088</c:v>
                      </c:pt>
                      <c:pt idx="6">
                        <c:v>2.7245350045344452</c:v>
                      </c:pt>
                      <c:pt idx="7">
                        <c:v>11.430885151060117</c:v>
                      </c:pt>
                      <c:pt idx="8">
                        <c:v>11.883307444132816</c:v>
                      </c:pt>
                      <c:pt idx="9">
                        <c:v>1.9466388783988784</c:v>
                      </c:pt>
                      <c:pt idx="10">
                        <c:v>1.1926016198073022</c:v>
                      </c:pt>
                      <c:pt idx="11">
                        <c:v>9.2459678229796047</c:v>
                      </c:pt>
                      <c:pt idx="12">
                        <c:v>1.8047901770047881</c:v>
                      </c:pt>
                      <c:pt idx="13">
                        <c:v>22.339929823065336</c:v>
                      </c:pt>
                      <c:pt idx="14">
                        <c:v>4.1516723878620114</c:v>
                      </c:pt>
                      <c:pt idx="15">
                        <c:v>2.6968178334696495</c:v>
                      </c:pt>
                      <c:pt idx="16">
                        <c:v>13.99543785411951</c:v>
                      </c:pt>
                      <c:pt idx="17">
                        <c:v>2.0121668500857277</c:v>
                      </c:pt>
                      <c:pt idx="18">
                        <c:v>3.6469063568957876</c:v>
                      </c:pt>
                      <c:pt idx="19">
                        <c:v>6.622057562544069</c:v>
                      </c:pt>
                      <c:pt idx="20">
                        <c:v>2.7450738345610906</c:v>
                      </c:pt>
                      <c:pt idx="21">
                        <c:v>5.3814105998096382</c:v>
                      </c:pt>
                      <c:pt idx="22">
                        <c:v>7.0058305081081533</c:v>
                      </c:pt>
                      <c:pt idx="23">
                        <c:v>25.58412434249944</c:v>
                      </c:pt>
                      <c:pt idx="24">
                        <c:v>21.206446525150866</c:v>
                      </c:pt>
                      <c:pt idx="25">
                        <c:v>3.0905187544707187</c:v>
                      </c:pt>
                      <c:pt idx="26">
                        <c:v>3.0408292627615867</c:v>
                      </c:pt>
                      <c:pt idx="27">
                        <c:v>22.081668310366204</c:v>
                      </c:pt>
                      <c:pt idx="28">
                        <c:v>9.2482612787619729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32.088968595369586</c:v>
                      </c:pt>
                      <c:pt idx="1">
                        <c:v>39.494970557725487</c:v>
                      </c:pt>
                      <c:pt idx="2">
                        <c:v>37.110225541777723</c:v>
                      </c:pt>
                      <c:pt idx="3">
                        <c:v>54.945821025832316</c:v>
                      </c:pt>
                      <c:pt idx="4">
                        <c:v>26.800463429305964</c:v>
                      </c:pt>
                      <c:pt idx="5">
                        <c:v>29.702842786793976</c:v>
                      </c:pt>
                      <c:pt idx="6">
                        <c:v>34.87182753497494</c:v>
                      </c:pt>
                      <c:pt idx="7">
                        <c:v>38.864261186789228</c:v>
                      </c:pt>
                      <c:pt idx="8">
                        <c:v>37.229073395781953</c:v>
                      </c:pt>
                      <c:pt idx="9">
                        <c:v>25.928388555040677</c:v>
                      </c:pt>
                      <c:pt idx="10">
                        <c:v>30.256265581285039</c:v>
                      </c:pt>
                      <c:pt idx="11">
                        <c:v>36.612629762213786</c:v>
                      </c:pt>
                      <c:pt idx="12">
                        <c:v>25.61227642224609</c:v>
                      </c:pt>
                      <c:pt idx="13">
                        <c:v>46.011444161557819</c:v>
                      </c:pt>
                      <c:pt idx="14">
                        <c:v>26.00925012328673</c:v>
                      </c:pt>
                      <c:pt idx="15">
                        <c:v>26.51929522008902</c:v>
                      </c:pt>
                      <c:pt idx="16">
                        <c:v>39.137132830927399</c:v>
                      </c:pt>
                      <c:pt idx="17">
                        <c:v>41.149048130633297</c:v>
                      </c:pt>
                      <c:pt idx="18">
                        <c:v>32.072683349548996</c:v>
                      </c:pt>
                      <c:pt idx="19">
                        <c:v>32.19670006879916</c:v>
                      </c:pt>
                      <c:pt idx="20">
                        <c:v>34.609811334630031</c:v>
                      </c:pt>
                      <c:pt idx="21">
                        <c:v>33.433350117958618</c:v>
                      </c:pt>
                      <c:pt idx="22">
                        <c:v>26.138027187693091</c:v>
                      </c:pt>
                      <c:pt idx="23">
                        <c:v>44.444257376242732</c:v>
                      </c:pt>
                      <c:pt idx="24">
                        <c:v>27.191923807484134</c:v>
                      </c:pt>
                      <c:pt idx="25">
                        <c:v>33.380134379753073</c:v>
                      </c:pt>
                      <c:pt idx="26">
                        <c:v>33.710821424442841</c:v>
                      </c:pt>
                      <c:pt idx="27">
                        <c:v>35.337075751363862</c:v>
                      </c:pt>
                      <c:pt idx="28">
                        <c:v>33.235136131999354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28.109205928152182</c:v>
                </c:pt>
                <c:pt idx="2">
                  <c:v>1.2583101692781815</c:v>
                </c:pt>
                <c:pt idx="3">
                  <c:v>5.7531536486160721</c:v>
                </c:pt>
                <c:pt idx="4">
                  <c:v>12.976672635832943</c:v>
                </c:pt>
                <c:pt idx="5">
                  <c:v>22.058433833358084</c:v>
                </c:pt>
                <c:pt idx="7">
                  <c:v>32.807041412236089</c:v>
                </c:pt>
                <c:pt idx="8">
                  <c:v>1.0234522119856599</c:v>
                </c:pt>
                <c:pt idx="9">
                  <c:v>0</c:v>
                </c:pt>
                <c:pt idx="10">
                  <c:v>1.748193880473365</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35.120669746046438</c:v>
                </c:pt>
                <c:pt idx="4">
                  <c:v>12.976672635832943</c:v>
                </c:pt>
                <c:pt idx="5">
                  <c:v>22.058433833358084</c:v>
                </c:pt>
                <c:pt idx="6">
                  <c:v>33.830493624221745</c:v>
                </c:pt>
                <c:pt idx="10">
                  <c:v>1.748193880473365</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再エネ比較シート!$BM$72:$BM$161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再エネ比較シート!$BK$72:$BK$161</c:f>
              <c:numCache>
                <c:formatCode>#,##0_);[Red]\(#,##0\)</c:formatCode>
                <c:ptCount val="90"/>
                <c:pt idx="0">
                  <c:v>317796.97175186448</c:v>
                </c:pt>
                <c:pt idx="1">
                  <c:v>4381197.0684283031</c:v>
                </c:pt>
                <c:pt idx="2">
                  <c:v>98822.845782188626</c:v>
                </c:pt>
                <c:pt idx="3">
                  <c:v>1119149.222582614</c:v>
                </c:pt>
                <c:pt idx="4">
                  <c:v>312285.81909675855</c:v>
                </c:pt>
                <c:pt idx="5">
                  <c:v>2166701.0320123341</c:v>
                </c:pt>
                <c:pt idx="6">
                  <c:v>753812.18750801601</c:v>
                </c:pt>
                <c:pt idx="7">
                  <c:v>319945.02646981075</c:v>
                </c:pt>
                <c:pt idx="8">
                  <c:v>3249142.1377392402</c:v>
                </c:pt>
                <c:pt idx="9">
                  <c:v>1444571.4754365024</c:v>
                </c:pt>
                <c:pt idx="10">
                  <c:v>737226.95065119839</c:v>
                </c:pt>
                <c:pt idx="11">
                  <c:v>777029.97402520874</c:v>
                </c:pt>
                <c:pt idx="12">
                  <c:v>660733.99981113372</c:v>
                </c:pt>
                <c:pt idx="13">
                  <c:v>477245.21760460152</c:v>
                </c:pt>
                <c:pt idx="14">
                  <c:v>825638.56849418255</c:v>
                </c:pt>
                <c:pt idx="15">
                  <c:v>529849.5589756812</c:v>
                </c:pt>
                <c:pt idx="16">
                  <c:v>417243.99833760306</c:v>
                </c:pt>
                <c:pt idx="17">
                  <c:v>1951181.0709279778</c:v>
                </c:pt>
                <c:pt idx="18">
                  <c:v>1375345.2487748375</c:v>
                </c:pt>
                <c:pt idx="19">
                  <c:v>441723.2619766451</c:v>
                </c:pt>
                <c:pt idx="20">
                  <c:v>262399.31331535435</c:v>
                </c:pt>
                <c:pt idx="21">
                  <c:v>354842.15034419863</c:v>
                </c:pt>
                <c:pt idx="22">
                  <c:v>667663.39944268286</c:v>
                </c:pt>
                <c:pt idx="23">
                  <c:v>4705510.4199888064</c:v>
                </c:pt>
                <c:pt idx="24">
                  <c:v>2170527.7704662909</c:v>
                </c:pt>
                <c:pt idx="25">
                  <c:v>196210.06243668962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再エネ比較シート!$BJ$72:$BJ$161</c:f>
              <c:numCache>
                <c:formatCode>#,##0_);[Red]\(#,##0\)</c:formatCode>
                <c:ptCount val="90"/>
                <c:pt idx="0">
                  <c:v>43979.042248135484</c:v>
                </c:pt>
                <c:pt idx="1">
                  <c:v>120564.72157169685</c:v>
                </c:pt>
                <c:pt idx="2">
                  <c:v>94901.508217811424</c:v>
                </c:pt>
                <c:pt idx="3">
                  <c:v>138623.18641738602</c:v>
                </c:pt>
                <c:pt idx="4">
                  <c:v>22253.091903241471</c:v>
                </c:pt>
                <c:pt idx="5">
                  <c:v>81886.228987666516</c:v>
                </c:pt>
                <c:pt idx="6">
                  <c:v>133590.66549198425</c:v>
                </c:pt>
                <c:pt idx="7">
                  <c:v>16304.405530189277</c:v>
                </c:pt>
                <c:pt idx="8">
                  <c:v>269237.9552607591</c:v>
                </c:pt>
                <c:pt idx="9">
                  <c:v>162060.77956349793</c:v>
                </c:pt>
                <c:pt idx="10">
                  <c:v>11687.580348801646</c:v>
                </c:pt>
                <c:pt idx="11">
                  <c:v>101161.99697479125</c:v>
                </c:pt>
                <c:pt idx="12">
                  <c:v>54049.229188866375</c:v>
                </c:pt>
                <c:pt idx="13">
                  <c:v>163731.87039539858</c:v>
                </c:pt>
                <c:pt idx="14">
                  <c:v>46569.664505817454</c:v>
                </c:pt>
                <c:pt idx="15">
                  <c:v>57841.945024318935</c:v>
                </c:pt>
                <c:pt idx="16">
                  <c:v>5580.9406623969498</c:v>
                </c:pt>
                <c:pt idx="17">
                  <c:v>322327.29607202188</c:v>
                </c:pt>
                <c:pt idx="18">
                  <c:v>982785.60422516265</c:v>
                </c:pt>
                <c:pt idx="19">
                  <c:v>16149.617023354896</c:v>
                </c:pt>
                <c:pt idx="20">
                  <c:v>470414.98068464565</c:v>
                </c:pt>
                <c:pt idx="21">
                  <c:v>23519.840655801334</c:v>
                </c:pt>
                <c:pt idx="22">
                  <c:v>117250.79255731715</c:v>
                </c:pt>
                <c:pt idx="23">
                  <c:v>1298210.6280111934</c:v>
                </c:pt>
                <c:pt idx="24">
                  <c:v>2353550.3325337083</c:v>
                </c:pt>
                <c:pt idx="25">
                  <c:v>7875.6135633103695</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再エネ比較シート!$BE$72:$BE$161</c:f>
              <c:numCache>
                <c:formatCode>#,##0_);[Red]\(#,##0\)</c:formatCode>
                <c:ptCount val="90"/>
                <c:pt idx="0">
                  <c:v>217093.91999999995</c:v>
                </c:pt>
                <c:pt idx="1">
                  <c:v>1159347.8670000001</c:v>
                </c:pt>
                <c:pt idx="2">
                  <c:v>189514.01100000006</c:v>
                </c:pt>
                <c:pt idx="3">
                  <c:v>1245170.3829999999</c:v>
                </c:pt>
                <c:pt idx="4">
                  <c:v>273531.55200000003</c:v>
                </c:pt>
                <c:pt idx="5">
                  <c:v>954475.77800000005</c:v>
                </c:pt>
                <c:pt idx="6">
                  <c:v>827543.8450000002</c:v>
                </c:pt>
                <c:pt idx="7">
                  <c:v>133178.20600000001</c:v>
                </c:pt>
                <c:pt idx="8">
                  <c:v>2505492.9059999995</c:v>
                </c:pt>
                <c:pt idx="9">
                  <c:v>1358509.9290000002</c:v>
                </c:pt>
                <c:pt idx="10">
                  <c:v>63325.468999999997</c:v>
                </c:pt>
                <c:pt idx="11">
                  <c:v>877801.24</c:v>
                </c:pt>
                <c:pt idx="12">
                  <c:v>332260.73499999999</c:v>
                </c:pt>
                <c:pt idx="13">
                  <c:v>640893.93800000008</c:v>
                </c:pt>
                <c:pt idx="14">
                  <c:v>834473.67</c:v>
                </c:pt>
                <c:pt idx="15">
                  <c:v>520391.39600000007</c:v>
                </c:pt>
                <c:pt idx="16">
                  <c:v>20907.844000000001</c:v>
                </c:pt>
                <c:pt idx="17">
                  <c:v>1121327.659</c:v>
                </c:pt>
                <c:pt idx="18">
                  <c:v>1247127.9180000001</c:v>
                </c:pt>
                <c:pt idx="19">
                  <c:v>105487.679</c:v>
                </c:pt>
                <c:pt idx="20">
                  <c:v>717567.93099999998</c:v>
                </c:pt>
                <c:pt idx="21">
                  <c:v>209535.38500000001</c:v>
                </c:pt>
                <c:pt idx="22">
                  <c:v>491981.01</c:v>
                </c:pt>
                <c:pt idx="23">
                  <c:v>4781680.2669999991</c:v>
                </c:pt>
                <c:pt idx="24">
                  <c:v>3915950.0039999997</c:v>
                </c:pt>
                <c:pt idx="25">
                  <c:v>37289.212</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再エネ比較シート!$BF$72:$BF$161</c:f>
              <c:numCache>
                <c:formatCode>#,##0_);[Red]\(#,##0\)</c:formatCode>
                <c:ptCount val="90"/>
                <c:pt idx="0">
                  <c:v>89914.808999999979</c:v>
                </c:pt>
                <c:pt idx="1">
                  <c:v>1222182.666</c:v>
                </c:pt>
                <c:pt idx="2">
                  <c:v>3849.9299999999994</c:v>
                </c:pt>
                <c:pt idx="3">
                  <c:v>7490.9399999999987</c:v>
                </c:pt>
                <c:pt idx="4">
                  <c:v>50219.786</c:v>
                </c:pt>
                <c:pt idx="5">
                  <c:v>1291667.9450000003</c:v>
                </c:pt>
                <c:pt idx="6">
                  <c:v>39372.593000000001</c:v>
                </c:pt>
                <c:pt idx="7">
                  <c:v>173399.87100000004</c:v>
                </c:pt>
                <c:pt idx="8">
                  <c:v>860716.20400000014</c:v>
                </c:pt>
                <c:pt idx="9">
                  <c:v>176867.27</c:v>
                </c:pt>
                <c:pt idx="10">
                  <c:v>575546.06900000002</c:v>
                </c:pt>
                <c:pt idx="11">
                  <c:v>0</c:v>
                </c:pt>
                <c:pt idx="12">
                  <c:v>305386.37199999997</c:v>
                </c:pt>
                <c:pt idx="13">
                  <c:v>0</c:v>
                </c:pt>
                <c:pt idx="14">
                  <c:v>0</c:v>
                </c:pt>
                <c:pt idx="15">
                  <c:v>54430.650999999998</c:v>
                </c:pt>
                <c:pt idx="16">
                  <c:v>362106.08500000002</c:v>
                </c:pt>
                <c:pt idx="17">
                  <c:v>1101256.9839999997</c:v>
                </c:pt>
                <c:pt idx="18">
                  <c:v>966608.20799999998</c:v>
                </c:pt>
                <c:pt idx="19">
                  <c:v>264446.08100000001</c:v>
                </c:pt>
                <c:pt idx="20">
                  <c:v>7983.067</c:v>
                </c:pt>
                <c:pt idx="21">
                  <c:v>151620.93299999996</c:v>
                </c:pt>
                <c:pt idx="22">
                  <c:v>286307.34100000001</c:v>
                </c:pt>
                <c:pt idx="23">
                  <c:v>1204167.6710000003</c:v>
                </c:pt>
                <c:pt idx="24">
                  <c:v>583281.14099999983</c:v>
                </c:pt>
                <c:pt idx="25">
                  <c:v>146855.95499999999</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再エネ比較シート!$BG$72:$BG$161</c:f>
              <c:numCache>
                <c:formatCode>#,##0_);[Red]\(#,##0\)</c:formatCode>
                <c:ptCount val="90"/>
                <c:pt idx="0">
                  <c:v>54767.285000000003</c:v>
                </c:pt>
                <c:pt idx="1">
                  <c:v>138508.247</c:v>
                </c:pt>
                <c:pt idx="2">
                  <c:v>360.41300000000001</c:v>
                </c:pt>
                <c:pt idx="3">
                  <c:v>4848.3909999999996</c:v>
                </c:pt>
                <c:pt idx="4">
                  <c:v>10787.573</c:v>
                </c:pt>
                <c:pt idx="5">
                  <c:v>1715.3019999999997</c:v>
                </c:pt>
                <c:pt idx="6">
                  <c:v>20486.415000000001</c:v>
                </c:pt>
                <c:pt idx="7">
                  <c:v>29671.355</c:v>
                </c:pt>
                <c:pt idx="8">
                  <c:v>91637.035999999993</c:v>
                </c:pt>
                <c:pt idx="9">
                  <c:v>71255.055999999997</c:v>
                </c:pt>
                <c:pt idx="10">
                  <c:v>110042.993</c:v>
                </c:pt>
                <c:pt idx="11">
                  <c:v>0</c:v>
                </c:pt>
                <c:pt idx="12">
                  <c:v>77134.160000000018</c:v>
                </c:pt>
                <c:pt idx="13">
                  <c:v>0</c:v>
                </c:pt>
                <c:pt idx="14">
                  <c:v>28836.786</c:v>
                </c:pt>
                <c:pt idx="15">
                  <c:v>12869.457</c:v>
                </c:pt>
                <c:pt idx="16">
                  <c:v>39811.01</c:v>
                </c:pt>
                <c:pt idx="17">
                  <c:v>50026.243999999999</c:v>
                </c:pt>
                <c:pt idx="18">
                  <c:v>144394.72700000004</c:v>
                </c:pt>
                <c:pt idx="19">
                  <c:v>87939.119000000006</c:v>
                </c:pt>
                <c:pt idx="20">
                  <c:v>7263.2960000000003</c:v>
                </c:pt>
                <c:pt idx="21">
                  <c:v>17205.672999999995</c:v>
                </c:pt>
                <c:pt idx="22">
                  <c:v>6625.8410000000003</c:v>
                </c:pt>
                <c:pt idx="23">
                  <c:v>15570.666999999999</c:v>
                </c:pt>
                <c:pt idx="24">
                  <c:v>23622.52</c:v>
                </c:pt>
                <c:pt idx="25">
                  <c:v>19940.508999999998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再エネ比較シート!$BH$72:$BH$161</c:f>
              <c:numCache>
                <c:formatCode>#,##0_);[Red]\(#,##0\)</c:formatCode>
                <c:ptCount val="90"/>
                <c:pt idx="0">
                  <c:v>0</c:v>
                </c:pt>
                <c:pt idx="1">
                  <c:v>1981723.01</c:v>
                </c:pt>
                <c:pt idx="2">
                  <c:v>0</c:v>
                </c:pt>
                <c:pt idx="3">
                  <c:v>262.69499999999999</c:v>
                </c:pt>
                <c:pt idx="4">
                  <c:v>0</c:v>
                </c:pt>
                <c:pt idx="5">
                  <c:v>728.23599999999999</c:v>
                </c:pt>
                <c:pt idx="6">
                  <c:v>0</c:v>
                </c:pt>
                <c:pt idx="7">
                  <c:v>0</c:v>
                </c:pt>
                <c:pt idx="8">
                  <c:v>60533.947</c:v>
                </c:pt>
                <c:pt idx="9">
                  <c:v>0</c:v>
                </c:pt>
                <c:pt idx="10">
                  <c:v>0</c:v>
                </c:pt>
                <c:pt idx="11">
                  <c:v>390.73099999999999</c:v>
                </c:pt>
                <c:pt idx="12">
                  <c:v>1.9619999999999997</c:v>
                </c:pt>
                <c:pt idx="13">
                  <c:v>83.15</c:v>
                </c:pt>
                <c:pt idx="14">
                  <c:v>8897.777</c:v>
                </c:pt>
                <c:pt idx="15">
                  <c:v>0</c:v>
                </c:pt>
                <c:pt idx="16">
                  <c:v>0</c:v>
                </c:pt>
                <c:pt idx="17">
                  <c:v>897.48</c:v>
                </c:pt>
                <c:pt idx="18">
                  <c:v>0</c:v>
                </c:pt>
                <c:pt idx="19">
                  <c:v>0</c:v>
                </c:pt>
                <c:pt idx="20">
                  <c:v>0</c:v>
                </c:pt>
                <c:pt idx="21">
                  <c:v>0</c:v>
                </c:pt>
                <c:pt idx="22">
                  <c:v>0</c:v>
                </c:pt>
                <c:pt idx="23">
                  <c:v>2302.4430000000002</c:v>
                </c:pt>
                <c:pt idx="24">
                  <c:v>1224.4380000000003</c:v>
                </c:pt>
                <c:pt idx="25">
                  <c:v>0</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6"/>
                <c:pt idx="0">
                  <c:v>綾町</c:v>
                </c:pt>
                <c:pt idx="1">
                  <c:v>えびの市</c:v>
                </c:pt>
                <c:pt idx="2">
                  <c:v>門川町</c:v>
                </c:pt>
                <c:pt idx="3">
                  <c:v>川南町</c:v>
                </c:pt>
                <c:pt idx="4">
                  <c:v>木城町</c:v>
                </c:pt>
                <c:pt idx="5">
                  <c:v>串間市</c:v>
                </c:pt>
                <c:pt idx="6">
                  <c:v>国富町</c:v>
                </c:pt>
                <c:pt idx="7">
                  <c:v>五ヶ瀬町</c:v>
                </c:pt>
                <c:pt idx="8">
                  <c:v>小林市</c:v>
                </c:pt>
                <c:pt idx="9">
                  <c:v>西都市</c:v>
                </c:pt>
                <c:pt idx="10">
                  <c:v>椎葉村</c:v>
                </c:pt>
                <c:pt idx="11">
                  <c:v>新富町</c:v>
                </c:pt>
                <c:pt idx="12">
                  <c:v>高千穂町</c:v>
                </c:pt>
                <c:pt idx="13">
                  <c:v>高鍋町</c:v>
                </c:pt>
                <c:pt idx="14">
                  <c:v>高原町</c:v>
                </c:pt>
                <c:pt idx="15">
                  <c:v>都農町</c:v>
                </c:pt>
                <c:pt idx="16">
                  <c:v>西米良村</c:v>
                </c:pt>
                <c:pt idx="17">
                  <c:v>日南市</c:v>
                </c:pt>
                <c:pt idx="18">
                  <c:v>延岡市</c:v>
                </c:pt>
                <c:pt idx="19">
                  <c:v>日之影町</c:v>
                </c:pt>
                <c:pt idx="20">
                  <c:v>日向市</c:v>
                </c:pt>
                <c:pt idx="21">
                  <c:v>美郷町</c:v>
                </c:pt>
                <c:pt idx="22">
                  <c:v>三股町</c:v>
                </c:pt>
                <c:pt idx="23">
                  <c:v>都城市</c:v>
                </c:pt>
                <c:pt idx="24">
                  <c:v>宮崎市</c:v>
                </c:pt>
                <c:pt idx="25">
                  <c:v>諸塚村</c:v>
                </c:pt>
              </c:strCache>
            </c:strRef>
          </c:cat>
          <c:val>
            <c:numRef>
              <c:f>再エネ比較シート!$BI$72:$BI$161</c:f>
              <c:numCache>
                <c:formatCode>#,##0_);[Red]\(#,##0\)</c:formatCode>
                <c:ptCount val="90"/>
                <c:pt idx="0">
                  <c:v>361776.01399999997</c:v>
                </c:pt>
                <c:pt idx="1">
                  <c:v>4501761.79</c:v>
                </c:pt>
                <c:pt idx="2">
                  <c:v>193724.35400000005</c:v>
                </c:pt>
                <c:pt idx="3">
                  <c:v>1257772.409</c:v>
                </c:pt>
                <c:pt idx="4">
                  <c:v>334538.91100000002</c:v>
                </c:pt>
                <c:pt idx="5">
                  <c:v>2248587.2610000004</c:v>
                </c:pt>
                <c:pt idx="6">
                  <c:v>887402.85300000024</c:v>
                </c:pt>
                <c:pt idx="7">
                  <c:v>336249.43200000003</c:v>
                </c:pt>
                <c:pt idx="8">
                  <c:v>3518380.0929999994</c:v>
                </c:pt>
                <c:pt idx="9">
                  <c:v>1606632.2550000004</c:v>
                </c:pt>
                <c:pt idx="10">
                  <c:v>748914.53100000008</c:v>
                </c:pt>
                <c:pt idx="11">
                  <c:v>878191.97100000002</c:v>
                </c:pt>
                <c:pt idx="12">
                  <c:v>714783.22900000005</c:v>
                </c:pt>
                <c:pt idx="13">
                  <c:v>640977.08800000011</c:v>
                </c:pt>
                <c:pt idx="14">
                  <c:v>872208.23300000001</c:v>
                </c:pt>
                <c:pt idx="15">
                  <c:v>587691.50400000007</c:v>
                </c:pt>
                <c:pt idx="16">
                  <c:v>422824.93900000001</c:v>
                </c:pt>
                <c:pt idx="17">
                  <c:v>2273508.3669999996</c:v>
                </c:pt>
                <c:pt idx="18">
                  <c:v>2358130.8530000001</c:v>
                </c:pt>
                <c:pt idx="19">
                  <c:v>457872.87900000002</c:v>
                </c:pt>
                <c:pt idx="20">
                  <c:v>732814.29399999999</c:v>
                </c:pt>
                <c:pt idx="21">
                  <c:v>378361.99099999998</c:v>
                </c:pt>
                <c:pt idx="22">
                  <c:v>784914.19200000004</c:v>
                </c:pt>
                <c:pt idx="23">
                  <c:v>6003721.0479999995</c:v>
                </c:pt>
                <c:pt idx="24">
                  <c:v>4524078.1029999992</c:v>
                </c:pt>
                <c:pt idx="25">
                  <c:v>204085.67599999998</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再エネ比較シート!$CO$13:$CO$42</c:f>
              <c:numCache>
                <c:formatCode>0.0%</c:formatCode>
                <c:ptCount val="30"/>
                <c:pt idx="0">
                  <c:v>2.449843734247404E-2</c:v>
                </c:pt>
                <c:pt idx="1">
                  <c:v>0.10600285850404954</c:v>
                </c:pt>
                <c:pt idx="2">
                  <c:v>0.1164021164021164</c:v>
                </c:pt>
                <c:pt idx="3">
                  <c:v>7.8169804263807499E-2</c:v>
                </c:pt>
                <c:pt idx="4">
                  <c:v>2.6407766990291261E-2</c:v>
                </c:pt>
                <c:pt idx="5">
                  <c:v>3.6286019210245463E-2</c:v>
                </c:pt>
                <c:pt idx="6">
                  <c:v>6.5532131064262131E-2</c:v>
                </c:pt>
                <c:pt idx="7">
                  <c:v>3.2204414877532506E-2</c:v>
                </c:pt>
                <c:pt idx="8">
                  <c:v>2.8416347381864625E-2</c:v>
                </c:pt>
                <c:pt idx="9">
                  <c:v>0.10109729334308705</c:v>
                </c:pt>
                <c:pt idx="10">
                  <c:v>0.11727902023429181</c:v>
                </c:pt>
                <c:pt idx="11">
                  <c:v>0.12945196477855173</c:v>
                </c:pt>
                <c:pt idx="12">
                  <c:v>0.11158095757741099</c:v>
                </c:pt>
                <c:pt idx="13">
                  <c:v>6.8222432460843058E-2</c:v>
                </c:pt>
                <c:pt idx="14">
                  <c:v>5.481105879512254E-2</c:v>
                </c:pt>
                <c:pt idx="15">
                  <c:v>7.9730639730639735E-2</c:v>
                </c:pt>
                <c:pt idx="16">
                  <c:v>0.12176131024298563</c:v>
                </c:pt>
                <c:pt idx="17">
                  <c:v>3.5286704473850031E-2</c:v>
                </c:pt>
                <c:pt idx="18">
                  <c:v>6.1922365988909427E-2</c:v>
                </c:pt>
                <c:pt idx="19">
                  <c:v>0.11656891495601172</c:v>
                </c:pt>
                <c:pt idx="20">
                  <c:v>0.14381901427417182</c:v>
                </c:pt>
                <c:pt idx="21">
                  <c:v>8.1986834230999395E-2</c:v>
                </c:pt>
                <c:pt idx="22">
                  <c:v>1.2207846410684474E-2</c:v>
                </c:pt>
                <c:pt idx="23">
                  <c:v>6.4384384384384388E-2</c:v>
                </c:pt>
                <c:pt idx="24">
                  <c:v>3.6540947009752085E-2</c:v>
                </c:pt>
                <c:pt idx="25">
                  <c:v>6.0432569974554706E-2</c:v>
                </c:pt>
                <c:pt idx="26">
                  <c:v>8.9743589743589744E-2</c:v>
                </c:pt>
                <c:pt idx="27">
                  <c:v>1.335559265442404E-2</c:v>
                </c:pt>
                <c:pt idx="28">
                  <c:v>8.4155608483611199E-2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再エネ比較シート!$CC$13:$CC$42</c:f>
              <c:numCache>
                <c:formatCode>0.0%</c:formatCode>
                <c:ptCount val="30"/>
                <c:pt idx="0">
                  <c:v>1.56113085842279E-2</c:v>
                </c:pt>
                <c:pt idx="1">
                  <c:v>3.5010336162126454E-2</c:v>
                </c:pt>
                <c:pt idx="2">
                  <c:v>4.4873702261000986E-2</c:v>
                </c:pt>
                <c:pt idx="3">
                  <c:v>2.8621252242316701E-2</c:v>
                </c:pt>
                <c:pt idx="4">
                  <c:v>1.4722085436188503E-2</c:v>
                </c:pt>
                <c:pt idx="5">
                  <c:v>1.1785557350999393E-2</c:v>
                </c:pt>
                <c:pt idx="6">
                  <c:v>2.1228915005981116E-2</c:v>
                </c:pt>
                <c:pt idx="7">
                  <c:v>1.3837747675361479E-2</c:v>
                </c:pt>
                <c:pt idx="8">
                  <c:v>2.3213884899073271E-2</c:v>
                </c:pt>
                <c:pt idx="9">
                  <c:v>7.7897568321044774E-2</c:v>
                </c:pt>
                <c:pt idx="10">
                  <c:v>2.6402588717458556E-2</c:v>
                </c:pt>
                <c:pt idx="11">
                  <c:v>7.1186979571855144E-2</c:v>
                </c:pt>
                <c:pt idx="12">
                  <c:v>2.9441107677674699E-2</c:v>
                </c:pt>
                <c:pt idx="13">
                  <c:v>3.4131625007675817E-2</c:v>
                </c:pt>
                <c:pt idx="14">
                  <c:v>1.5440475635917297E-2</c:v>
                </c:pt>
                <c:pt idx="15">
                  <c:v>4.6388777678405095E-2</c:v>
                </c:pt>
                <c:pt idx="16">
                  <c:v>5.4680333927693545E-2</c:v>
                </c:pt>
                <c:pt idx="17">
                  <c:v>1.4183503977322206E-2</c:v>
                </c:pt>
                <c:pt idx="18">
                  <c:v>1.7272627778948862E-2</c:v>
                </c:pt>
                <c:pt idx="19">
                  <c:v>6.245344193810843E-2</c:v>
                </c:pt>
                <c:pt idx="20">
                  <c:v>8.1780085603892813E-2</c:v>
                </c:pt>
                <c:pt idx="21">
                  <c:v>2.4127781422710787E-2</c:v>
                </c:pt>
                <c:pt idx="22">
                  <c:v>8.5352474855030936E-3</c:v>
                </c:pt>
                <c:pt idx="23">
                  <c:v>1.5777802867025594E-2</c:v>
                </c:pt>
                <c:pt idx="24">
                  <c:v>2.2007677449175228E-2</c:v>
                </c:pt>
                <c:pt idx="25">
                  <c:v>2.129743974676462E-2</c:v>
                </c:pt>
                <c:pt idx="26">
                  <c:v>2.7721566675732608E-2</c:v>
                </c:pt>
                <c:pt idx="27">
                  <c:v>8.7440591858626814E-3</c:v>
                </c:pt>
                <c:pt idx="28">
                  <c:v>4.6886903002699161E-2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再エネ比較シート!$CD$13:$CD$42</c:f>
              <c:numCache>
                <c:formatCode>0.0%</c:formatCode>
                <c:ptCount val="30"/>
                <c:pt idx="0">
                  <c:v>0.18376267916357888</c:v>
                </c:pt>
                <c:pt idx="1">
                  <c:v>0.85602241978226346</c:v>
                </c:pt>
                <c:pt idx="2">
                  <c:v>0.32315555842120119</c:v>
                </c:pt>
                <c:pt idx="3">
                  <c:v>0.19084310815673325</c:v>
                </c:pt>
                <c:pt idx="4">
                  <c:v>3.8968358925924589E-2</c:v>
                </c:pt>
                <c:pt idx="5">
                  <c:v>4.9386062580951198E-2</c:v>
                </c:pt>
                <c:pt idx="6">
                  <c:v>0.38194159238865272</c:v>
                </c:pt>
                <c:pt idx="7">
                  <c:v>3.4153745719804868E-2</c:v>
                </c:pt>
                <c:pt idx="8">
                  <c:v>0.14719357864065127</c:v>
                </c:pt>
                <c:pt idx="9">
                  <c:v>8.8869935761330759E-2</c:v>
                </c:pt>
                <c:pt idx="10">
                  <c:v>0.10771945355325242</c:v>
                </c:pt>
                <c:pt idx="11">
                  <c:v>0.11285154980363915</c:v>
                </c:pt>
                <c:pt idx="12">
                  <c:v>5.4307651255591012E-2</c:v>
                </c:pt>
                <c:pt idx="13">
                  <c:v>0.93416924758560504</c:v>
                </c:pt>
                <c:pt idx="14">
                  <c:v>0.14703085712699368</c:v>
                </c:pt>
                <c:pt idx="15">
                  <c:v>0.28650441322839543</c:v>
                </c:pt>
                <c:pt idx="16">
                  <c:v>0.87242707670389941</c:v>
                </c:pt>
                <c:pt idx="17">
                  <c:v>0.50676164136920632</c:v>
                </c:pt>
                <c:pt idx="18">
                  <c:v>0.15906215282073402</c:v>
                </c:pt>
                <c:pt idx="19">
                  <c:v>0.68993173050237488</c:v>
                </c:pt>
                <c:pt idx="20">
                  <c:v>0.22040137662622547</c:v>
                </c:pt>
                <c:pt idx="21">
                  <c:v>0.10203445892914549</c:v>
                </c:pt>
                <c:pt idx="22">
                  <c:v>4.9924920749650888E-2</c:v>
                </c:pt>
                <c:pt idx="23">
                  <c:v>0.4844374493870231</c:v>
                </c:pt>
                <c:pt idx="24">
                  <c:v>7.5716719981714434E-2</c:v>
                </c:pt>
                <c:pt idx="25">
                  <c:v>1.8491785262413848E-2</c:v>
                </c:pt>
                <c:pt idx="26">
                  <c:v>1.1027283660456793</c:v>
                </c:pt>
                <c:pt idx="27">
                  <c:v>5.4616381936645796E-3</c:v>
                </c:pt>
                <c:pt idx="28">
                  <c:v>0.25416770934982724</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再エネ比較シート!$CE$13:$CE$42</c:f>
              <c:numCache>
                <c:formatCode>0.0%</c:formatCode>
                <c:ptCount val="30"/>
                <c:pt idx="0">
                  <c:v>0</c:v>
                </c:pt>
                <c:pt idx="1">
                  <c:v>0</c:v>
                </c:pt>
                <c:pt idx="2">
                  <c:v>0</c:v>
                </c:pt>
                <c:pt idx="3">
                  <c:v>0</c:v>
                </c:pt>
                <c:pt idx="4">
                  <c:v>4.6064825114424356E-4</c:v>
                </c:pt>
                <c:pt idx="5">
                  <c:v>0</c:v>
                </c:pt>
                <c:pt idx="6">
                  <c:v>0</c:v>
                </c:pt>
                <c:pt idx="7">
                  <c:v>0</c:v>
                </c:pt>
                <c:pt idx="8">
                  <c:v>0</c:v>
                </c:pt>
                <c:pt idx="9">
                  <c:v>0</c:v>
                </c:pt>
                <c:pt idx="10">
                  <c:v>0</c:v>
                </c:pt>
                <c:pt idx="11">
                  <c:v>0</c:v>
                </c:pt>
                <c:pt idx="12">
                  <c:v>0</c:v>
                </c:pt>
                <c:pt idx="13">
                  <c:v>1.756872136714037E-3</c:v>
                </c:pt>
                <c:pt idx="14">
                  <c:v>0</c:v>
                </c:pt>
                <c:pt idx="15">
                  <c:v>0</c:v>
                </c:pt>
                <c:pt idx="16">
                  <c:v>0</c:v>
                </c:pt>
                <c:pt idx="17">
                  <c:v>0</c:v>
                </c:pt>
                <c:pt idx="18">
                  <c:v>0</c:v>
                </c:pt>
                <c:pt idx="19">
                  <c:v>0</c:v>
                </c:pt>
                <c:pt idx="20">
                  <c:v>0</c:v>
                </c:pt>
                <c:pt idx="21">
                  <c:v>0</c:v>
                </c:pt>
                <c:pt idx="22">
                  <c:v>0</c:v>
                </c:pt>
                <c:pt idx="23">
                  <c:v>0</c:v>
                </c:pt>
                <c:pt idx="24">
                  <c:v>0.43457355012658938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再エネ比較シート!$CF$13:$CF$42</c:f>
              <c:numCache>
                <c:formatCode>0.0%</c:formatCode>
                <c:ptCount val="30"/>
                <c:pt idx="0">
                  <c:v>5.2433327109078741E-2</c:v>
                </c:pt>
                <c:pt idx="1">
                  <c:v>0</c:v>
                </c:pt>
                <c:pt idx="2">
                  <c:v>0</c:v>
                </c:pt>
                <c:pt idx="3">
                  <c:v>0</c:v>
                </c:pt>
                <c:pt idx="4">
                  <c:v>0</c:v>
                </c:pt>
                <c:pt idx="5">
                  <c:v>0</c:v>
                </c:pt>
                <c:pt idx="6">
                  <c:v>0</c:v>
                </c:pt>
                <c:pt idx="7">
                  <c:v>3.5628268877302659E-3</c:v>
                </c:pt>
                <c:pt idx="8">
                  <c:v>0</c:v>
                </c:pt>
                <c:pt idx="9">
                  <c:v>0</c:v>
                </c:pt>
                <c:pt idx="10">
                  <c:v>0</c:v>
                </c:pt>
                <c:pt idx="11">
                  <c:v>0</c:v>
                </c:pt>
                <c:pt idx="12">
                  <c:v>0</c:v>
                </c:pt>
                <c:pt idx="13">
                  <c:v>1.783029041975288E-3</c:v>
                </c:pt>
                <c:pt idx="14">
                  <c:v>0</c:v>
                </c:pt>
                <c:pt idx="15">
                  <c:v>0</c:v>
                </c:pt>
                <c:pt idx="16">
                  <c:v>0</c:v>
                </c:pt>
                <c:pt idx="17">
                  <c:v>0.88907891831911567</c:v>
                </c:pt>
                <c:pt idx="18">
                  <c:v>0</c:v>
                </c:pt>
                <c:pt idx="19">
                  <c:v>0</c:v>
                </c:pt>
                <c:pt idx="20">
                  <c:v>0.2991162666452743</c:v>
                </c:pt>
                <c:pt idx="21">
                  <c:v>7.5486043798333189E-3</c:v>
                </c:pt>
                <c:pt idx="22">
                  <c:v>0</c:v>
                </c:pt>
                <c:pt idx="23">
                  <c:v>2.4778119537833883E-2</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再エネ比較シート!$CH$13:$CH$42</c:f>
              <c:numCache>
                <c:formatCode>0.0%</c:formatCode>
                <c:ptCount val="30"/>
                <c:pt idx="0">
                  <c:v>3.6313683156090275E-3</c:v>
                </c:pt>
                <c:pt idx="1">
                  <c:v>0</c:v>
                </c:pt>
                <c:pt idx="2">
                  <c:v>0</c:v>
                </c:pt>
                <c:pt idx="3">
                  <c:v>1.4467741666319976E-2</c:v>
                </c:pt>
                <c:pt idx="4">
                  <c:v>0</c:v>
                </c:pt>
                <c:pt idx="5">
                  <c:v>0</c:v>
                </c:pt>
                <c:pt idx="6">
                  <c:v>0</c:v>
                </c:pt>
                <c:pt idx="7">
                  <c:v>0</c:v>
                </c:pt>
                <c:pt idx="8">
                  <c:v>0</c:v>
                </c:pt>
                <c:pt idx="9">
                  <c:v>0</c:v>
                </c:pt>
                <c:pt idx="10">
                  <c:v>0</c:v>
                </c:pt>
                <c:pt idx="11">
                  <c:v>0</c:v>
                </c:pt>
                <c:pt idx="12">
                  <c:v>0</c:v>
                </c:pt>
                <c:pt idx="13">
                  <c:v>0</c:v>
                </c:pt>
                <c:pt idx="14">
                  <c:v>4.1336585997441382E-3</c:v>
                </c:pt>
                <c:pt idx="15">
                  <c:v>0</c:v>
                </c:pt>
                <c:pt idx="16">
                  <c:v>0</c:v>
                </c:pt>
                <c:pt idx="17">
                  <c:v>0</c:v>
                </c:pt>
                <c:pt idx="18">
                  <c:v>1.388671824134379E-2</c:v>
                </c:pt>
                <c:pt idx="19">
                  <c:v>0</c:v>
                </c:pt>
                <c:pt idx="20">
                  <c:v>0</c:v>
                </c:pt>
                <c:pt idx="21">
                  <c:v>0</c:v>
                </c:pt>
                <c:pt idx="22">
                  <c:v>1.2373825383087527E-2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再エネ比較シート!$CI$13:$CI$42</c:f>
              <c:numCache>
                <c:formatCode>0.0%</c:formatCode>
                <c:ptCount val="30"/>
                <c:pt idx="0">
                  <c:v>0.25543868317249452</c:v>
                </c:pt>
                <c:pt idx="1">
                  <c:v>0.89103275594438991</c:v>
                </c:pt>
                <c:pt idx="2">
                  <c:v>0.36802926068220215</c:v>
                </c:pt>
                <c:pt idx="3">
                  <c:v>0.23393210206536993</c:v>
                </c:pt>
                <c:pt idx="4">
                  <c:v>5.4151092613257325E-2</c:v>
                </c:pt>
                <c:pt idx="5">
                  <c:v>6.117161993195059E-2</c:v>
                </c:pt>
                <c:pt idx="6">
                  <c:v>0.40317050739463389</c:v>
                </c:pt>
                <c:pt idx="7">
                  <c:v>5.1554320282896617E-2</c:v>
                </c:pt>
                <c:pt idx="8">
                  <c:v>0.17040746353972455</c:v>
                </c:pt>
                <c:pt idx="9">
                  <c:v>0.16676750408237553</c:v>
                </c:pt>
                <c:pt idx="10">
                  <c:v>0.13412204227071098</c:v>
                </c:pt>
                <c:pt idx="11">
                  <c:v>0.18403852937549428</c:v>
                </c:pt>
                <c:pt idx="12">
                  <c:v>8.3748758933265721E-2</c:v>
                </c:pt>
                <c:pt idx="13">
                  <c:v>0.97184077377197031</c:v>
                </c:pt>
                <c:pt idx="14">
                  <c:v>0.16660499136265511</c:v>
                </c:pt>
                <c:pt idx="15">
                  <c:v>0.33289319090680047</c:v>
                </c:pt>
                <c:pt idx="16">
                  <c:v>0.92710741063159297</c:v>
                </c:pt>
                <c:pt idx="17">
                  <c:v>1.4100240636656443</c:v>
                </c:pt>
                <c:pt idx="18">
                  <c:v>0.19022149884102665</c:v>
                </c:pt>
                <c:pt idx="19">
                  <c:v>0.75238517244048331</c:v>
                </c:pt>
                <c:pt idx="20">
                  <c:v>0.60129772887539268</c:v>
                </c:pt>
                <c:pt idx="21">
                  <c:v>0.13371084473168959</c:v>
                </c:pt>
                <c:pt idx="22">
                  <c:v>7.0833993618241511E-2</c:v>
                </c:pt>
                <c:pt idx="23">
                  <c:v>0.52499337179188255</c:v>
                </c:pt>
                <c:pt idx="24">
                  <c:v>0.53229794755747906</c:v>
                </c:pt>
                <c:pt idx="25">
                  <c:v>3.9789225009178468E-2</c:v>
                </c:pt>
                <c:pt idx="26">
                  <c:v>1.1304499327214119</c:v>
                </c:pt>
                <c:pt idx="27">
                  <c:v>1.4205697379527264E-2</c:v>
                </c:pt>
                <c:pt idx="28">
                  <c:v>0.3010546123525264</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再エネ比較シート!$BE$13:$BE$42</c:f>
              <c:numCache>
                <c:formatCode>#,##0_);[Red]\(#,##0\)</c:formatCode>
                <c:ptCount val="30"/>
                <c:pt idx="0">
                  <c:v>1255.1870000000004</c:v>
                </c:pt>
                <c:pt idx="1">
                  <c:v>4264.0600000000022</c:v>
                </c:pt>
                <c:pt idx="2">
                  <c:v>4578.7400000000043</c:v>
                </c:pt>
                <c:pt idx="3">
                  <c:v>3465.6010000000024</c:v>
                </c:pt>
                <c:pt idx="4">
                  <c:v>1099.2199999999998</c:v>
                </c:pt>
                <c:pt idx="5">
                  <c:v>1158.0599999999995</c:v>
                </c:pt>
                <c:pt idx="6">
                  <c:v>2547.6000000000022</c:v>
                </c:pt>
                <c:pt idx="7">
                  <c:v>1032.4999999999993</c:v>
                </c:pt>
                <c:pt idx="8">
                  <c:v>1903.1540000000027</c:v>
                </c:pt>
                <c:pt idx="9">
                  <c:v>3149.8000000000011</c:v>
                </c:pt>
                <c:pt idx="10">
                  <c:v>4154.7000000000044</c:v>
                </c:pt>
                <c:pt idx="11">
                  <c:v>5086.1999999999962</c:v>
                </c:pt>
                <c:pt idx="12">
                  <c:v>4063.7060000000074</c:v>
                </c:pt>
                <c:pt idx="13">
                  <c:v>3428.8820000000014</c:v>
                </c:pt>
                <c:pt idx="14">
                  <c:v>2181.200000000003</c:v>
                </c:pt>
                <c:pt idx="15">
                  <c:v>2858.0000000000009</c:v>
                </c:pt>
                <c:pt idx="16">
                  <c:v>4726.948000000003</c:v>
                </c:pt>
                <c:pt idx="17">
                  <c:v>1575.2000000000016</c:v>
                </c:pt>
                <c:pt idx="18">
                  <c:v>2516.7000000000039</c:v>
                </c:pt>
                <c:pt idx="19">
                  <c:v>4938.6110000000044</c:v>
                </c:pt>
                <c:pt idx="20">
                  <c:v>5488.1500000000106</c:v>
                </c:pt>
                <c:pt idx="21">
                  <c:v>2794.1000000000026</c:v>
                </c:pt>
                <c:pt idx="22">
                  <c:v>604.18900000000019</c:v>
                </c:pt>
                <c:pt idx="23">
                  <c:v>3023.0000000000018</c:v>
                </c:pt>
                <c:pt idx="24">
                  <c:v>1466.77</c:v>
                </c:pt>
                <c:pt idx="25">
                  <c:v>1817.3000000000006</c:v>
                </c:pt>
                <c:pt idx="26">
                  <c:v>3001.4000000000024</c:v>
                </c:pt>
                <c:pt idx="27">
                  <c:v>683.42999999999984</c:v>
                </c:pt>
                <c:pt idx="28">
                  <c:v>3428.4000000000015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再エネ比較シート!$BF$13:$BF$42</c:f>
              <c:numCache>
                <c:formatCode>#,##0_);[Red]\(#,##0\)</c:formatCode>
                <c:ptCount val="30"/>
                <c:pt idx="0">
                  <c:v>13405.099999999999</c:v>
                </c:pt>
                <c:pt idx="1">
                  <c:v>94592.300000000047</c:v>
                </c:pt>
                <c:pt idx="2">
                  <c:v>29916.399999999991</c:v>
                </c:pt>
                <c:pt idx="3">
                  <c:v>20965.731999999989</c:v>
                </c:pt>
                <c:pt idx="4">
                  <c:v>2639.7999999999993</c:v>
                </c:pt>
                <c:pt idx="5">
                  <c:v>4402.7999999999993</c:v>
                </c:pt>
                <c:pt idx="6">
                  <c:v>41585.699999999997</c:v>
                </c:pt>
                <c:pt idx="7">
                  <c:v>2312.1000000000004</c:v>
                </c:pt>
                <c:pt idx="8">
                  <c:v>10948.6</c:v>
                </c:pt>
                <c:pt idx="9">
                  <c:v>3260.2999999999997</c:v>
                </c:pt>
                <c:pt idx="10">
                  <c:v>15379.099999999995</c:v>
                </c:pt>
                <c:pt idx="11">
                  <c:v>7315.4999999999982</c:v>
                </c:pt>
                <c:pt idx="12">
                  <c:v>6800.9999999999945</c:v>
                </c:pt>
                <c:pt idx="13">
                  <c:v>85146.10000000002</c:v>
                </c:pt>
                <c:pt idx="14">
                  <c:v>18844.599999999999</c:v>
                </c:pt>
                <c:pt idx="15">
                  <c:v>16014.899999999998</c:v>
                </c:pt>
                <c:pt idx="16">
                  <c:v>68426.199999999968</c:v>
                </c:pt>
                <c:pt idx="17">
                  <c:v>51062.19999999999</c:v>
                </c:pt>
                <c:pt idx="18">
                  <c:v>21027.30000000001</c:v>
                </c:pt>
                <c:pt idx="19">
                  <c:v>49499.19999999999</c:v>
                </c:pt>
                <c:pt idx="20">
                  <c:v>13419.5</c:v>
                </c:pt>
                <c:pt idx="21">
                  <c:v>10720.499999999998</c:v>
                </c:pt>
                <c:pt idx="22">
                  <c:v>3206.3999999999996</c:v>
                </c:pt>
                <c:pt idx="23">
                  <c:v>84211.79999999993</c:v>
                </c:pt>
                <c:pt idx="24">
                  <c:v>4578.4999999999982</c:v>
                </c:pt>
                <c:pt idx="25">
                  <c:v>1431.6000000000001</c:v>
                </c:pt>
                <c:pt idx="26">
                  <c:v>108322.40000000001</c:v>
                </c:pt>
                <c:pt idx="27">
                  <c:v>387.29999999999995</c:v>
                </c:pt>
                <c:pt idx="28">
                  <c:v>16861.800000000007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再エネ比較シート!$BG$13:$BG$42</c:f>
              <c:numCache>
                <c:formatCode>#,##0_);[Red]\(#,##0\)</c:formatCode>
                <c:ptCount val="30"/>
                <c:pt idx="0">
                  <c:v>0</c:v>
                </c:pt>
                <c:pt idx="1">
                  <c:v>0</c:v>
                </c:pt>
                <c:pt idx="2">
                  <c:v>0</c:v>
                </c:pt>
                <c:pt idx="3">
                  <c:v>0</c:v>
                </c:pt>
                <c:pt idx="4">
                  <c:v>19</c:v>
                </c:pt>
                <c:pt idx="5">
                  <c:v>0</c:v>
                </c:pt>
                <c:pt idx="6">
                  <c:v>0</c:v>
                </c:pt>
                <c:pt idx="7">
                  <c:v>0</c:v>
                </c:pt>
                <c:pt idx="8">
                  <c:v>0</c:v>
                </c:pt>
                <c:pt idx="9">
                  <c:v>0</c:v>
                </c:pt>
                <c:pt idx="10">
                  <c:v>0</c:v>
                </c:pt>
                <c:pt idx="11">
                  <c:v>0</c:v>
                </c:pt>
                <c:pt idx="12">
                  <c:v>0</c:v>
                </c:pt>
                <c:pt idx="13">
                  <c:v>97.5</c:v>
                </c:pt>
                <c:pt idx="14">
                  <c:v>0</c:v>
                </c:pt>
                <c:pt idx="15">
                  <c:v>0</c:v>
                </c:pt>
                <c:pt idx="16">
                  <c:v>0</c:v>
                </c:pt>
                <c:pt idx="17">
                  <c:v>0</c:v>
                </c:pt>
                <c:pt idx="18">
                  <c:v>0</c:v>
                </c:pt>
                <c:pt idx="19">
                  <c:v>0</c:v>
                </c:pt>
                <c:pt idx="20">
                  <c:v>0</c:v>
                </c:pt>
                <c:pt idx="21">
                  <c:v>0</c:v>
                </c:pt>
                <c:pt idx="22">
                  <c:v>0</c:v>
                </c:pt>
                <c:pt idx="23">
                  <c:v>0</c:v>
                </c:pt>
                <c:pt idx="24">
                  <c:v>16000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再エネ比較シート!$BH$13:$BH$42</c:f>
              <c:numCache>
                <c:formatCode>#,##0_);[Red]\(#,##0\)</c:formatCode>
                <c:ptCount val="30"/>
                <c:pt idx="0">
                  <c:v>962.6</c:v>
                </c:pt>
                <c:pt idx="1">
                  <c:v>0</c:v>
                </c:pt>
                <c:pt idx="2">
                  <c:v>0</c:v>
                </c:pt>
                <c:pt idx="3">
                  <c:v>0</c:v>
                </c:pt>
                <c:pt idx="4">
                  <c:v>0</c:v>
                </c:pt>
                <c:pt idx="5">
                  <c:v>0</c:v>
                </c:pt>
                <c:pt idx="6">
                  <c:v>0</c:v>
                </c:pt>
                <c:pt idx="7">
                  <c:v>60.7</c:v>
                </c:pt>
                <c:pt idx="8">
                  <c:v>0</c:v>
                </c:pt>
                <c:pt idx="9">
                  <c:v>0</c:v>
                </c:pt>
                <c:pt idx="10">
                  <c:v>0</c:v>
                </c:pt>
                <c:pt idx="11">
                  <c:v>0</c:v>
                </c:pt>
                <c:pt idx="12">
                  <c:v>0</c:v>
                </c:pt>
                <c:pt idx="13">
                  <c:v>40.9</c:v>
                </c:pt>
                <c:pt idx="14">
                  <c:v>0</c:v>
                </c:pt>
                <c:pt idx="15">
                  <c:v>0</c:v>
                </c:pt>
                <c:pt idx="16">
                  <c:v>0</c:v>
                </c:pt>
                <c:pt idx="17">
                  <c:v>22545.599999999999</c:v>
                </c:pt>
                <c:pt idx="18">
                  <c:v>0</c:v>
                </c:pt>
                <c:pt idx="19">
                  <c:v>0</c:v>
                </c:pt>
                <c:pt idx="20">
                  <c:v>4583.3999999999996</c:v>
                </c:pt>
                <c:pt idx="21">
                  <c:v>199.6</c:v>
                </c:pt>
                <c:pt idx="22">
                  <c:v>0</c:v>
                </c:pt>
                <c:pt idx="23">
                  <c:v>1084</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再エネ比較シート!$BJ$13:$BJ$42</c:f>
              <c:numCache>
                <c:formatCode>#,##0_);[Red]\(#,##0\)</c:formatCode>
                <c:ptCount val="30"/>
                <c:pt idx="0">
                  <c:v>50</c:v>
                </c:pt>
                <c:pt idx="1">
                  <c:v>0</c:v>
                </c:pt>
                <c:pt idx="2">
                  <c:v>0</c:v>
                </c:pt>
                <c:pt idx="3">
                  <c:v>300</c:v>
                </c:pt>
                <c:pt idx="4">
                  <c:v>0</c:v>
                </c:pt>
                <c:pt idx="5">
                  <c:v>0</c:v>
                </c:pt>
                <c:pt idx="6">
                  <c:v>0</c:v>
                </c:pt>
                <c:pt idx="7">
                  <c:v>0</c:v>
                </c:pt>
                <c:pt idx="8">
                  <c:v>0</c:v>
                </c:pt>
                <c:pt idx="9">
                  <c:v>0</c:v>
                </c:pt>
                <c:pt idx="10">
                  <c:v>0</c:v>
                </c:pt>
                <c:pt idx="11">
                  <c:v>0</c:v>
                </c:pt>
                <c:pt idx="12">
                  <c:v>0</c:v>
                </c:pt>
                <c:pt idx="13">
                  <c:v>0</c:v>
                </c:pt>
                <c:pt idx="14">
                  <c:v>100</c:v>
                </c:pt>
                <c:pt idx="15">
                  <c:v>0</c:v>
                </c:pt>
                <c:pt idx="16">
                  <c:v>0</c:v>
                </c:pt>
                <c:pt idx="17">
                  <c:v>0</c:v>
                </c:pt>
                <c:pt idx="18">
                  <c:v>346.5</c:v>
                </c:pt>
                <c:pt idx="19">
                  <c:v>0</c:v>
                </c:pt>
                <c:pt idx="20">
                  <c:v>0</c:v>
                </c:pt>
                <c:pt idx="21">
                  <c:v>0</c:v>
                </c:pt>
                <c:pt idx="22">
                  <c:v>150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再エネ比較シート!$BK$13:$BK$42</c:f>
              <c:numCache>
                <c:formatCode>#,##0_);[Red]\(#,##0\)</c:formatCode>
                <c:ptCount val="30"/>
                <c:pt idx="0">
                  <c:v>15672.886999999999</c:v>
                </c:pt>
                <c:pt idx="1">
                  <c:v>98856.360000000044</c:v>
                </c:pt>
                <c:pt idx="2">
                  <c:v>34495.139999999992</c:v>
                </c:pt>
                <c:pt idx="3">
                  <c:v>24731.332999999991</c:v>
                </c:pt>
                <c:pt idx="4">
                  <c:v>3758.0199999999991</c:v>
                </c:pt>
                <c:pt idx="5">
                  <c:v>5560.8599999999988</c:v>
                </c:pt>
                <c:pt idx="6">
                  <c:v>44133.3</c:v>
                </c:pt>
                <c:pt idx="7">
                  <c:v>3405.2999999999993</c:v>
                </c:pt>
                <c:pt idx="8">
                  <c:v>12851.754000000003</c:v>
                </c:pt>
                <c:pt idx="9">
                  <c:v>6410.1</c:v>
                </c:pt>
                <c:pt idx="10">
                  <c:v>19533.8</c:v>
                </c:pt>
                <c:pt idx="11">
                  <c:v>12401.699999999993</c:v>
                </c:pt>
                <c:pt idx="12">
                  <c:v>10864.706000000002</c:v>
                </c:pt>
                <c:pt idx="13">
                  <c:v>88713.382000000012</c:v>
                </c:pt>
                <c:pt idx="14">
                  <c:v>21125.800000000003</c:v>
                </c:pt>
                <c:pt idx="15">
                  <c:v>18872.899999999998</c:v>
                </c:pt>
                <c:pt idx="16">
                  <c:v>73153.147999999972</c:v>
                </c:pt>
                <c:pt idx="17">
                  <c:v>75183</c:v>
                </c:pt>
                <c:pt idx="18">
                  <c:v>23890.500000000015</c:v>
                </c:pt>
                <c:pt idx="19">
                  <c:v>54437.810999999994</c:v>
                </c:pt>
                <c:pt idx="20">
                  <c:v>23491.05000000001</c:v>
                </c:pt>
                <c:pt idx="21">
                  <c:v>13714.2</c:v>
                </c:pt>
                <c:pt idx="22">
                  <c:v>3960.5889999999999</c:v>
                </c:pt>
                <c:pt idx="23">
                  <c:v>88318.79999999993</c:v>
                </c:pt>
                <c:pt idx="24">
                  <c:v>22045.269999999997</c:v>
                </c:pt>
                <c:pt idx="25">
                  <c:v>3248.9000000000005</c:v>
                </c:pt>
                <c:pt idx="26">
                  <c:v>111323.80000000002</c:v>
                </c:pt>
                <c:pt idx="27">
                  <c:v>1070.7299999999998</c:v>
                </c:pt>
                <c:pt idx="28">
                  <c:v>20290.200000000008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再エネ比較シート!$BO$13:$BO$42</c:f>
              <c:numCache>
                <c:formatCode>#,##0_);[Red]\(#,##0\)</c:formatCode>
                <c:ptCount val="30"/>
                <c:pt idx="0">
                  <c:v>1506.3750224400005</c:v>
                </c:pt>
                <c:pt idx="1">
                  <c:v>5117.383687200002</c:v>
                </c:pt>
                <c:pt idx="2">
                  <c:v>5495.0374488000052</c:v>
                </c:pt>
                <c:pt idx="3">
                  <c:v>4159.1370721200028</c:v>
                </c:pt>
                <c:pt idx="4">
                  <c:v>1319.1959063999998</c:v>
                </c:pt>
                <c:pt idx="5">
                  <c:v>1389.8109671999994</c:v>
                </c:pt>
                <c:pt idx="6">
                  <c:v>3057.4257120000025</c:v>
                </c:pt>
                <c:pt idx="7">
                  <c:v>1239.1238999999991</c:v>
                </c:pt>
                <c:pt idx="8">
                  <c:v>2284.0131784800028</c:v>
                </c:pt>
                <c:pt idx="9">
                  <c:v>3780.1379760000009</c:v>
                </c:pt>
                <c:pt idx="10">
                  <c:v>4986.1385640000053</c:v>
                </c:pt>
                <c:pt idx="11">
                  <c:v>6104.0503439999948</c:v>
                </c:pt>
                <c:pt idx="12">
                  <c:v>4876.9348447200091</c:v>
                </c:pt>
                <c:pt idx="13">
                  <c:v>4115.0698658400006</c:v>
                </c:pt>
                <c:pt idx="14">
                  <c:v>2617.7017440000031</c:v>
                </c:pt>
                <c:pt idx="15">
                  <c:v>3429.9429600000008</c:v>
                </c:pt>
                <c:pt idx="16">
                  <c:v>5672.9048337600034</c:v>
                </c:pt>
                <c:pt idx="17">
                  <c:v>1890.4290240000018</c:v>
                </c:pt>
                <c:pt idx="18">
                  <c:v>3020.3420040000042</c:v>
                </c:pt>
                <c:pt idx="19">
                  <c:v>5926.9258333200059</c:v>
                </c:pt>
                <c:pt idx="20">
                  <c:v>6586.438578000013</c:v>
                </c:pt>
                <c:pt idx="21">
                  <c:v>3353.2552920000026</c:v>
                </c:pt>
                <c:pt idx="22">
                  <c:v>725.09930268000028</c:v>
                </c:pt>
                <c:pt idx="23">
                  <c:v>3627.9627600000017</c:v>
                </c:pt>
                <c:pt idx="24">
                  <c:v>1760.3000123999998</c:v>
                </c:pt>
                <c:pt idx="25">
                  <c:v>2180.9780760000003</c:v>
                </c:pt>
                <c:pt idx="26">
                  <c:v>3602.0401680000023</c:v>
                </c:pt>
                <c:pt idx="27">
                  <c:v>820.19801159999986</c:v>
                </c:pt>
                <c:pt idx="28">
                  <c:v>4114.4914080000008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再エネ比較シート!$BP$13:$BP$42</c:f>
              <c:numCache>
                <c:formatCode>#,##0_);[Red]\(#,##0\)</c:formatCode>
                <c:ptCount val="30"/>
                <c:pt idx="0">
                  <c:v>17731.730075999996</c:v>
                </c:pt>
                <c:pt idx="1">
                  <c:v>125122.91074800005</c:v>
                </c:pt>
                <c:pt idx="2">
                  <c:v>39572.217263999984</c:v>
                </c:pt>
                <c:pt idx="3">
                  <c:v>27732.631660319988</c:v>
                </c:pt>
                <c:pt idx="4">
                  <c:v>3491.8218479999987</c:v>
                </c:pt>
                <c:pt idx="5">
                  <c:v>5823.8477279999979</c:v>
                </c:pt>
                <c:pt idx="6">
                  <c:v>55007.900531999992</c:v>
                </c:pt>
                <c:pt idx="7">
                  <c:v>3058.353396</c:v>
                </c:pt>
                <c:pt idx="8">
                  <c:v>14482.370136000001</c:v>
                </c:pt>
                <c:pt idx="9">
                  <c:v>4312.5944279999994</c:v>
                </c:pt>
                <c:pt idx="10">
                  <c:v>20342.858315999991</c:v>
                </c:pt>
                <c:pt idx="11">
                  <c:v>9676.6507799999981</c:v>
                </c:pt>
                <c:pt idx="12">
                  <c:v>8996.0907599999919</c:v>
                </c:pt>
                <c:pt idx="13">
                  <c:v>112627.85523600002</c:v>
                </c:pt>
                <c:pt idx="14">
                  <c:v>24926.883095999998</c:v>
                </c:pt>
                <c:pt idx="15">
                  <c:v>21183.869123999997</c:v>
                </c:pt>
                <c:pt idx="16">
                  <c:v>90511.440311999948</c:v>
                </c:pt>
                <c:pt idx="17">
                  <c:v>67543.035671999998</c:v>
                </c:pt>
                <c:pt idx="18">
                  <c:v>27814.071348000012</c:v>
                </c:pt>
                <c:pt idx="19">
                  <c:v>65475.561791999986</c:v>
                </c:pt>
                <c:pt idx="20">
                  <c:v>17750.777819999999</c:v>
                </c:pt>
                <c:pt idx="21">
                  <c:v>14180.648579999995</c:v>
                </c:pt>
                <c:pt idx="22">
                  <c:v>4241.2976639999988</c:v>
                </c:pt>
                <c:pt idx="23">
                  <c:v>111392.00056799992</c:v>
                </c:pt>
                <c:pt idx="24">
                  <c:v>6056.2566599999973</c:v>
                </c:pt>
                <c:pt idx="25">
                  <c:v>1893.6632159999999</c:v>
                </c:pt>
                <c:pt idx="26">
                  <c:v>143284.537824</c:v>
                </c:pt>
                <c:pt idx="27">
                  <c:v>512.30494799999997</c:v>
                </c:pt>
                <c:pt idx="28">
                  <c:v>22304.114568000008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再エネ比較シート!$BQ$13:$BQ$42</c:f>
              <c:numCache>
                <c:formatCode>#,##0_);[Red]\(#,##0\)</c:formatCode>
                <c:ptCount val="30"/>
                <c:pt idx="0">
                  <c:v>0</c:v>
                </c:pt>
                <c:pt idx="1">
                  <c:v>0</c:v>
                </c:pt>
                <c:pt idx="2">
                  <c:v>0</c:v>
                </c:pt>
                <c:pt idx="3">
                  <c:v>0</c:v>
                </c:pt>
                <c:pt idx="4">
                  <c:v>41.277119999999996</c:v>
                </c:pt>
                <c:pt idx="5">
                  <c:v>0</c:v>
                </c:pt>
                <c:pt idx="6">
                  <c:v>0</c:v>
                </c:pt>
                <c:pt idx="7">
                  <c:v>0</c:v>
                </c:pt>
                <c:pt idx="8">
                  <c:v>0</c:v>
                </c:pt>
                <c:pt idx="9">
                  <c:v>0</c:v>
                </c:pt>
                <c:pt idx="10">
                  <c:v>0</c:v>
                </c:pt>
                <c:pt idx="11">
                  <c:v>0</c:v>
                </c:pt>
                <c:pt idx="12">
                  <c:v>0</c:v>
                </c:pt>
                <c:pt idx="13">
                  <c:v>211.8168</c:v>
                </c:pt>
                <c:pt idx="14">
                  <c:v>0</c:v>
                </c:pt>
                <c:pt idx="15">
                  <c:v>0</c:v>
                </c:pt>
                <c:pt idx="16">
                  <c:v>0</c:v>
                </c:pt>
                <c:pt idx="17">
                  <c:v>0</c:v>
                </c:pt>
                <c:pt idx="18">
                  <c:v>0</c:v>
                </c:pt>
                <c:pt idx="19">
                  <c:v>0</c:v>
                </c:pt>
                <c:pt idx="20">
                  <c:v>0</c:v>
                </c:pt>
                <c:pt idx="21">
                  <c:v>0</c:v>
                </c:pt>
                <c:pt idx="22">
                  <c:v>0</c:v>
                </c:pt>
                <c:pt idx="23">
                  <c:v>0</c:v>
                </c:pt>
                <c:pt idx="24">
                  <c:v>34759.68</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再エネ比較シート!$BR$13:$BR$42</c:f>
              <c:numCache>
                <c:formatCode>#,##0_);[Red]\(#,##0\)</c:formatCode>
                <c:ptCount val="30"/>
                <c:pt idx="0">
                  <c:v>5059.4255999999996</c:v>
                </c:pt>
                <c:pt idx="1">
                  <c:v>0</c:v>
                </c:pt>
                <c:pt idx="2">
                  <c:v>0</c:v>
                </c:pt>
                <c:pt idx="3">
                  <c:v>0</c:v>
                </c:pt>
                <c:pt idx="4">
                  <c:v>0</c:v>
                </c:pt>
                <c:pt idx="5">
                  <c:v>0</c:v>
                </c:pt>
                <c:pt idx="6">
                  <c:v>0</c:v>
                </c:pt>
                <c:pt idx="7">
                  <c:v>319.03919999999999</c:v>
                </c:pt>
                <c:pt idx="8">
                  <c:v>0</c:v>
                </c:pt>
                <c:pt idx="9">
                  <c:v>0</c:v>
                </c:pt>
                <c:pt idx="10">
                  <c:v>0</c:v>
                </c:pt>
                <c:pt idx="11">
                  <c:v>0</c:v>
                </c:pt>
                <c:pt idx="12">
                  <c:v>0</c:v>
                </c:pt>
                <c:pt idx="13">
                  <c:v>214.97039999999998</c:v>
                </c:pt>
                <c:pt idx="14">
                  <c:v>0</c:v>
                </c:pt>
                <c:pt idx="15">
                  <c:v>0</c:v>
                </c:pt>
                <c:pt idx="16">
                  <c:v>0</c:v>
                </c:pt>
                <c:pt idx="17">
                  <c:v>118499.67360000001</c:v>
                </c:pt>
                <c:pt idx="18">
                  <c:v>0</c:v>
                </c:pt>
                <c:pt idx="19">
                  <c:v>0</c:v>
                </c:pt>
                <c:pt idx="20">
                  <c:v>24090.350399999999</c:v>
                </c:pt>
                <c:pt idx="21">
                  <c:v>1049.0976000000001</c:v>
                </c:pt>
                <c:pt idx="22">
                  <c:v>0</c:v>
                </c:pt>
                <c:pt idx="23">
                  <c:v>5697.5039999999999</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再エネ比較シート!$BT$13:$BT$42</c:f>
              <c:numCache>
                <c:formatCode>#,##0_);[Red]\(#,##0\)</c:formatCode>
                <c:ptCount val="30"/>
                <c:pt idx="0">
                  <c:v>350.4</c:v>
                </c:pt>
                <c:pt idx="1">
                  <c:v>0</c:v>
                </c:pt>
                <c:pt idx="2">
                  <c:v>0</c:v>
                </c:pt>
                <c:pt idx="3">
                  <c:v>2102.4</c:v>
                </c:pt>
                <c:pt idx="4">
                  <c:v>0</c:v>
                </c:pt>
                <c:pt idx="5">
                  <c:v>0</c:v>
                </c:pt>
                <c:pt idx="6">
                  <c:v>0</c:v>
                </c:pt>
                <c:pt idx="7">
                  <c:v>0</c:v>
                </c:pt>
                <c:pt idx="8">
                  <c:v>0</c:v>
                </c:pt>
                <c:pt idx="9">
                  <c:v>0</c:v>
                </c:pt>
                <c:pt idx="10">
                  <c:v>0</c:v>
                </c:pt>
                <c:pt idx="11">
                  <c:v>0</c:v>
                </c:pt>
                <c:pt idx="12">
                  <c:v>0</c:v>
                </c:pt>
                <c:pt idx="13">
                  <c:v>0</c:v>
                </c:pt>
                <c:pt idx="14">
                  <c:v>700.8</c:v>
                </c:pt>
                <c:pt idx="15">
                  <c:v>0</c:v>
                </c:pt>
                <c:pt idx="16">
                  <c:v>0</c:v>
                </c:pt>
                <c:pt idx="17">
                  <c:v>0</c:v>
                </c:pt>
                <c:pt idx="18">
                  <c:v>2428.2719999999999</c:v>
                </c:pt>
                <c:pt idx="19">
                  <c:v>0</c:v>
                </c:pt>
                <c:pt idx="20">
                  <c:v>0</c:v>
                </c:pt>
                <c:pt idx="21">
                  <c:v>0</c:v>
                </c:pt>
                <c:pt idx="22">
                  <c:v>1051.2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遠軽町</c:v>
                </c:pt>
                <c:pt idx="1">
                  <c:v>みやこ町</c:v>
                </c:pt>
                <c:pt idx="2">
                  <c:v>多久市</c:v>
                </c:pt>
                <c:pt idx="3">
                  <c:v>芽室町</c:v>
                </c:pt>
                <c:pt idx="4">
                  <c:v>北中城村</c:v>
                </c:pt>
                <c:pt idx="5">
                  <c:v>永平寺町</c:v>
                </c:pt>
                <c:pt idx="6">
                  <c:v>吉見町</c:v>
                </c:pt>
                <c:pt idx="7">
                  <c:v>美郷町</c:v>
                </c:pt>
                <c:pt idx="8">
                  <c:v>美幌町</c:v>
                </c:pt>
                <c:pt idx="9">
                  <c:v>七ヶ浜町</c:v>
                </c:pt>
                <c:pt idx="10">
                  <c:v>御嵩町</c:v>
                </c:pt>
                <c:pt idx="11">
                  <c:v>陸前高田市</c:v>
                </c:pt>
                <c:pt idx="12">
                  <c:v>基山町</c:v>
                </c:pt>
                <c:pt idx="13">
                  <c:v>えびの市</c:v>
                </c:pt>
                <c:pt idx="14">
                  <c:v>嵐山町</c:v>
                </c:pt>
                <c:pt idx="15">
                  <c:v>大井町</c:v>
                </c:pt>
                <c:pt idx="16">
                  <c:v>まんのう町</c:v>
                </c:pt>
                <c:pt idx="17">
                  <c:v>みなかみ町</c:v>
                </c:pt>
                <c:pt idx="18">
                  <c:v>小山町</c:v>
                </c:pt>
                <c:pt idx="19">
                  <c:v>門川町</c:v>
                </c:pt>
                <c:pt idx="20">
                  <c:v>御船町</c:v>
                </c:pt>
                <c:pt idx="21">
                  <c:v>森町</c:v>
                </c:pt>
                <c:pt idx="22">
                  <c:v>余市町</c:v>
                </c:pt>
                <c:pt idx="23">
                  <c:v>北広島町</c:v>
                </c:pt>
                <c:pt idx="24">
                  <c:v>新上五島町</c:v>
                </c:pt>
                <c:pt idx="25">
                  <c:v>河北町</c:v>
                </c:pt>
                <c:pt idx="26">
                  <c:v>矢吹町</c:v>
                </c:pt>
                <c:pt idx="27">
                  <c:v>士別市</c:v>
                </c:pt>
                <c:pt idx="28">
                  <c:v>築上町</c:v>
                </c:pt>
              </c:strCache>
            </c:strRef>
          </c:cat>
          <c:val>
            <c:numRef>
              <c:f>再エネ比較シート!$BU$13:$BU$42</c:f>
              <c:numCache>
                <c:formatCode>#,##0_);[Red]\(#,##0\)</c:formatCode>
                <c:ptCount val="30"/>
                <c:pt idx="0">
                  <c:v>24647.930698439995</c:v>
                </c:pt>
                <c:pt idx="1">
                  <c:v>130240.29443520005</c:v>
                </c:pt>
                <c:pt idx="2">
                  <c:v>45067.254712799986</c:v>
                </c:pt>
                <c:pt idx="3">
                  <c:v>33994.16873243999</c:v>
                </c:pt>
                <c:pt idx="4">
                  <c:v>4852.2948743999978</c:v>
                </c:pt>
                <c:pt idx="5">
                  <c:v>7213.6586951999971</c:v>
                </c:pt>
                <c:pt idx="6">
                  <c:v>58065.326243999996</c:v>
                </c:pt>
                <c:pt idx="7">
                  <c:v>4616.5164959999993</c:v>
                </c:pt>
                <c:pt idx="8">
                  <c:v>16766.383314480005</c:v>
                </c:pt>
                <c:pt idx="9">
                  <c:v>8092.7324040000003</c:v>
                </c:pt>
                <c:pt idx="10">
                  <c:v>25328.996879999995</c:v>
                </c:pt>
                <c:pt idx="11">
                  <c:v>15780.701123999992</c:v>
                </c:pt>
                <c:pt idx="12">
                  <c:v>13873.025604720002</c:v>
                </c:pt>
                <c:pt idx="13">
                  <c:v>117169.71230184003</c:v>
                </c:pt>
                <c:pt idx="14">
                  <c:v>28245.384839999999</c:v>
                </c:pt>
                <c:pt idx="15">
                  <c:v>24613.812083999997</c:v>
                </c:pt>
                <c:pt idx="16">
                  <c:v>96184.345145759959</c:v>
                </c:pt>
                <c:pt idx="17">
                  <c:v>187933.13829600002</c:v>
                </c:pt>
                <c:pt idx="18">
                  <c:v>33262.685352000015</c:v>
                </c:pt>
                <c:pt idx="19">
                  <c:v>71402.487625319991</c:v>
                </c:pt>
                <c:pt idx="20">
                  <c:v>48427.566798000014</c:v>
                </c:pt>
                <c:pt idx="21">
                  <c:v>18583.001472</c:v>
                </c:pt>
                <c:pt idx="22">
                  <c:v>6017.5969666799992</c:v>
                </c:pt>
                <c:pt idx="23">
                  <c:v>120717.46732799991</c:v>
                </c:pt>
                <c:pt idx="24">
                  <c:v>42576.236672399995</c:v>
                </c:pt>
                <c:pt idx="25">
                  <c:v>4074.6412920000002</c:v>
                </c:pt>
                <c:pt idx="26">
                  <c:v>146886.57799200001</c:v>
                </c:pt>
                <c:pt idx="27">
                  <c:v>1332.5029595999999</c:v>
                </c:pt>
                <c:pt idx="28">
                  <c:v>26418.60597600001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門川町</c:v>
                </c:pt>
              </c:strCache>
            </c:strRef>
          </c:cat>
          <c:val>
            <c:numRef>
              <c:f>①CO2排出量の現状把握!$AX$43:$AX$45</c:f>
              <c:numCache>
                <c:formatCode>0%</c:formatCode>
                <c:ptCount val="3"/>
                <c:pt idx="0">
                  <c:v>0.42072759503743129</c:v>
                </c:pt>
                <c:pt idx="1">
                  <c:v>0.33927252657634166</c:v>
                </c:pt>
                <c:pt idx="2">
                  <c:v>0.33215915142931446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門川町</c:v>
                </c:pt>
              </c:strCache>
            </c:strRef>
          </c:cat>
          <c:val>
            <c:numRef>
              <c:f>①CO2排出量の現状把握!$AY$43:$AY$45</c:f>
              <c:numCache>
                <c:formatCode>0%</c:formatCode>
                <c:ptCount val="3"/>
                <c:pt idx="0">
                  <c:v>0.19118662390594171</c:v>
                </c:pt>
                <c:pt idx="1">
                  <c:v>0.17273247136511985</c:v>
                </c:pt>
                <c:pt idx="2">
                  <c:v>0.12272888308399903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門川町</c:v>
                </c:pt>
              </c:strCache>
            </c:strRef>
          </c:cat>
          <c:val>
            <c:numRef>
              <c:f>①CO2排出量の現状把握!$AZ$43:$AZ$45</c:f>
              <c:numCache>
                <c:formatCode>0%</c:formatCode>
                <c:ptCount val="3"/>
                <c:pt idx="0">
                  <c:v>0.18034974026133399</c:v>
                </c:pt>
                <c:pt idx="1">
                  <c:v>0.18897595100551803</c:v>
                </c:pt>
                <c:pt idx="2">
                  <c:v>0.20862104045645932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門川町</c:v>
                </c:pt>
              </c:strCache>
            </c:strRef>
          </c:cat>
          <c:val>
            <c:numRef>
              <c:f>①CO2排出量の現状把握!$BA$43:$BA$45</c:f>
              <c:numCache>
                <c:formatCode>0%</c:formatCode>
                <c:ptCount val="3"/>
                <c:pt idx="0">
                  <c:v>0.19226168778726088</c:v>
                </c:pt>
                <c:pt idx="1">
                  <c:v>0.28560557743299264</c:v>
                </c:pt>
                <c:pt idx="2">
                  <c:v>0.3199571117495929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宮崎県</c:v>
                </c:pt>
                <c:pt idx="2">
                  <c:v>門川町</c:v>
                </c:pt>
              </c:strCache>
            </c:strRef>
          </c:cat>
          <c:val>
            <c:numRef>
              <c:f>①CO2排出量の現状把握!$BB$43:$BB$45</c:f>
              <c:numCache>
                <c:formatCode>0%</c:formatCode>
                <c:ptCount val="3"/>
                <c:pt idx="0">
                  <c:v>1.5474353008032191E-2</c:v>
                </c:pt>
                <c:pt idx="1">
                  <c:v>1.3413473620027849E-2</c:v>
                </c:pt>
                <c:pt idx="2">
                  <c:v>1.6533813280634281E-2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4274</c:v>
                </c:pt>
                <c:pt idx="1">
                  <c:v>4274</c:v>
                </c:pt>
                <c:pt idx="2">
                  <c:v>4274</c:v>
                </c:pt>
                <c:pt idx="3">
                  <c:v>4274</c:v>
                </c:pt>
                <c:pt idx="4">
                  <c:v>4274</c:v>
                </c:pt>
                <c:pt idx="5">
                  <c:v>4146</c:v>
                </c:pt>
                <c:pt idx="6">
                  <c:v>4146</c:v>
                </c:pt>
                <c:pt idx="7">
                  <c:v>4146</c:v>
                </c:pt>
                <c:pt idx="8">
                  <c:v>4146</c:v>
                </c:pt>
                <c:pt idx="9">
                  <c:v>4146</c:v>
                </c:pt>
                <c:pt idx="10">
                  <c:v>4146</c:v>
                </c:pt>
                <c:pt idx="11">
                  <c:v>3797</c:v>
                </c:pt>
                <c:pt idx="12">
                  <c:v>3797</c:v>
                </c:pt>
                <c:pt idx="13">
                  <c:v>3797</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1.944086876214749</c:v>
                </c:pt>
                <c:pt idx="1">
                  <c:v>3.0590646285926399</c:v>
                </c:pt>
                <c:pt idx="2">
                  <c:v>1.9929515228060259</c:v>
                </c:pt>
                <c:pt idx="3">
                  <c:v>1.407531587913267</c:v>
                </c:pt>
                <c:pt idx="4">
                  <c:v>1.1917458596200079</c:v>
                </c:pt>
                <c:pt idx="5">
                  <c:v>1.0647449560393809</c:v>
                </c:pt>
                <c:pt idx="6">
                  <c:v>1.965030466154539</c:v>
                </c:pt>
                <c:pt idx="7">
                  <c:v>1.4726412232163519</c:v>
                </c:pt>
                <c:pt idx="8">
                  <c:v>1.9946846480229909</c:v>
                </c:pt>
                <c:pt idx="9">
                  <c:v>1.865637275978159</c:v>
                </c:pt>
                <c:pt idx="10">
                  <c:v>1.6660253508465459</c:v>
                </c:pt>
                <c:pt idx="11">
                  <c:v>1.4909395349170631</c:v>
                </c:pt>
                <c:pt idx="12">
                  <c:v>1.6002378209935579</c:v>
                </c:pt>
                <c:pt idx="13">
                  <c:v>1.748193880473365</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19314</c:v>
                </c:pt>
                <c:pt idx="1">
                  <c:v>19170</c:v>
                </c:pt>
                <c:pt idx="2">
                  <c:v>19013</c:v>
                </c:pt>
                <c:pt idx="3">
                  <c:v>18995</c:v>
                </c:pt>
                <c:pt idx="4">
                  <c:v>18970</c:v>
                </c:pt>
                <c:pt idx="5">
                  <c:v>18818</c:v>
                </c:pt>
                <c:pt idx="6">
                  <c:v>18636</c:v>
                </c:pt>
                <c:pt idx="7">
                  <c:v>18437</c:v>
                </c:pt>
                <c:pt idx="8">
                  <c:v>18316</c:v>
                </c:pt>
                <c:pt idx="9">
                  <c:v>18116</c:v>
                </c:pt>
                <c:pt idx="10">
                  <c:v>17981</c:v>
                </c:pt>
                <c:pt idx="11">
                  <c:v>17815</c:v>
                </c:pt>
                <c:pt idx="12">
                  <c:v>17644</c:v>
                </c:pt>
                <c:pt idx="13">
                  <c:v>17385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門川町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1669</v>
      </c>
      <c r="B9" s="70">
        <v>239</v>
      </c>
      <c r="C9" s="70">
        <v>1</v>
      </c>
      <c r="D9" s="70">
        <v>15</v>
      </c>
      <c r="E9" s="70">
        <v>1990</v>
      </c>
      <c r="F9" s="70" t="s">
        <v>787</v>
      </c>
      <c r="G9" s="70" t="s">
        <v>1642</v>
      </c>
      <c r="H9" s="70" t="s">
        <v>1643</v>
      </c>
      <c r="I9" s="148"/>
      <c r="J9" s="71">
        <v>62.309262374538513</v>
      </c>
      <c r="K9" s="71">
        <v>8.6407560461873949</v>
      </c>
      <c r="L9" s="71">
        <v>72.158235531630851</v>
      </c>
      <c r="M9" s="71">
        <v>22.831528290882009</v>
      </c>
      <c r="N9" s="71">
        <v>44.024518711863422</v>
      </c>
      <c r="O9" s="71">
        <v>20.937892432991489</v>
      </c>
      <c r="P9" s="71">
        <v>22.247747926180171</v>
      </c>
      <c r="Q9" s="71">
        <v>1.64658775823882</v>
      </c>
      <c r="R9" s="71">
        <v>0</v>
      </c>
      <c r="S9" s="71">
        <v>1.340836911628243</v>
      </c>
      <c r="T9" s="72"/>
      <c r="U9" s="71">
        <v>1749423</v>
      </c>
      <c r="V9" s="71">
        <v>1581</v>
      </c>
      <c r="W9" s="71">
        <v>844</v>
      </c>
      <c r="X9" s="71">
        <v>7656</v>
      </c>
      <c r="Y9" s="71">
        <v>9418</v>
      </c>
      <c r="Z9" s="71">
        <v>8612</v>
      </c>
      <c r="AA9" s="71">
        <v>5402</v>
      </c>
      <c r="AB9" s="71">
        <v>26735</v>
      </c>
      <c r="AC9" s="71">
        <v>0</v>
      </c>
      <c r="AD9" s="71">
        <v>1.340836911628243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1670</v>
      </c>
      <c r="B10" s="70">
        <v>240</v>
      </c>
      <c r="C10" s="70">
        <v>2</v>
      </c>
      <c r="D10" s="70">
        <v>15</v>
      </c>
      <c r="E10" s="70">
        <v>2005</v>
      </c>
      <c r="F10" s="70" t="s">
        <v>789</v>
      </c>
      <c r="G10" s="70" t="s">
        <v>1642</v>
      </c>
      <c r="H10" s="70" t="s">
        <v>1643</v>
      </c>
      <c r="I10" s="148"/>
      <c r="J10" s="71">
        <v>41.299286720305787</v>
      </c>
      <c r="K10" s="71">
        <v>3.779871439111584</v>
      </c>
      <c r="L10" s="71">
        <v>34.234675590459773</v>
      </c>
      <c r="M10" s="71">
        <v>33.633601987296061</v>
      </c>
      <c r="N10" s="71">
        <v>53.23272131968492</v>
      </c>
      <c r="O10" s="71">
        <v>25.661493888928021</v>
      </c>
      <c r="P10" s="71">
        <v>20.169969330725259</v>
      </c>
      <c r="Q10" s="71">
        <v>1.3968584546587</v>
      </c>
      <c r="R10" s="71">
        <v>0</v>
      </c>
      <c r="S10" s="71">
        <v>0.44853752000000002</v>
      </c>
      <c r="T10" s="72"/>
      <c r="U10" s="71">
        <v>1275544</v>
      </c>
      <c r="V10" s="71">
        <v>1153</v>
      </c>
      <c r="W10" s="71">
        <v>304</v>
      </c>
      <c r="X10" s="71">
        <v>5462</v>
      </c>
      <c r="Y10" s="71">
        <v>10853</v>
      </c>
      <c r="Z10" s="71">
        <v>12214</v>
      </c>
      <c r="AA10" s="71">
        <v>4011</v>
      </c>
      <c r="AB10" s="71">
        <v>23710</v>
      </c>
      <c r="AC10" s="71">
        <v>0</v>
      </c>
      <c r="AD10" s="71">
        <v>0.44853752000000002</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1671</v>
      </c>
      <c r="B11" s="70">
        <v>241</v>
      </c>
      <c r="C11" s="70">
        <v>3</v>
      </c>
      <c r="D11" s="70">
        <v>15</v>
      </c>
      <c r="E11" s="70">
        <v>2006</v>
      </c>
      <c r="F11" s="70" t="s">
        <v>790</v>
      </c>
      <c r="G11" s="70" t="s">
        <v>1642</v>
      </c>
      <c r="H11" s="70" t="s">
        <v>1643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1672</v>
      </c>
      <c r="B12" s="70">
        <v>242</v>
      </c>
      <c r="C12" s="70">
        <v>4</v>
      </c>
      <c r="D12" s="70">
        <v>15</v>
      </c>
      <c r="E12" s="70">
        <v>2007</v>
      </c>
      <c r="F12" s="70" t="s">
        <v>791</v>
      </c>
      <c r="G12" s="70" t="s">
        <v>1642</v>
      </c>
      <c r="H12" s="70" t="s">
        <v>1643</v>
      </c>
      <c r="I12" s="148"/>
      <c r="J12" s="71">
        <v>30.797758785871689</v>
      </c>
      <c r="K12" s="71">
        <v>2.9725057693851991</v>
      </c>
      <c r="L12" s="71">
        <v>30.52959976593047</v>
      </c>
      <c r="M12" s="71">
        <v>37.746322722771183</v>
      </c>
      <c r="N12" s="71">
        <v>52.799484804781798</v>
      </c>
      <c r="O12" s="71">
        <v>24.46486122765565</v>
      </c>
      <c r="P12" s="71">
        <v>20.063444041413611</v>
      </c>
      <c r="Q12" s="71">
        <v>1.43895647185072</v>
      </c>
      <c r="R12" s="71">
        <v>0</v>
      </c>
      <c r="S12" s="71">
        <v>0.68152469944000005</v>
      </c>
      <c r="T12" s="72"/>
      <c r="U12" s="71">
        <v>1011405</v>
      </c>
      <c r="V12" s="71">
        <v>989</v>
      </c>
      <c r="W12" s="71">
        <v>372</v>
      </c>
      <c r="X12" s="71">
        <v>7678</v>
      </c>
      <c r="Y12" s="71">
        <v>10793</v>
      </c>
      <c r="Z12" s="71">
        <v>12105</v>
      </c>
      <c r="AA12" s="71">
        <v>3929</v>
      </c>
      <c r="AB12" s="71">
        <v>23133</v>
      </c>
      <c r="AC12" s="71">
        <v>0</v>
      </c>
      <c r="AD12" s="71">
        <v>0.68152469944000005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1673</v>
      </c>
      <c r="B13" s="70">
        <v>243</v>
      </c>
      <c r="C13" s="70">
        <v>5</v>
      </c>
      <c r="D13" s="70">
        <v>15</v>
      </c>
      <c r="E13" s="70">
        <v>2008</v>
      </c>
      <c r="F13" s="70" t="s">
        <v>792</v>
      </c>
      <c r="G13" s="70" t="s">
        <v>1642</v>
      </c>
      <c r="H13" s="70" t="s">
        <v>1643</v>
      </c>
      <c r="I13" s="148"/>
      <c r="J13" s="71">
        <v>27.463335572572809</v>
      </c>
      <c r="K13" s="71">
        <v>2.6088419062866541</v>
      </c>
      <c r="L13" s="71">
        <v>26.361157151877052</v>
      </c>
      <c r="M13" s="71">
        <v>44.166852768739062</v>
      </c>
      <c r="N13" s="71">
        <v>53.634109842460497</v>
      </c>
      <c r="O13" s="71">
        <v>23.627493399265141</v>
      </c>
      <c r="P13" s="71">
        <v>19.341785371044772</v>
      </c>
      <c r="Q13" s="71">
        <v>1.3977409516354999</v>
      </c>
      <c r="R13" s="71">
        <v>0</v>
      </c>
      <c r="S13" s="71">
        <v>0.39024544799999999</v>
      </c>
      <c r="T13" s="72"/>
      <c r="U13" s="71">
        <v>947619</v>
      </c>
      <c r="V13" s="71">
        <v>989</v>
      </c>
      <c r="W13" s="71">
        <v>372</v>
      </c>
      <c r="X13" s="71">
        <v>7678</v>
      </c>
      <c r="Y13" s="71">
        <v>10818</v>
      </c>
      <c r="Z13" s="71">
        <v>12101</v>
      </c>
      <c r="AA13" s="71">
        <v>3792</v>
      </c>
      <c r="AB13" s="71">
        <v>22840</v>
      </c>
      <c r="AC13" s="71">
        <v>0</v>
      </c>
      <c r="AD13" s="71">
        <v>0.39024544799999999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1674</v>
      </c>
      <c r="B14" s="70">
        <v>244</v>
      </c>
      <c r="C14" s="70">
        <v>6</v>
      </c>
      <c r="D14" s="70">
        <v>15</v>
      </c>
      <c r="E14" s="70">
        <v>2009</v>
      </c>
      <c r="F14" s="70" t="s">
        <v>176</v>
      </c>
      <c r="G14" s="70" t="s">
        <v>1642</v>
      </c>
      <c r="H14" s="70" t="s">
        <v>1643</v>
      </c>
      <c r="I14" s="148"/>
      <c r="J14" s="71">
        <v>26.109882383606909</v>
      </c>
      <c r="K14" s="71">
        <v>1.9276269760264271</v>
      </c>
      <c r="L14" s="71">
        <v>21.767502578204521</v>
      </c>
      <c r="M14" s="71">
        <v>35.195597816056392</v>
      </c>
      <c r="N14" s="71">
        <v>46.008285677856669</v>
      </c>
      <c r="O14" s="71">
        <v>23.83861080845454</v>
      </c>
      <c r="P14" s="71">
        <v>18.512470328840049</v>
      </c>
      <c r="Q14" s="71">
        <v>1.3121569418902199</v>
      </c>
      <c r="R14" s="71">
        <v>0</v>
      </c>
      <c r="S14" s="71">
        <v>0.496133936</v>
      </c>
      <c r="T14" s="72"/>
      <c r="U14" s="71">
        <v>909801</v>
      </c>
      <c r="V14" s="71">
        <v>895</v>
      </c>
      <c r="W14" s="71">
        <v>352</v>
      </c>
      <c r="X14" s="71">
        <v>7727</v>
      </c>
      <c r="Y14" s="71">
        <v>10804</v>
      </c>
      <c r="Z14" s="71">
        <v>12051</v>
      </c>
      <c r="AA14" s="71">
        <v>3726</v>
      </c>
      <c r="AB14" s="71">
        <v>22508</v>
      </c>
      <c r="AC14" s="71">
        <v>0</v>
      </c>
      <c r="AD14" s="71">
        <v>0.496133936</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4.7</v>
      </c>
      <c r="BM14" s="71">
        <v>0</v>
      </c>
      <c r="BN14" s="72"/>
      <c r="BO14" s="71">
        <v>0</v>
      </c>
      <c r="BP14" s="71">
        <v>0</v>
      </c>
      <c r="BQ14" s="71">
        <v>0</v>
      </c>
      <c r="BR14" s="71">
        <v>0</v>
      </c>
      <c r="BS14" s="71">
        <v>1</v>
      </c>
      <c r="BT14" s="71">
        <v>0</v>
      </c>
      <c r="BU14"/>
      <c r="BV14" s="70">
        <v>4.7</v>
      </c>
      <c r="BW14" s="70">
        <v>0</v>
      </c>
      <c r="BX14" s="70">
        <v>0</v>
      </c>
      <c r="BY14" s="70">
        <v>0</v>
      </c>
      <c r="BZ14" s="70">
        <v>0</v>
      </c>
      <c r="CA14" s="70">
        <v>0</v>
      </c>
      <c r="CB14" s="70">
        <v>0</v>
      </c>
      <c r="CC14" s="70">
        <v>0</v>
      </c>
      <c r="CD14" s="70">
        <v>0</v>
      </c>
    </row>
    <row r="15" spans="1:82">
      <c r="A15" s="70" t="s">
        <v>1675</v>
      </c>
      <c r="B15" s="70">
        <v>245</v>
      </c>
      <c r="C15" s="70">
        <v>7</v>
      </c>
      <c r="D15" s="70">
        <v>15</v>
      </c>
      <c r="E15" s="70">
        <v>2010</v>
      </c>
      <c r="F15" s="70" t="s">
        <v>177</v>
      </c>
      <c r="G15" s="70" t="s">
        <v>1642</v>
      </c>
      <c r="H15" s="70" t="s">
        <v>1643</v>
      </c>
      <c r="I15" s="148"/>
      <c r="J15" s="71">
        <v>21.751583288195349</v>
      </c>
      <c r="K15" s="71">
        <v>2.010334172032366</v>
      </c>
      <c r="L15" s="71">
        <v>19.81718339186526</v>
      </c>
      <c r="M15" s="71">
        <v>31.504968699425572</v>
      </c>
      <c r="N15" s="71">
        <v>44.87352926580779</v>
      </c>
      <c r="O15" s="71">
        <v>23.816954665171981</v>
      </c>
      <c r="P15" s="71">
        <v>18.685989472203119</v>
      </c>
      <c r="Q15" s="71">
        <v>1.3517809900208799</v>
      </c>
      <c r="R15" s="71">
        <v>0</v>
      </c>
      <c r="S15" s="71">
        <v>0.48617149168000001</v>
      </c>
      <c r="T15" s="72"/>
      <c r="U15" s="71">
        <v>848446</v>
      </c>
      <c r="V15" s="71">
        <v>895</v>
      </c>
      <c r="W15" s="71">
        <v>352</v>
      </c>
      <c r="X15" s="71">
        <v>7727</v>
      </c>
      <c r="Y15" s="71">
        <v>10717</v>
      </c>
      <c r="Z15" s="71">
        <v>12096</v>
      </c>
      <c r="AA15" s="71">
        <v>3667</v>
      </c>
      <c r="AB15" s="71">
        <v>22219</v>
      </c>
      <c r="AC15" s="71">
        <v>0</v>
      </c>
      <c r="AD15" s="71">
        <v>0.48617149168000001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4.09</v>
      </c>
      <c r="BM15" s="71">
        <v>0</v>
      </c>
      <c r="BN15" s="72"/>
      <c r="BO15" s="71">
        <v>0</v>
      </c>
      <c r="BP15" s="71">
        <v>0</v>
      </c>
      <c r="BQ15" s="71">
        <v>0</v>
      </c>
      <c r="BR15" s="71">
        <v>0</v>
      </c>
      <c r="BS15" s="71">
        <v>1</v>
      </c>
      <c r="BT15" s="71">
        <v>0</v>
      </c>
      <c r="BU15"/>
      <c r="BV15" s="70">
        <v>4.09</v>
      </c>
      <c r="BW15" s="70">
        <v>0</v>
      </c>
      <c r="BX15" s="70">
        <v>0</v>
      </c>
      <c r="BY15" s="70">
        <v>0</v>
      </c>
      <c r="BZ15" s="70">
        <v>0</v>
      </c>
      <c r="CA15" s="70">
        <v>0</v>
      </c>
      <c r="CB15" s="70">
        <v>0</v>
      </c>
      <c r="CC15" s="70">
        <v>0</v>
      </c>
      <c r="CD15" s="70">
        <v>0</v>
      </c>
    </row>
    <row r="16" spans="1:82">
      <c r="A16" s="70" t="s">
        <v>1676</v>
      </c>
      <c r="B16" s="70">
        <v>246</v>
      </c>
      <c r="C16" s="70">
        <v>8</v>
      </c>
      <c r="D16" s="70">
        <v>15</v>
      </c>
      <c r="E16" s="70">
        <v>2011</v>
      </c>
      <c r="F16" s="70" t="s">
        <v>178</v>
      </c>
      <c r="G16" s="70" t="s">
        <v>1642</v>
      </c>
      <c r="H16" s="70" t="s">
        <v>1643</v>
      </c>
      <c r="I16" s="148"/>
      <c r="J16" s="71">
        <v>23.79763973865969</v>
      </c>
      <c r="K16" s="71">
        <v>2.8168521103850011</v>
      </c>
      <c r="L16" s="71">
        <v>18.49087608052935</v>
      </c>
      <c r="M16" s="71">
        <v>39.799632914940076</v>
      </c>
      <c r="N16" s="71">
        <v>53.872195554013302</v>
      </c>
      <c r="O16" s="71">
        <v>23.119747748354559</v>
      </c>
      <c r="P16" s="71">
        <v>17.428468153916409</v>
      </c>
      <c r="Q16" s="71">
        <v>1.5391228808375399</v>
      </c>
      <c r="R16" s="71">
        <v>0</v>
      </c>
      <c r="S16" s="71">
        <v>0.55519675903999999</v>
      </c>
      <c r="T16" s="72"/>
      <c r="U16" s="71">
        <v>874227</v>
      </c>
      <c r="V16" s="71">
        <v>895</v>
      </c>
      <c r="W16" s="71">
        <v>352</v>
      </c>
      <c r="X16" s="71">
        <v>7727</v>
      </c>
      <c r="Y16" s="71">
        <v>10689</v>
      </c>
      <c r="Z16" s="71">
        <v>11997</v>
      </c>
      <c r="AA16" s="71">
        <v>3522</v>
      </c>
      <c r="AB16" s="71">
        <v>21932</v>
      </c>
      <c r="AC16" s="71">
        <v>0</v>
      </c>
      <c r="AD16" s="71">
        <v>0.55519675903999999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3.6120000000000001</v>
      </c>
      <c r="BM16" s="71">
        <v>0</v>
      </c>
      <c r="BN16" s="72"/>
      <c r="BO16" s="71">
        <v>0</v>
      </c>
      <c r="BP16" s="71">
        <v>0</v>
      </c>
      <c r="BQ16" s="71">
        <v>0</v>
      </c>
      <c r="BR16" s="71">
        <v>0</v>
      </c>
      <c r="BS16" s="71">
        <v>1</v>
      </c>
      <c r="BT16" s="71">
        <v>0</v>
      </c>
      <c r="BU16"/>
      <c r="BV16" s="70">
        <v>3.6120000000000001</v>
      </c>
      <c r="BW16" s="70">
        <v>0</v>
      </c>
      <c r="BX16" s="70">
        <v>0</v>
      </c>
      <c r="BY16" s="70">
        <v>0</v>
      </c>
      <c r="BZ16" s="70">
        <v>0</v>
      </c>
      <c r="CA16" s="70">
        <v>0</v>
      </c>
      <c r="CB16" s="70">
        <v>0</v>
      </c>
      <c r="CC16" s="70">
        <v>0</v>
      </c>
      <c r="CD16" s="70">
        <v>0</v>
      </c>
    </row>
    <row r="17" spans="1:82">
      <c r="A17" s="70" t="s">
        <v>1677</v>
      </c>
      <c r="B17" s="70">
        <v>247</v>
      </c>
      <c r="C17" s="70">
        <v>9</v>
      </c>
      <c r="D17" s="70">
        <v>15</v>
      </c>
      <c r="E17" s="70">
        <v>2012</v>
      </c>
      <c r="F17" s="70" t="s">
        <v>179</v>
      </c>
      <c r="G17" s="70" t="s">
        <v>1642</v>
      </c>
      <c r="H17" s="70" t="s">
        <v>1643</v>
      </c>
      <c r="I17" s="148"/>
      <c r="J17" s="71">
        <v>25.484104708431051</v>
      </c>
      <c r="K17" s="71">
        <v>3.1732928469915391</v>
      </c>
      <c r="L17" s="71">
        <v>18.65674412437502</v>
      </c>
      <c r="M17" s="71">
        <v>49.43101762351224</v>
      </c>
      <c r="N17" s="71">
        <v>59.024110509888978</v>
      </c>
      <c r="O17" s="71">
        <v>23.138570981015778</v>
      </c>
      <c r="P17" s="71">
        <v>17.139451761559283</v>
      </c>
      <c r="Q17" s="71">
        <v>1.6603316297911299</v>
      </c>
      <c r="R17" s="71">
        <v>0</v>
      </c>
      <c r="S17" s="71">
        <v>0.64018213999999996</v>
      </c>
      <c r="T17" s="72"/>
      <c r="U17" s="71">
        <v>896989</v>
      </c>
      <c r="V17" s="71">
        <v>895</v>
      </c>
      <c r="W17" s="71">
        <v>352</v>
      </c>
      <c r="X17" s="71">
        <v>7727</v>
      </c>
      <c r="Y17" s="71">
        <v>10661</v>
      </c>
      <c r="Z17" s="71">
        <v>12102</v>
      </c>
      <c r="AA17" s="71">
        <v>3444</v>
      </c>
      <c r="AB17" s="71">
        <v>21776</v>
      </c>
      <c r="AC17" s="71">
        <v>0</v>
      </c>
      <c r="AD17" s="71">
        <v>0.64018213999999996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4.0380000000000003</v>
      </c>
      <c r="BM17" s="71">
        <v>0</v>
      </c>
      <c r="BN17" s="72"/>
      <c r="BO17" s="71">
        <v>0</v>
      </c>
      <c r="BP17" s="71">
        <v>0</v>
      </c>
      <c r="BQ17" s="71">
        <v>0</v>
      </c>
      <c r="BR17" s="71">
        <v>0</v>
      </c>
      <c r="BS17" s="71">
        <v>1</v>
      </c>
      <c r="BT17" s="71">
        <v>0</v>
      </c>
      <c r="BU17"/>
      <c r="BV17" s="70">
        <v>4.0380000000000003</v>
      </c>
      <c r="BW17" s="70">
        <v>0</v>
      </c>
      <c r="BX17" s="70">
        <v>0</v>
      </c>
      <c r="BY17" s="70">
        <v>0</v>
      </c>
      <c r="BZ17" s="70">
        <v>0</v>
      </c>
      <c r="CA17" s="70">
        <v>0</v>
      </c>
      <c r="CB17" s="70">
        <v>0</v>
      </c>
      <c r="CC17" s="70">
        <v>0</v>
      </c>
      <c r="CD17" s="70">
        <v>0</v>
      </c>
    </row>
    <row r="18" spans="1:82">
      <c r="A18" s="70" t="s">
        <v>1678</v>
      </c>
      <c r="B18" s="70">
        <v>248</v>
      </c>
      <c r="C18" s="70">
        <v>10</v>
      </c>
      <c r="D18" s="70">
        <v>15</v>
      </c>
      <c r="E18" s="70">
        <v>2013</v>
      </c>
      <c r="F18" s="70" t="s">
        <v>180</v>
      </c>
      <c r="G18" s="70" t="s">
        <v>1642</v>
      </c>
      <c r="H18" s="70" t="s">
        <v>1643</v>
      </c>
      <c r="I18" s="148"/>
      <c r="J18" s="71">
        <v>23.87760214403631</v>
      </c>
      <c r="K18" s="71">
        <v>2.622737362034397</v>
      </c>
      <c r="L18" s="71">
        <v>16.47537617635507</v>
      </c>
      <c r="M18" s="71">
        <v>45.972028196578819</v>
      </c>
      <c r="N18" s="71">
        <v>57.561706251082377</v>
      </c>
      <c r="O18" s="71">
        <v>22.523000866417277</v>
      </c>
      <c r="P18" s="71">
        <v>17.483773719605658</v>
      </c>
      <c r="Q18" s="71">
        <v>1.68223687542513</v>
      </c>
      <c r="R18" s="71">
        <v>0</v>
      </c>
      <c r="S18" s="71">
        <v>0.52456113576000007</v>
      </c>
      <c r="T18" s="72"/>
      <c r="U18" s="71">
        <v>855744</v>
      </c>
      <c r="V18" s="71">
        <v>895</v>
      </c>
      <c r="W18" s="71">
        <v>352</v>
      </c>
      <c r="X18" s="71">
        <v>7727</v>
      </c>
      <c r="Y18" s="71">
        <v>10728</v>
      </c>
      <c r="Z18" s="71">
        <v>12306</v>
      </c>
      <c r="AA18" s="71">
        <v>3500</v>
      </c>
      <c r="AB18" s="71">
        <v>21747</v>
      </c>
      <c r="AC18" s="71">
        <v>0</v>
      </c>
      <c r="AD18" s="71">
        <v>0.52456113576000007</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4.4960000000000004</v>
      </c>
      <c r="BM18" s="71">
        <v>0</v>
      </c>
      <c r="BN18" s="72"/>
      <c r="BO18" s="71">
        <v>0</v>
      </c>
      <c r="BP18" s="71">
        <v>0</v>
      </c>
      <c r="BQ18" s="71">
        <v>0</v>
      </c>
      <c r="BR18" s="71">
        <v>0</v>
      </c>
      <c r="BS18" s="71">
        <v>1</v>
      </c>
      <c r="BT18" s="71">
        <v>0</v>
      </c>
      <c r="BU18"/>
      <c r="BV18" s="70">
        <v>4.4960000000000004</v>
      </c>
      <c r="BW18" s="70">
        <v>0</v>
      </c>
      <c r="BX18" s="70">
        <v>0</v>
      </c>
      <c r="BY18" s="70">
        <v>0</v>
      </c>
      <c r="BZ18" s="70">
        <v>0</v>
      </c>
      <c r="CA18" s="70">
        <v>0</v>
      </c>
      <c r="CB18" s="70">
        <v>0</v>
      </c>
      <c r="CC18" s="70">
        <v>0</v>
      </c>
      <c r="CD18" s="70">
        <v>0</v>
      </c>
    </row>
    <row r="19" spans="1:82">
      <c r="A19" s="70" t="s">
        <v>1679</v>
      </c>
      <c r="B19" s="70">
        <v>249</v>
      </c>
      <c r="C19" s="70">
        <v>11</v>
      </c>
      <c r="D19" s="70">
        <v>15</v>
      </c>
      <c r="E19" s="70">
        <v>2014</v>
      </c>
      <c r="F19" s="70" t="s">
        <v>181</v>
      </c>
      <c r="G19" s="70" t="s">
        <v>1642</v>
      </c>
      <c r="H19" s="70" t="s">
        <v>1643</v>
      </c>
      <c r="I19" s="148"/>
      <c r="J19" s="71">
        <v>21.425353866623681</v>
      </c>
      <c r="K19" s="71">
        <v>2.6846466945742118</v>
      </c>
      <c r="L19" s="71">
        <v>15.36077574742216</v>
      </c>
      <c r="M19" s="71">
        <v>44.932759711746058</v>
      </c>
      <c r="N19" s="71">
        <v>60.45045038515476</v>
      </c>
      <c r="O19" s="71">
        <v>21.36225409022401</v>
      </c>
      <c r="P19" s="71">
        <v>17.469203794889271</v>
      </c>
      <c r="Q19" s="71">
        <v>1.59062759726104</v>
      </c>
      <c r="R19" s="71">
        <v>0</v>
      </c>
      <c r="S19" s="71">
        <v>0.39000516528000001</v>
      </c>
      <c r="T19" s="72"/>
      <c r="U19" s="71">
        <v>852796</v>
      </c>
      <c r="V19" s="71">
        <v>796</v>
      </c>
      <c r="W19" s="71">
        <v>335</v>
      </c>
      <c r="X19" s="71">
        <v>7180</v>
      </c>
      <c r="Y19" s="71">
        <v>10640</v>
      </c>
      <c r="Z19" s="71">
        <v>12293</v>
      </c>
      <c r="AA19" s="71">
        <v>3479</v>
      </c>
      <c r="AB19" s="71">
        <v>21432</v>
      </c>
      <c r="AC19" s="71">
        <v>0</v>
      </c>
      <c r="AD19" s="71">
        <v>0.39000516528000001</v>
      </c>
      <c r="AE19" s="72"/>
      <c r="AF19" s="71"/>
      <c r="AG19" s="71"/>
      <c r="AH19" s="71"/>
      <c r="AI19" s="71"/>
      <c r="AJ19" s="71"/>
      <c r="AK19" s="71"/>
      <c r="AL19" s="71"/>
      <c r="AM19" s="71"/>
      <c r="AN19" s="71"/>
      <c r="AO19" s="71"/>
      <c r="AP19" s="71"/>
      <c r="AQ19" s="72"/>
      <c r="AR19" s="71">
        <v>170</v>
      </c>
      <c r="AS19" s="71">
        <v>31</v>
      </c>
      <c r="AT19" s="71">
        <v>0</v>
      </c>
      <c r="AU19" s="71">
        <v>0</v>
      </c>
      <c r="AV19" s="71">
        <v>0</v>
      </c>
      <c r="AW19" s="71">
        <v>1</v>
      </c>
      <c r="AX19" s="71"/>
      <c r="AY19" s="72"/>
      <c r="AZ19" s="71">
        <v>801.28199999999993</v>
      </c>
      <c r="BA19" s="71">
        <v>7493.2</v>
      </c>
      <c r="BB19" s="71">
        <v>0</v>
      </c>
      <c r="BC19" s="71">
        <v>0</v>
      </c>
      <c r="BD19" s="71">
        <v>0</v>
      </c>
      <c r="BE19" s="71">
        <v>50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1680</v>
      </c>
      <c r="B20" s="70">
        <v>250</v>
      </c>
      <c r="C20" s="70">
        <v>12</v>
      </c>
      <c r="D20" s="70">
        <v>15</v>
      </c>
      <c r="E20" s="70">
        <v>2015</v>
      </c>
      <c r="F20" s="70" t="s">
        <v>182</v>
      </c>
      <c r="G20" s="70" t="s">
        <v>1642</v>
      </c>
      <c r="H20" s="70" t="s">
        <v>1643</v>
      </c>
      <c r="I20" s="148"/>
      <c r="J20" s="71">
        <v>24.84579671826879</v>
      </c>
      <c r="K20" s="71">
        <v>2.574297103588008</v>
      </c>
      <c r="L20" s="71">
        <v>16.16881896763077</v>
      </c>
      <c r="M20" s="71">
        <v>43.475717994748287</v>
      </c>
      <c r="N20" s="71">
        <v>55.528737412643189</v>
      </c>
      <c r="O20" s="71">
        <v>21.03986293330021</v>
      </c>
      <c r="P20" s="71">
        <v>17.467929598114786</v>
      </c>
      <c r="Q20" s="71">
        <v>1.53387260309875</v>
      </c>
      <c r="R20" s="71">
        <v>0</v>
      </c>
      <c r="S20" s="71">
        <v>0.45316271000000002</v>
      </c>
      <c r="T20" s="72"/>
      <c r="U20" s="71">
        <v>991522</v>
      </c>
      <c r="V20" s="71">
        <v>796</v>
      </c>
      <c r="W20" s="71">
        <v>335</v>
      </c>
      <c r="X20" s="71">
        <v>7180</v>
      </c>
      <c r="Y20" s="71">
        <v>10619</v>
      </c>
      <c r="Z20" s="71">
        <v>12224</v>
      </c>
      <c r="AA20" s="71">
        <v>3476</v>
      </c>
      <c r="AB20" s="71">
        <v>21112</v>
      </c>
      <c r="AC20" s="71">
        <v>0</v>
      </c>
      <c r="AD20" s="71">
        <v>0.45316271000000002</v>
      </c>
      <c r="AE20" s="72"/>
      <c r="AF20" s="71">
        <v>7651873.2939787311</v>
      </c>
      <c r="AG20" s="71">
        <v>1715047.876016696</v>
      </c>
      <c r="AH20" s="71">
        <v>2090658.4374251231</v>
      </c>
      <c r="AI20" s="71">
        <v>45665382.759109572</v>
      </c>
      <c r="AJ20" s="71">
        <v>47032056.69909174</v>
      </c>
      <c r="AK20" s="71">
        <v>0</v>
      </c>
      <c r="AL20" s="71">
        <v>0</v>
      </c>
      <c r="AM20" s="71">
        <v>2893311.0384908621</v>
      </c>
      <c r="AN20" s="71">
        <v>0</v>
      </c>
      <c r="AO20" s="71">
        <v>0</v>
      </c>
      <c r="AP20" s="71">
        <v>107048330.10411271</v>
      </c>
      <c r="AQ20" s="72"/>
      <c r="AR20" s="71">
        <v>188</v>
      </c>
      <c r="AS20" s="71">
        <v>38</v>
      </c>
      <c r="AT20" s="71">
        <v>0</v>
      </c>
      <c r="AU20" s="71">
        <v>0</v>
      </c>
      <c r="AV20" s="71">
        <v>0</v>
      </c>
      <c r="AW20" s="71">
        <v>1</v>
      </c>
      <c r="AX20" s="71"/>
      <c r="AY20" s="72"/>
      <c r="AZ20" s="71">
        <v>898.47400000000005</v>
      </c>
      <c r="BA20" s="71">
        <v>7785.2</v>
      </c>
      <c r="BB20" s="71">
        <v>0</v>
      </c>
      <c r="BC20" s="71">
        <v>0</v>
      </c>
      <c r="BD20" s="71">
        <v>0</v>
      </c>
      <c r="BE20" s="71">
        <v>50</v>
      </c>
      <c r="BF20" s="71"/>
      <c r="BG20" s="72"/>
      <c r="BH20" s="71">
        <v>0</v>
      </c>
      <c r="BI20" s="71">
        <v>0</v>
      </c>
      <c r="BJ20" s="71">
        <v>0</v>
      </c>
      <c r="BK20" s="71">
        <v>0</v>
      </c>
      <c r="BL20" s="71">
        <v>3.53</v>
      </c>
      <c r="BM20" s="71">
        <v>0</v>
      </c>
      <c r="BN20" s="72"/>
      <c r="BO20" s="71">
        <v>0</v>
      </c>
      <c r="BP20" s="71">
        <v>0</v>
      </c>
      <c r="BQ20" s="71">
        <v>0</v>
      </c>
      <c r="BR20" s="71">
        <v>0</v>
      </c>
      <c r="BS20" s="71">
        <v>1</v>
      </c>
      <c r="BT20" s="71">
        <v>0</v>
      </c>
      <c r="BU20"/>
      <c r="BV20" s="70">
        <v>3.53</v>
      </c>
      <c r="BW20" s="70">
        <v>0</v>
      </c>
      <c r="BX20" s="70">
        <v>0</v>
      </c>
      <c r="BY20" s="70">
        <v>0</v>
      </c>
      <c r="BZ20" s="70">
        <v>0</v>
      </c>
      <c r="CA20" s="70">
        <v>0</v>
      </c>
      <c r="CB20" s="70">
        <v>0</v>
      </c>
      <c r="CC20" s="70">
        <v>0</v>
      </c>
      <c r="CD20" s="70">
        <v>0</v>
      </c>
    </row>
    <row r="21" spans="1:82">
      <c r="A21" s="70" t="s">
        <v>1681</v>
      </c>
      <c r="B21" s="70">
        <v>251</v>
      </c>
      <c r="C21" s="70">
        <v>13</v>
      </c>
      <c r="D21" s="70">
        <v>15</v>
      </c>
      <c r="E21" s="70">
        <v>2016</v>
      </c>
      <c r="F21" s="70" t="s">
        <v>155</v>
      </c>
      <c r="G21" s="70" t="s">
        <v>1642</v>
      </c>
      <c r="H21" s="70" t="s">
        <v>1643</v>
      </c>
      <c r="I21" s="148"/>
      <c r="J21" s="71">
        <v>22.771563823710462</v>
      </c>
      <c r="K21" s="71">
        <v>2.4282779728004602</v>
      </c>
      <c r="L21" s="71">
        <v>17.387109951575265</v>
      </c>
      <c r="M21" s="71">
        <v>37.27538614039252</v>
      </c>
      <c r="N21" s="71">
        <v>55.958554439475655</v>
      </c>
      <c r="O21" s="71">
        <v>20.859178589316691</v>
      </c>
      <c r="P21" s="71">
        <v>18.633198617122854</v>
      </c>
      <c r="Q21" s="71">
        <v>1.4632837209955079</v>
      </c>
      <c r="R21" s="71">
        <v>0</v>
      </c>
      <c r="S21" s="71">
        <v>0.35913428688000004</v>
      </c>
      <c r="T21" s="72"/>
      <c r="U21" s="71">
        <v>865003.00000000012</v>
      </c>
      <c r="V21" s="71">
        <v>796</v>
      </c>
      <c r="W21" s="71">
        <v>335</v>
      </c>
      <c r="X21" s="71">
        <v>7180</v>
      </c>
      <c r="Y21" s="71">
        <v>10523</v>
      </c>
      <c r="Z21" s="71">
        <v>12268</v>
      </c>
      <c r="AA21" s="71">
        <v>3835</v>
      </c>
      <c r="AB21" s="71">
        <v>20717</v>
      </c>
      <c r="AC21" s="71">
        <v>0</v>
      </c>
      <c r="AD21" s="71">
        <v>0.35913428687999999</v>
      </c>
      <c r="AE21" s="72"/>
      <c r="AF21" s="71">
        <v>7135838.6974959783</v>
      </c>
      <c r="AG21" s="71">
        <v>1634791.371561755</v>
      </c>
      <c r="AH21" s="71">
        <v>1771936.044172795</v>
      </c>
      <c r="AI21" s="71">
        <v>45583156.645214401</v>
      </c>
      <c r="AJ21" s="71">
        <v>46294152.680272087</v>
      </c>
      <c r="AK21" s="71">
        <v>0</v>
      </c>
      <c r="AL21" s="71">
        <v>0</v>
      </c>
      <c r="AM21" s="71">
        <v>2841383.7081395169</v>
      </c>
      <c r="AN21" s="71">
        <v>0</v>
      </c>
      <c r="AO21" s="71">
        <v>0</v>
      </c>
      <c r="AP21" s="71">
        <v>105261259.14685653</v>
      </c>
      <c r="AQ21" s="72"/>
      <c r="AR21" s="71">
        <v>197</v>
      </c>
      <c r="AS21" s="71">
        <v>44</v>
      </c>
      <c r="AT21" s="71">
        <v>0</v>
      </c>
      <c r="AU21" s="71">
        <v>1</v>
      </c>
      <c r="AV21" s="71">
        <v>0</v>
      </c>
      <c r="AW21" s="71">
        <v>1</v>
      </c>
      <c r="AX21" s="71"/>
      <c r="AY21" s="72"/>
      <c r="AZ21" s="71">
        <v>955.27400000000011</v>
      </c>
      <c r="BA21" s="71">
        <v>9011.5</v>
      </c>
      <c r="BB21" s="71">
        <v>0</v>
      </c>
      <c r="BC21" s="71">
        <v>272.60000000000002</v>
      </c>
      <c r="BD21" s="71">
        <v>0</v>
      </c>
      <c r="BE21" s="71">
        <v>50</v>
      </c>
      <c r="BF21" s="71"/>
      <c r="BG21" s="72"/>
      <c r="BH21" s="71">
        <v>0</v>
      </c>
      <c r="BI21" s="71">
        <v>0</v>
      </c>
      <c r="BJ21" s="71">
        <v>0</v>
      </c>
      <c r="BK21" s="71">
        <v>0</v>
      </c>
      <c r="BL21" s="71">
        <v>3.4710000000000001</v>
      </c>
      <c r="BM21" s="71">
        <v>0</v>
      </c>
      <c r="BN21" s="72"/>
      <c r="BO21" s="71">
        <v>0</v>
      </c>
      <c r="BP21" s="71">
        <v>0</v>
      </c>
      <c r="BQ21" s="71">
        <v>0</v>
      </c>
      <c r="BR21" s="71">
        <v>0</v>
      </c>
      <c r="BS21" s="71">
        <v>1</v>
      </c>
      <c r="BT21" s="71">
        <v>0</v>
      </c>
      <c r="BU21"/>
      <c r="BV21" s="70">
        <v>3.4710000000000001</v>
      </c>
      <c r="BW21" s="70">
        <v>0</v>
      </c>
      <c r="BX21" s="70">
        <v>0</v>
      </c>
      <c r="BY21" s="70">
        <v>0</v>
      </c>
      <c r="BZ21" s="70">
        <v>0</v>
      </c>
      <c r="CA21" s="70">
        <v>0</v>
      </c>
      <c r="CB21" s="70">
        <v>0</v>
      </c>
      <c r="CC21" s="70">
        <v>0</v>
      </c>
      <c r="CD21" s="70">
        <v>0</v>
      </c>
    </row>
    <row r="22" spans="1:82">
      <c r="A22" s="70" t="s">
        <v>1682</v>
      </c>
      <c r="B22" s="70">
        <v>252</v>
      </c>
      <c r="C22" s="70">
        <v>14</v>
      </c>
      <c r="D22" s="70">
        <v>15</v>
      </c>
      <c r="E22" s="70">
        <v>2017</v>
      </c>
      <c r="F22" s="70" t="s">
        <v>156</v>
      </c>
      <c r="G22" s="70" t="s">
        <v>1642</v>
      </c>
      <c r="H22" s="70" t="s">
        <v>1643</v>
      </c>
      <c r="I22" s="148"/>
      <c r="J22" s="71">
        <v>24.03997606186714</v>
      </c>
      <c r="K22" s="71">
        <v>2.4813365069589621</v>
      </c>
      <c r="L22" s="71">
        <v>15.695518981628698</v>
      </c>
      <c r="M22" s="71">
        <v>37.37565582897011</v>
      </c>
      <c r="N22" s="71">
        <v>54.227897087726774</v>
      </c>
      <c r="O22" s="71">
        <v>20.426816412262625</v>
      </c>
      <c r="P22" s="71">
        <v>18.640690492863634</v>
      </c>
      <c r="Q22" s="71">
        <v>1.39078045561761</v>
      </c>
      <c r="R22" s="71">
        <v>0</v>
      </c>
      <c r="S22" s="71">
        <v>0.96279674447592756</v>
      </c>
      <c r="T22" s="72"/>
      <c r="U22" s="71">
        <v>898557</v>
      </c>
      <c r="V22" s="71">
        <v>796</v>
      </c>
      <c r="W22" s="71">
        <v>335</v>
      </c>
      <c r="X22" s="71">
        <v>7180</v>
      </c>
      <c r="Y22" s="71">
        <v>10421</v>
      </c>
      <c r="Z22" s="71">
        <v>12213</v>
      </c>
      <c r="AA22" s="71">
        <v>3861</v>
      </c>
      <c r="AB22" s="71">
        <v>20362</v>
      </c>
      <c r="AC22" s="71">
        <v>0</v>
      </c>
      <c r="AD22" s="71">
        <v>0.96279674447592756</v>
      </c>
      <c r="AE22" s="72"/>
      <c r="AF22" s="71">
        <v>7283948.6962637417</v>
      </c>
      <c r="AG22" s="71">
        <v>1639541.336634004</v>
      </c>
      <c r="AH22" s="71">
        <v>2164607.3544149562</v>
      </c>
      <c r="AI22" s="71">
        <v>44455400.65686582</v>
      </c>
      <c r="AJ22" s="71">
        <v>41572636.610922627</v>
      </c>
      <c r="AK22" s="71">
        <v>0</v>
      </c>
      <c r="AL22" s="71">
        <v>0</v>
      </c>
      <c r="AM22" s="71">
        <v>2797064.454856087</v>
      </c>
      <c r="AN22" s="71">
        <v>0</v>
      </c>
      <c r="AO22" s="71">
        <v>0</v>
      </c>
      <c r="AP22" s="71">
        <v>99913199.109957233</v>
      </c>
      <c r="AQ22" s="72"/>
      <c r="AR22" s="71">
        <v>201</v>
      </c>
      <c r="AS22" s="71">
        <v>45</v>
      </c>
      <c r="AT22" s="71">
        <v>0</v>
      </c>
      <c r="AU22" s="71">
        <v>1</v>
      </c>
      <c r="AV22" s="71">
        <v>0</v>
      </c>
      <c r="AW22" s="71">
        <v>1</v>
      </c>
      <c r="AX22" s="71"/>
      <c r="AY22" s="72"/>
      <c r="AZ22" s="71">
        <v>976.87400000000002</v>
      </c>
      <c r="BA22" s="71">
        <v>9057.9</v>
      </c>
      <c r="BB22" s="71">
        <v>0</v>
      </c>
      <c r="BC22" s="71">
        <v>272.60000000000002</v>
      </c>
      <c r="BD22" s="71">
        <v>0</v>
      </c>
      <c r="BE22" s="71">
        <v>50</v>
      </c>
      <c r="BF22" s="71"/>
      <c r="BG22" s="72"/>
      <c r="BH22" s="71">
        <v>0</v>
      </c>
      <c r="BI22" s="71">
        <v>0</v>
      </c>
      <c r="BJ22" s="71">
        <v>0</v>
      </c>
      <c r="BK22" s="71">
        <v>0</v>
      </c>
      <c r="BL22" s="71">
        <v>3.306</v>
      </c>
      <c r="BM22" s="71">
        <v>0</v>
      </c>
      <c r="BN22" s="72"/>
      <c r="BO22" s="71">
        <v>0</v>
      </c>
      <c r="BP22" s="71">
        <v>0</v>
      </c>
      <c r="BQ22" s="71">
        <v>0</v>
      </c>
      <c r="BR22" s="71">
        <v>0</v>
      </c>
      <c r="BS22" s="71">
        <v>1</v>
      </c>
      <c r="BT22" s="71">
        <v>0</v>
      </c>
      <c r="BU22"/>
      <c r="BV22" s="70">
        <v>3.306</v>
      </c>
      <c r="BW22" s="70">
        <v>0</v>
      </c>
      <c r="BX22" s="70">
        <v>0</v>
      </c>
      <c r="BY22" s="70">
        <v>0</v>
      </c>
      <c r="BZ22" s="70">
        <v>0</v>
      </c>
      <c r="CA22" s="70">
        <v>0</v>
      </c>
      <c r="CB22" s="70">
        <v>0</v>
      </c>
      <c r="CC22" s="70">
        <v>0</v>
      </c>
      <c r="CD22" s="70">
        <v>0</v>
      </c>
    </row>
    <row r="23" spans="1:82">
      <c r="A23" s="70" t="s">
        <v>1683</v>
      </c>
      <c r="B23" s="70">
        <v>253</v>
      </c>
      <c r="C23" s="70">
        <v>15</v>
      </c>
      <c r="D23" s="70">
        <v>15</v>
      </c>
      <c r="E23" s="70">
        <v>2018</v>
      </c>
      <c r="F23" s="70" t="s">
        <v>183</v>
      </c>
      <c r="G23" s="70" t="s">
        <v>1642</v>
      </c>
      <c r="H23" s="70" t="s">
        <v>1643</v>
      </c>
      <c r="I23" s="148"/>
      <c r="J23" s="71">
        <v>25.533482357954593</v>
      </c>
      <c r="K23" s="71">
        <v>2.3094522077756463</v>
      </c>
      <c r="L23" s="71">
        <v>14.398617027497682</v>
      </c>
      <c r="M23" s="71">
        <v>37.559995418275022</v>
      </c>
      <c r="N23" s="71">
        <v>49.394911075513555</v>
      </c>
      <c r="O23" s="71">
        <v>19.867440899441313</v>
      </c>
      <c r="P23" s="71">
        <v>18.608092960590081</v>
      </c>
      <c r="Q23" s="71">
        <v>1.2666025742699001</v>
      </c>
      <c r="R23" s="71">
        <v>0</v>
      </c>
      <c r="S23" s="71">
        <v>2.4720612649600282</v>
      </c>
      <c r="T23" s="72"/>
      <c r="U23" s="71">
        <v>997215</v>
      </c>
      <c r="V23" s="71">
        <v>796</v>
      </c>
      <c r="W23" s="71">
        <v>335</v>
      </c>
      <c r="X23" s="71">
        <v>7180</v>
      </c>
      <c r="Y23" s="71">
        <v>10310</v>
      </c>
      <c r="Z23" s="71">
        <v>12106</v>
      </c>
      <c r="AA23" s="71">
        <v>3893</v>
      </c>
      <c r="AB23" s="71">
        <v>19984</v>
      </c>
      <c r="AC23" s="71">
        <v>0</v>
      </c>
      <c r="AD23" s="71">
        <v>2.4720612649600282</v>
      </c>
      <c r="AE23" s="72"/>
      <c r="AF23" s="71">
        <v>8114611.3500342257</v>
      </c>
      <c r="AG23" s="71">
        <v>1483392.695511051</v>
      </c>
      <c r="AH23" s="71">
        <v>2040142.697879194</v>
      </c>
      <c r="AI23" s="71">
        <v>45442500.132429458</v>
      </c>
      <c r="AJ23" s="71">
        <v>38207066.40338406</v>
      </c>
      <c r="AK23" s="71">
        <v>0</v>
      </c>
      <c r="AL23" s="71">
        <v>0</v>
      </c>
      <c r="AM23" s="71">
        <v>2750819.796461591</v>
      </c>
      <c r="AN23" s="71">
        <v>0</v>
      </c>
      <c r="AO23" s="71">
        <v>0</v>
      </c>
      <c r="AP23" s="71">
        <v>98038533.075699583</v>
      </c>
      <c r="AQ23" s="72"/>
      <c r="AR23" s="71">
        <v>206</v>
      </c>
      <c r="AS23" s="71">
        <v>51</v>
      </c>
      <c r="AT23" s="71">
        <v>0</v>
      </c>
      <c r="AU23" s="71">
        <v>1</v>
      </c>
      <c r="AV23" s="71">
        <v>0</v>
      </c>
      <c r="AW23" s="71">
        <v>1</v>
      </c>
      <c r="AX23" s="71"/>
      <c r="AY23" s="72"/>
      <c r="AZ23" s="71">
        <v>997.97400000000027</v>
      </c>
      <c r="BA23" s="71">
        <v>9355</v>
      </c>
      <c r="BB23" s="71">
        <v>0</v>
      </c>
      <c r="BC23" s="71">
        <v>273</v>
      </c>
      <c r="BD23" s="71">
        <v>0</v>
      </c>
      <c r="BE23" s="71">
        <v>50</v>
      </c>
      <c r="BF23" s="71"/>
      <c r="BG23" s="72"/>
      <c r="BH23" s="71">
        <v>0</v>
      </c>
      <c r="BI23" s="71">
        <v>0</v>
      </c>
      <c r="BJ23" s="71">
        <v>0</v>
      </c>
      <c r="BK23" s="71">
        <v>0</v>
      </c>
      <c r="BL23" s="71">
        <v>3.2839999999999998</v>
      </c>
      <c r="BM23" s="71">
        <v>0</v>
      </c>
      <c r="BN23" s="72"/>
      <c r="BO23" s="71">
        <v>0</v>
      </c>
      <c r="BP23" s="71">
        <v>0</v>
      </c>
      <c r="BQ23" s="71">
        <v>0</v>
      </c>
      <c r="BR23" s="71">
        <v>0</v>
      </c>
      <c r="BS23" s="71">
        <v>1</v>
      </c>
      <c r="BT23" s="71">
        <v>0</v>
      </c>
      <c r="BU23"/>
      <c r="BV23" s="70">
        <v>3.2839999999999998</v>
      </c>
      <c r="BW23" s="70">
        <v>0</v>
      </c>
      <c r="BX23" s="70">
        <v>0</v>
      </c>
      <c r="BY23" s="70">
        <v>0</v>
      </c>
      <c r="BZ23" s="70">
        <v>0</v>
      </c>
      <c r="CA23" s="70">
        <v>0</v>
      </c>
      <c r="CB23" s="70">
        <v>0</v>
      </c>
      <c r="CC23" s="70">
        <v>0</v>
      </c>
      <c r="CD23" s="70">
        <v>0</v>
      </c>
    </row>
    <row r="24" spans="1:82">
      <c r="A24" s="70" t="s">
        <v>1684</v>
      </c>
      <c r="B24" s="70">
        <v>254</v>
      </c>
      <c r="C24" s="70">
        <v>16</v>
      </c>
      <c r="D24" s="70">
        <v>15</v>
      </c>
      <c r="E24" s="70">
        <v>2019</v>
      </c>
      <c r="F24" s="70" t="s">
        <v>158</v>
      </c>
      <c r="G24" s="70" t="s">
        <v>1642</v>
      </c>
      <c r="H24" s="70" t="s">
        <v>1643</v>
      </c>
      <c r="I24" s="148"/>
      <c r="J24" s="71">
        <v>22.169088184423572</v>
      </c>
      <c r="K24" s="71">
        <v>2.1430015918041336</v>
      </c>
      <c r="L24" s="71">
        <v>14.463127744748169</v>
      </c>
      <c r="M24" s="71">
        <v>33.694726448552316</v>
      </c>
      <c r="N24" s="71">
        <v>49.592681534113289</v>
      </c>
      <c r="O24" s="71">
        <v>19.058662611380207</v>
      </c>
      <c r="P24" s="71">
        <v>16.653495493236189</v>
      </c>
      <c r="Q24" s="71">
        <v>1.21427198996678</v>
      </c>
      <c r="R24" s="71">
        <v>0</v>
      </c>
      <c r="S24" s="71">
        <v>2.0520306807948083</v>
      </c>
      <c r="T24" s="72"/>
      <c r="U24" s="71">
        <v>910797</v>
      </c>
      <c r="V24" s="71">
        <v>796</v>
      </c>
      <c r="W24" s="71">
        <v>335</v>
      </c>
      <c r="X24" s="71">
        <v>7180</v>
      </c>
      <c r="Y24" s="71">
        <v>10225</v>
      </c>
      <c r="Z24" s="71">
        <v>11932</v>
      </c>
      <c r="AA24" s="71">
        <v>3458</v>
      </c>
      <c r="AB24" s="71">
        <v>19677</v>
      </c>
      <c r="AC24" s="71">
        <v>0</v>
      </c>
      <c r="AD24" s="71">
        <v>2.0520306807948079</v>
      </c>
      <c r="AE24" s="72"/>
      <c r="AF24" s="71">
        <v>7272559.3063839171</v>
      </c>
      <c r="AG24" s="71">
        <v>1482953.421302828</v>
      </c>
      <c r="AH24" s="71">
        <v>2202744.7186971409</v>
      </c>
      <c r="AI24" s="71">
        <v>44529877.710160747</v>
      </c>
      <c r="AJ24" s="71">
        <v>39970267.247601479</v>
      </c>
      <c r="AK24" s="71">
        <v>0</v>
      </c>
      <c r="AL24" s="71">
        <v>0</v>
      </c>
      <c r="AM24" s="71">
        <v>2679859.2716233074</v>
      </c>
      <c r="AN24" s="71">
        <v>0</v>
      </c>
      <c r="AO24" s="71">
        <v>0</v>
      </c>
      <c r="AP24" s="71">
        <v>98138261.675769418</v>
      </c>
      <c r="AQ24" s="72"/>
      <c r="AR24" s="71">
        <v>212</v>
      </c>
      <c r="AS24" s="71">
        <v>80</v>
      </c>
      <c r="AT24" s="71">
        <v>0</v>
      </c>
      <c r="AU24" s="71">
        <v>1</v>
      </c>
      <c r="AV24" s="71">
        <v>0</v>
      </c>
      <c r="AW24" s="71">
        <v>1</v>
      </c>
      <c r="AX24" s="71"/>
      <c r="AY24" s="72"/>
      <c r="AZ24" s="71">
        <v>1027.172</v>
      </c>
      <c r="BA24" s="71">
        <v>10930.6</v>
      </c>
      <c r="BB24" s="71">
        <v>0</v>
      </c>
      <c r="BC24" s="71">
        <v>272.60000000000002</v>
      </c>
      <c r="BD24" s="71">
        <v>0</v>
      </c>
      <c r="BE24" s="71">
        <v>50</v>
      </c>
      <c r="BF24" s="71"/>
      <c r="BG24" s="72"/>
      <c r="BH24" s="71">
        <v>0</v>
      </c>
      <c r="BI24" s="71">
        <v>0</v>
      </c>
      <c r="BJ24" s="71">
        <v>0</v>
      </c>
      <c r="BK24" s="71">
        <v>0</v>
      </c>
      <c r="BL24" s="71">
        <v>3.36</v>
      </c>
      <c r="BM24" s="71">
        <v>0</v>
      </c>
      <c r="BN24" s="72"/>
      <c r="BO24" s="71">
        <v>0</v>
      </c>
      <c r="BP24" s="71">
        <v>0</v>
      </c>
      <c r="BQ24" s="71">
        <v>0</v>
      </c>
      <c r="BR24" s="71">
        <v>0</v>
      </c>
      <c r="BS24" s="71">
        <v>1</v>
      </c>
      <c r="BT24" s="71">
        <v>0</v>
      </c>
      <c r="BU24"/>
      <c r="BV24" s="70">
        <v>3.36</v>
      </c>
      <c r="BW24" s="70">
        <v>0</v>
      </c>
      <c r="BX24" s="70">
        <v>0</v>
      </c>
      <c r="BY24" s="70">
        <v>0</v>
      </c>
      <c r="BZ24" s="70">
        <v>0</v>
      </c>
      <c r="CA24" s="70">
        <v>0</v>
      </c>
      <c r="CB24" s="70">
        <v>0</v>
      </c>
      <c r="CC24" s="70">
        <v>0</v>
      </c>
      <c r="CD24" s="70">
        <v>0</v>
      </c>
    </row>
    <row r="25" spans="1:82">
      <c r="A25" s="70" t="s">
        <v>1685</v>
      </c>
      <c r="B25" s="70">
        <v>255</v>
      </c>
      <c r="C25" s="70">
        <v>17</v>
      </c>
      <c r="D25" s="70">
        <v>15</v>
      </c>
      <c r="E25" s="70">
        <v>2020</v>
      </c>
      <c r="F25" s="70" t="s">
        <v>159</v>
      </c>
      <c r="G25" s="70" t="s">
        <v>1642</v>
      </c>
      <c r="H25" s="70" t="s">
        <v>1643</v>
      </c>
      <c r="I25" s="148"/>
      <c r="J25" s="71">
        <v>17.55185876103635</v>
      </c>
      <c r="K25" s="71">
        <v>2.3541158538459088</v>
      </c>
      <c r="L25" s="71">
        <v>16.471268039924237</v>
      </c>
      <c r="M25" s="71">
        <v>30.721325606033172</v>
      </c>
      <c r="N25" s="71">
        <v>45.089967465849433</v>
      </c>
      <c r="O25" s="71">
        <v>16.537147756126771</v>
      </c>
      <c r="P25" s="71">
        <v>15.57743896876876</v>
      </c>
      <c r="Q25" s="71">
        <v>1.1413616835562901</v>
      </c>
      <c r="R25" s="71">
        <v>0</v>
      </c>
      <c r="S25" s="71">
        <v>3.051707230878423</v>
      </c>
      <c r="T25" s="72"/>
      <c r="U25" s="71">
        <v>817433</v>
      </c>
      <c r="V25" s="71">
        <v>809</v>
      </c>
      <c r="W25" s="71">
        <v>339</v>
      </c>
      <c r="X25" s="71">
        <v>6884</v>
      </c>
      <c r="Y25" s="71">
        <v>10143</v>
      </c>
      <c r="Z25" s="71">
        <v>11817</v>
      </c>
      <c r="AA25" s="71">
        <v>3438</v>
      </c>
      <c r="AB25" s="71">
        <v>19358</v>
      </c>
      <c r="AC25" s="71">
        <v>0</v>
      </c>
      <c r="AD25" s="71">
        <v>3.051707230878423</v>
      </c>
      <c r="AE25" s="72"/>
      <c r="AF25" s="71">
        <v>6382441.197658347</v>
      </c>
      <c r="AG25" s="71">
        <v>1508283.4304676803</v>
      </c>
      <c r="AH25" s="71">
        <v>2415483.2605661307</v>
      </c>
      <c r="AI25" s="71">
        <v>39525736.534114845</v>
      </c>
      <c r="AJ25" s="71">
        <v>41652105.96389585</v>
      </c>
      <c r="AK25" s="71"/>
      <c r="AL25" s="71"/>
      <c r="AM25" s="71">
        <v>2526434.071865764</v>
      </c>
      <c r="AN25" s="71"/>
      <c r="AO25" s="71"/>
      <c r="AP25" s="71">
        <v>94010484.458568633</v>
      </c>
      <c r="AQ25" s="72"/>
      <c r="AR25" s="71">
        <v>215</v>
      </c>
      <c r="AS25" s="71">
        <v>95</v>
      </c>
      <c r="AT25" s="71">
        <v>0</v>
      </c>
      <c r="AU25" s="71">
        <v>2</v>
      </c>
      <c r="AV25" s="71">
        <v>0</v>
      </c>
      <c r="AW25" s="71">
        <v>1</v>
      </c>
      <c r="AX25" s="71"/>
      <c r="AY25" s="72"/>
      <c r="AZ25" s="71">
        <v>1046.1759999999999</v>
      </c>
      <c r="BA25" s="71">
        <v>11611.3</v>
      </c>
      <c r="BB25" s="71">
        <v>0</v>
      </c>
      <c r="BC25" s="71">
        <v>962.6</v>
      </c>
      <c r="BD25" s="71">
        <v>0</v>
      </c>
      <c r="BE25" s="71">
        <v>50</v>
      </c>
      <c r="BF25" s="71"/>
      <c r="BG25" s="72"/>
      <c r="BH25" s="71">
        <v>0</v>
      </c>
      <c r="BI25" s="71">
        <v>0</v>
      </c>
      <c r="BJ25" s="71">
        <v>0</v>
      </c>
      <c r="BK25" s="71">
        <v>0</v>
      </c>
      <c r="BL25" s="71">
        <v>3.1720000000000002</v>
      </c>
      <c r="BM25" s="71">
        <v>0</v>
      </c>
      <c r="BN25" s="72"/>
      <c r="BO25" s="71">
        <v>0</v>
      </c>
      <c r="BP25" s="71">
        <v>0</v>
      </c>
      <c r="BQ25" s="71">
        <v>0</v>
      </c>
      <c r="BR25" s="71">
        <v>0</v>
      </c>
      <c r="BS25" s="71">
        <v>1</v>
      </c>
      <c r="BT25" s="71">
        <v>0</v>
      </c>
      <c r="BU25"/>
      <c r="BV25" s="70">
        <v>3.1720000000000002</v>
      </c>
      <c r="BW25" s="70">
        <v>0</v>
      </c>
      <c r="BX25" s="70">
        <v>0</v>
      </c>
      <c r="BY25" s="70">
        <v>0</v>
      </c>
      <c r="BZ25" s="70">
        <v>0</v>
      </c>
      <c r="CA25" s="70">
        <v>0</v>
      </c>
      <c r="CB25" s="70">
        <v>0</v>
      </c>
      <c r="CC25" s="70">
        <v>0</v>
      </c>
      <c r="CD25" s="70">
        <v>0</v>
      </c>
    </row>
    <row r="26" spans="1:82">
      <c r="A26" s="70" t="s">
        <v>1686</v>
      </c>
      <c r="B26" s="70">
        <v>255</v>
      </c>
      <c r="C26" s="70">
        <v>18</v>
      </c>
      <c r="D26" s="70">
        <v>15</v>
      </c>
      <c r="E26" s="70">
        <v>2021</v>
      </c>
      <c r="F26" s="70" t="s">
        <v>160</v>
      </c>
      <c r="G26" s="1064" t="s">
        <v>1642</v>
      </c>
      <c r="H26" s="70" t="s">
        <v>1643</v>
      </c>
      <c r="I26" s="148"/>
      <c r="J26" s="71">
        <v>17.364293854939778</v>
      </c>
      <c r="K26" s="71">
        <v>2.2676670296379138</v>
      </c>
      <c r="L26" s="71">
        <v>15.031497102839644</v>
      </c>
      <c r="M26" s="71">
        <v>31.201084996346776</v>
      </c>
      <c r="N26" s="71">
        <v>44.147333965417275</v>
      </c>
      <c r="O26" s="71">
        <v>15.914119527802708</v>
      </c>
      <c r="P26" s="71">
        <v>16.174849067566878</v>
      </c>
      <c r="Q26" s="71">
        <v>1.1067860078257901</v>
      </c>
      <c r="R26" s="71">
        <v>0</v>
      </c>
      <c r="S26" s="71">
        <v>0.48986519216651908</v>
      </c>
      <c r="T26" s="72"/>
      <c r="U26" s="71">
        <v>830477</v>
      </c>
      <c r="V26" s="71">
        <v>809</v>
      </c>
      <c r="W26" s="71">
        <v>339</v>
      </c>
      <c r="X26" s="71">
        <v>6884</v>
      </c>
      <c r="Y26" s="71">
        <v>10052</v>
      </c>
      <c r="Z26" s="71">
        <v>11709</v>
      </c>
      <c r="AA26" s="71">
        <v>3481</v>
      </c>
      <c r="AB26" s="71">
        <v>18956</v>
      </c>
      <c r="AC26" s="71">
        <v>0</v>
      </c>
      <c r="AD26" s="71">
        <v>0.48986519216651908</v>
      </c>
      <c r="AE26" s="72"/>
      <c r="AF26" s="71">
        <v>6361096.3531669378</v>
      </c>
      <c r="AG26" s="71">
        <v>1534329.117812973</v>
      </c>
      <c r="AH26" s="71">
        <v>2165621.3154814346</v>
      </c>
      <c r="AI26" s="71">
        <v>43371449.629288472</v>
      </c>
      <c r="AJ26" s="71">
        <v>40210049.17984762</v>
      </c>
      <c r="AK26" s="71">
        <v>0</v>
      </c>
      <c r="AL26" s="71">
        <v>0</v>
      </c>
      <c r="AM26" s="71">
        <v>2488238.257284712</v>
      </c>
      <c r="AN26" s="71">
        <v>0</v>
      </c>
      <c r="AO26" s="71">
        <v>0</v>
      </c>
      <c r="AP26" s="71">
        <v>96130783.852882162</v>
      </c>
      <c r="AQ26" s="72"/>
      <c r="AR26" s="71">
        <v>222</v>
      </c>
      <c r="AS26" s="71">
        <v>116</v>
      </c>
      <c r="AT26" s="71">
        <v>0</v>
      </c>
      <c r="AU26" s="71">
        <v>2</v>
      </c>
      <c r="AV26" s="71">
        <v>0</v>
      </c>
      <c r="AW26" s="71">
        <v>1</v>
      </c>
      <c r="AX26" s="71"/>
      <c r="AY26" s="72"/>
      <c r="AZ26" s="71">
        <v>1089.6570000000011</v>
      </c>
      <c r="BA26" s="71">
        <v>12611.9</v>
      </c>
      <c r="BB26" s="71">
        <v>0</v>
      </c>
      <c r="BC26" s="71">
        <v>962.6</v>
      </c>
      <c r="BD26" s="71">
        <v>0</v>
      </c>
      <c r="BE26" s="71">
        <v>50</v>
      </c>
      <c r="BF26" s="71"/>
      <c r="BG26" s="72"/>
      <c r="BH26" s="71">
        <v>0</v>
      </c>
      <c r="BI26" s="71">
        <v>0</v>
      </c>
      <c r="BJ26" s="71">
        <v>0</v>
      </c>
      <c r="BK26" s="71">
        <v>0</v>
      </c>
      <c r="BL26" s="71">
        <v>3.2869999999999999</v>
      </c>
      <c r="BM26" s="71">
        <v>0</v>
      </c>
      <c r="BN26" s="72"/>
      <c r="BO26" s="71">
        <v>0</v>
      </c>
      <c r="BP26" s="71">
        <v>0</v>
      </c>
      <c r="BQ26" s="71">
        <v>0</v>
      </c>
      <c r="BR26" s="71">
        <v>0</v>
      </c>
      <c r="BS26" s="71">
        <v>1</v>
      </c>
      <c r="BT26" s="71">
        <v>0</v>
      </c>
      <c r="BU26"/>
      <c r="BV26" s="70">
        <v>3.2869999999999999</v>
      </c>
      <c r="BW26" s="70">
        <v>0</v>
      </c>
      <c r="BX26" s="70">
        <v>0</v>
      </c>
      <c r="BY26" s="70">
        <v>0</v>
      </c>
      <c r="BZ26" s="70">
        <v>0</v>
      </c>
      <c r="CA26" s="70">
        <v>0</v>
      </c>
      <c r="CB26" s="70">
        <v>0</v>
      </c>
      <c r="CC26" s="70">
        <v>0</v>
      </c>
      <c r="CD26" s="70">
        <v>0</v>
      </c>
    </row>
    <row r="27" spans="1:82">
      <c r="A27" s="70" t="s">
        <v>1650</v>
      </c>
      <c r="B27" s="70">
        <v>255</v>
      </c>
      <c r="C27" s="70">
        <v>19</v>
      </c>
      <c r="D27" s="70">
        <v>15</v>
      </c>
      <c r="E27" s="70">
        <v>2022</v>
      </c>
      <c r="F27" s="70" t="s">
        <v>161</v>
      </c>
      <c r="G27" s="1064" t="s">
        <v>1642</v>
      </c>
      <c r="H27" s="70" t="s">
        <v>1643</v>
      </c>
      <c r="I27" s="148"/>
      <c r="J27" s="71">
        <v>16.651710660106371</v>
      </c>
      <c r="K27" s="71">
        <v>2.1691461428277408</v>
      </c>
      <c r="L27" s="71">
        <v>13.477721785828869</v>
      </c>
      <c r="M27" s="71">
        <v>31.811142078893283</v>
      </c>
      <c r="N27" s="71">
        <v>42.902658388359264</v>
      </c>
      <c r="O27" s="71">
        <v>16.559545625575748</v>
      </c>
      <c r="P27" s="71">
        <v>16.087587838535168</v>
      </c>
      <c r="Q27" s="71">
        <v>1.0897396546486369</v>
      </c>
      <c r="R27" s="71">
        <v>0</v>
      </c>
      <c r="S27" s="71">
        <v>0.45687841176614852</v>
      </c>
      <c r="T27" s="72"/>
      <c r="U27" s="71">
        <v>979500</v>
      </c>
      <c r="V27" s="71">
        <v>809</v>
      </c>
      <c r="W27" s="71">
        <v>339</v>
      </c>
      <c r="X27" s="71">
        <v>6884</v>
      </c>
      <c r="Y27" s="71">
        <v>9919</v>
      </c>
      <c r="Z27" s="71">
        <v>11576</v>
      </c>
      <c r="AA27" s="71">
        <v>3515</v>
      </c>
      <c r="AB27" s="71">
        <v>18511</v>
      </c>
      <c r="AC27" s="71">
        <v>0</v>
      </c>
      <c r="AD27" s="71">
        <v>0.45687841176614852</v>
      </c>
      <c r="AE27" s="72"/>
      <c r="AF27" s="71">
        <v>6688541.0130113792</v>
      </c>
      <c r="AG27" s="71">
        <v>1547807.5420245822</v>
      </c>
      <c r="AH27" s="71">
        <v>2403859.5691315513</v>
      </c>
      <c r="AI27" s="71">
        <v>43073243.825024188</v>
      </c>
      <c r="AJ27" s="71">
        <v>40388825.798651323</v>
      </c>
      <c r="AK27" s="71">
        <v>0</v>
      </c>
      <c r="AL27" s="71">
        <v>0</v>
      </c>
      <c r="AM27" s="71">
        <v>2390275.3467701161</v>
      </c>
      <c r="AN27" s="71">
        <v>0</v>
      </c>
      <c r="AO27" s="71">
        <v>0</v>
      </c>
      <c r="AP27" s="71">
        <v>96492553.09461315</v>
      </c>
      <c r="AQ27" s="72"/>
      <c r="AR27" s="71">
        <v>234</v>
      </c>
      <c r="AS27" s="71">
        <v>133</v>
      </c>
      <c r="AT27" s="71">
        <v>0</v>
      </c>
      <c r="AU27" s="71">
        <v>2</v>
      </c>
      <c r="AV27" s="71">
        <v>0</v>
      </c>
      <c r="AW27" s="71">
        <v>1</v>
      </c>
      <c r="AX27" s="71"/>
      <c r="AY27" s="72"/>
      <c r="AZ27" s="71">
        <v>1188.4370000000004</v>
      </c>
      <c r="BA27" s="71">
        <v>13405.099999999999</v>
      </c>
      <c r="BB27" s="71">
        <v>0</v>
      </c>
      <c r="BC27" s="71">
        <v>962.6</v>
      </c>
      <c r="BD27" s="71">
        <v>0</v>
      </c>
      <c r="BE27" s="71">
        <v>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1687</v>
      </c>
      <c r="B28" s="70">
        <v>255</v>
      </c>
      <c r="C28" s="70">
        <v>20</v>
      </c>
      <c r="D28" s="70">
        <v>15</v>
      </c>
      <c r="E28" s="70">
        <v>2023</v>
      </c>
      <c r="F28" s="70" t="s">
        <v>1539</v>
      </c>
      <c r="G28" s="70" t="s">
        <v>1642</v>
      </c>
      <c r="H28" s="70" t="s">
        <v>1643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243</v>
      </c>
      <c r="AS28" s="71">
        <v>133</v>
      </c>
      <c r="AT28" s="71">
        <v>0</v>
      </c>
      <c r="AU28" s="71">
        <v>2</v>
      </c>
      <c r="AV28" s="71">
        <v>0</v>
      </c>
      <c r="AW28" s="71">
        <v>1</v>
      </c>
      <c r="AX28" s="71"/>
      <c r="AY28" s="72"/>
      <c r="AZ28" s="71">
        <v>1255.1870000000004</v>
      </c>
      <c r="BA28" s="71">
        <v>13405.099999999999</v>
      </c>
      <c r="BB28" s="71">
        <v>0</v>
      </c>
      <c r="BC28" s="71">
        <v>962.6</v>
      </c>
      <c r="BD28" s="71">
        <v>0</v>
      </c>
      <c r="BE28" s="71">
        <v>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1641</v>
      </c>
      <c r="B29" s="70">
        <v>255</v>
      </c>
      <c r="C29" s="70">
        <v>21</v>
      </c>
      <c r="D29" s="70">
        <v>15</v>
      </c>
      <c r="E29" s="70">
        <v>2024</v>
      </c>
      <c r="F29" s="70" t="s">
        <v>1554</v>
      </c>
      <c r="G29" s="70" t="s">
        <v>1642</v>
      </c>
      <c r="H29" s="70" t="s">
        <v>1643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1688</v>
      </c>
      <c r="B30" s="70">
        <v>256</v>
      </c>
      <c r="C30" s="70">
        <v>1</v>
      </c>
      <c r="D30" s="70">
        <v>16</v>
      </c>
      <c r="E30" s="70">
        <v>1990</v>
      </c>
      <c r="F30" s="70" t="s">
        <v>787</v>
      </c>
      <c r="G30" s="70" t="s">
        <v>1689</v>
      </c>
      <c r="H30" s="70" t="s">
        <v>1690</v>
      </c>
      <c r="I30" s="148"/>
      <c r="J30" s="71">
        <v>149.52798262548791</v>
      </c>
      <c r="K30" s="71">
        <v>4.3711662518967982</v>
      </c>
      <c r="L30" s="71">
        <v>3.0258853109359261</v>
      </c>
      <c r="M30" s="71">
        <v>9.8148083039832112</v>
      </c>
      <c r="N30" s="71">
        <v>16.957563334739021</v>
      </c>
      <c r="O30" s="71">
        <v>19.051245367501309</v>
      </c>
      <c r="P30" s="71">
        <v>24.669383576049469</v>
      </c>
      <c r="Q30" s="71">
        <v>1.5657827034862799</v>
      </c>
      <c r="R30" s="71">
        <v>0</v>
      </c>
      <c r="S30" s="71">
        <v>1.6106764755573111</v>
      </c>
      <c r="T30" s="72"/>
      <c r="U30" s="71">
        <v>3951955</v>
      </c>
      <c r="V30" s="71">
        <v>1062</v>
      </c>
      <c r="W30" s="71">
        <v>28</v>
      </c>
      <c r="X30" s="71">
        <v>3522</v>
      </c>
      <c r="Y30" s="71">
        <v>7435</v>
      </c>
      <c r="Z30" s="71">
        <v>7836</v>
      </c>
      <c r="AA30" s="71">
        <v>5990</v>
      </c>
      <c r="AB30" s="71">
        <v>25423</v>
      </c>
      <c r="AC30" s="71">
        <v>0</v>
      </c>
      <c r="AD30" s="71">
        <v>1.6106764755573111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1691</v>
      </c>
      <c r="B31" s="70">
        <v>257</v>
      </c>
      <c r="C31" s="70">
        <v>2</v>
      </c>
      <c r="D31" s="70">
        <v>16</v>
      </c>
      <c r="E31" s="70">
        <v>2005</v>
      </c>
      <c r="F31" s="70" t="s">
        <v>789</v>
      </c>
      <c r="G31" s="70" t="s">
        <v>1689</v>
      </c>
      <c r="H31" s="70" t="s">
        <v>1690</v>
      </c>
      <c r="I31" s="148"/>
      <c r="J31" s="71">
        <v>209.21094745813011</v>
      </c>
      <c r="K31" s="71">
        <v>1.576968327547196</v>
      </c>
      <c r="L31" s="71">
        <v>4.1566409529248363</v>
      </c>
      <c r="M31" s="71">
        <v>14.754270760609939</v>
      </c>
      <c r="N31" s="71">
        <v>23.56939743384854</v>
      </c>
      <c r="O31" s="71">
        <v>27.19731770035806</v>
      </c>
      <c r="P31" s="71">
        <v>26.95363640306342</v>
      </c>
      <c r="Q31" s="71">
        <v>1.3795965597951401</v>
      </c>
      <c r="R31" s="71">
        <v>0</v>
      </c>
      <c r="S31" s="71">
        <v>0</v>
      </c>
      <c r="T31" s="72"/>
      <c r="U31" s="71">
        <v>8070043</v>
      </c>
      <c r="V31" s="71">
        <v>759</v>
      </c>
      <c r="W31" s="71">
        <v>58</v>
      </c>
      <c r="X31" s="71">
        <v>3273</v>
      </c>
      <c r="Y31" s="71">
        <v>8569</v>
      </c>
      <c r="Z31" s="71">
        <v>12945</v>
      </c>
      <c r="AA31" s="71">
        <v>5360</v>
      </c>
      <c r="AB31" s="71">
        <v>23417</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1692</v>
      </c>
      <c r="B32" s="70">
        <v>258</v>
      </c>
      <c r="C32" s="70">
        <v>3</v>
      </c>
      <c r="D32" s="70">
        <v>16</v>
      </c>
      <c r="E32" s="70">
        <v>2006</v>
      </c>
      <c r="F32" s="70" t="s">
        <v>790</v>
      </c>
      <c r="G32" s="70" t="s">
        <v>1689</v>
      </c>
      <c r="H32" s="70" t="s">
        <v>1690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1693</v>
      </c>
      <c r="B33" s="70">
        <v>259</v>
      </c>
      <c r="C33" s="70">
        <v>4</v>
      </c>
      <c r="D33" s="70">
        <v>16</v>
      </c>
      <c r="E33" s="70">
        <v>2007</v>
      </c>
      <c r="F33" s="70" t="s">
        <v>791</v>
      </c>
      <c r="G33" s="70" t="s">
        <v>1689</v>
      </c>
      <c r="H33" s="70" t="s">
        <v>1690</v>
      </c>
      <c r="I33" s="148"/>
      <c r="J33" s="71">
        <v>156.93269491200289</v>
      </c>
      <c r="K33" s="71">
        <v>1.6311470003317441</v>
      </c>
      <c r="L33" s="71">
        <v>3.6265512729133249</v>
      </c>
      <c r="M33" s="71">
        <v>16.681119048299649</v>
      </c>
      <c r="N33" s="71">
        <v>23.252258299113802</v>
      </c>
      <c r="O33" s="71">
        <v>26.031178241404781</v>
      </c>
      <c r="P33" s="71">
        <v>27.273824032881159</v>
      </c>
      <c r="Q33" s="71">
        <v>1.4228457328108499</v>
      </c>
      <c r="R33" s="71">
        <v>0</v>
      </c>
      <c r="S33" s="71">
        <v>0</v>
      </c>
      <c r="T33" s="72"/>
      <c r="U33" s="71">
        <v>6704629</v>
      </c>
      <c r="V33" s="71">
        <v>730</v>
      </c>
      <c r="W33" s="71">
        <v>51</v>
      </c>
      <c r="X33" s="71">
        <v>4408</v>
      </c>
      <c r="Y33" s="71">
        <v>8563</v>
      </c>
      <c r="Z33" s="71">
        <v>12880</v>
      </c>
      <c r="AA33" s="71">
        <v>5341</v>
      </c>
      <c r="AB33" s="71">
        <v>22874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1694</v>
      </c>
      <c r="B34" s="70">
        <v>260</v>
      </c>
      <c r="C34" s="70">
        <v>5</v>
      </c>
      <c r="D34" s="70">
        <v>16</v>
      </c>
      <c r="E34" s="70">
        <v>2008</v>
      </c>
      <c r="F34" s="70" t="s">
        <v>792</v>
      </c>
      <c r="G34" s="70" t="s">
        <v>1689</v>
      </c>
      <c r="H34" s="70" t="s">
        <v>1690</v>
      </c>
      <c r="I34" s="148"/>
      <c r="J34" s="71">
        <v>161.3706284418333</v>
      </c>
      <c r="K34" s="71">
        <v>1.2739581134021141</v>
      </c>
      <c r="L34" s="71">
        <v>3.148905074510179</v>
      </c>
      <c r="M34" s="71">
        <v>17.45665231871979</v>
      </c>
      <c r="N34" s="71">
        <v>21.584241386637551</v>
      </c>
      <c r="O34" s="71">
        <v>25.242230779745459</v>
      </c>
      <c r="P34" s="71">
        <v>26.936700565529382</v>
      </c>
      <c r="Q34" s="71">
        <v>1.3765667673419</v>
      </c>
      <c r="R34" s="71">
        <v>0</v>
      </c>
      <c r="S34" s="71">
        <v>0</v>
      </c>
      <c r="T34" s="72"/>
      <c r="U34" s="71">
        <v>7121336</v>
      </c>
      <c r="V34" s="71">
        <v>730</v>
      </c>
      <c r="W34" s="71">
        <v>51</v>
      </c>
      <c r="X34" s="71">
        <v>4408</v>
      </c>
      <c r="Y34" s="71">
        <v>8492</v>
      </c>
      <c r="Z34" s="71">
        <v>12928</v>
      </c>
      <c r="AA34" s="71">
        <v>5281</v>
      </c>
      <c r="AB34" s="71">
        <v>22494</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1695</v>
      </c>
      <c r="B35" s="70">
        <v>261</v>
      </c>
      <c r="C35" s="70">
        <v>6</v>
      </c>
      <c r="D35" s="70">
        <v>16</v>
      </c>
      <c r="E35" s="70">
        <v>2009</v>
      </c>
      <c r="F35" s="70" t="s">
        <v>176</v>
      </c>
      <c r="G35" s="70" t="s">
        <v>1689</v>
      </c>
      <c r="H35" s="70" t="s">
        <v>1690</v>
      </c>
      <c r="I35" s="148"/>
      <c r="J35" s="71">
        <v>106.3649451544092</v>
      </c>
      <c r="K35" s="71">
        <v>1.096036223582491</v>
      </c>
      <c r="L35" s="71">
        <v>6.8298978707800284</v>
      </c>
      <c r="M35" s="71">
        <v>16.753500405147381</v>
      </c>
      <c r="N35" s="71">
        <v>20.960705977638089</v>
      </c>
      <c r="O35" s="71">
        <v>25.6387216569894</v>
      </c>
      <c r="P35" s="71">
        <v>26.00490330143554</v>
      </c>
      <c r="Q35" s="71">
        <v>1.2988651441849199</v>
      </c>
      <c r="R35" s="71">
        <v>0</v>
      </c>
      <c r="S35" s="71">
        <v>0</v>
      </c>
      <c r="T35" s="72"/>
      <c r="U35" s="71">
        <v>4803588</v>
      </c>
      <c r="V35" s="71">
        <v>790</v>
      </c>
      <c r="W35" s="71">
        <v>161</v>
      </c>
      <c r="X35" s="71">
        <v>4461</v>
      </c>
      <c r="Y35" s="71">
        <v>8478</v>
      </c>
      <c r="Z35" s="71">
        <v>12961</v>
      </c>
      <c r="AA35" s="71">
        <v>5234</v>
      </c>
      <c r="AB35" s="71">
        <v>22280</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6.54</v>
      </c>
      <c r="BK35" s="71">
        <v>0</v>
      </c>
      <c r="BL35" s="71">
        <v>0</v>
      </c>
      <c r="BM35" s="71">
        <v>0</v>
      </c>
      <c r="BN35" s="72"/>
      <c r="BO35" s="71">
        <v>0</v>
      </c>
      <c r="BP35" s="71">
        <v>0</v>
      </c>
      <c r="BQ35" s="71">
        <v>1</v>
      </c>
      <c r="BR35" s="71">
        <v>0</v>
      </c>
      <c r="BS35" s="71">
        <v>0</v>
      </c>
      <c r="BT35" s="71">
        <v>0</v>
      </c>
      <c r="BU35"/>
      <c r="BV35" s="70">
        <v>6.54</v>
      </c>
      <c r="BW35" s="70">
        <v>0</v>
      </c>
      <c r="BX35" s="70">
        <v>0</v>
      </c>
      <c r="BY35" s="70">
        <v>0</v>
      </c>
      <c r="BZ35" s="70">
        <v>0</v>
      </c>
      <c r="CA35" s="70">
        <v>0</v>
      </c>
      <c r="CB35" s="70">
        <v>0</v>
      </c>
      <c r="CC35" s="70">
        <v>0</v>
      </c>
      <c r="CD35" s="70">
        <v>0</v>
      </c>
    </row>
    <row r="36" spans="1:82">
      <c r="A36" s="70" t="s">
        <v>1696</v>
      </c>
      <c r="B36" s="70">
        <v>262</v>
      </c>
      <c r="C36" s="70">
        <v>7</v>
      </c>
      <c r="D36" s="70">
        <v>16</v>
      </c>
      <c r="E36" s="70">
        <v>2010</v>
      </c>
      <c r="F36" s="70" t="s">
        <v>177</v>
      </c>
      <c r="G36" s="70" t="s">
        <v>1689</v>
      </c>
      <c r="H36" s="70" t="s">
        <v>1690</v>
      </c>
      <c r="I36" s="148"/>
      <c r="J36" s="71">
        <v>180.7763822921651</v>
      </c>
      <c r="K36" s="71">
        <v>1.228113841196891</v>
      </c>
      <c r="L36" s="71">
        <v>6.453594093361839</v>
      </c>
      <c r="M36" s="71">
        <v>17.6218444272174</v>
      </c>
      <c r="N36" s="71">
        <v>21.261805043866872</v>
      </c>
      <c r="O36" s="71">
        <v>25.732786087891249</v>
      </c>
      <c r="P36" s="71">
        <v>26.309180159526779</v>
      </c>
      <c r="Q36" s="71">
        <v>1.3334684611943599</v>
      </c>
      <c r="R36" s="71">
        <v>0</v>
      </c>
      <c r="S36" s="71">
        <v>0</v>
      </c>
      <c r="T36" s="72"/>
      <c r="U36" s="71">
        <v>7536605</v>
      </c>
      <c r="V36" s="71">
        <v>790</v>
      </c>
      <c r="W36" s="71">
        <v>161</v>
      </c>
      <c r="X36" s="71">
        <v>4461</v>
      </c>
      <c r="Y36" s="71">
        <v>8482</v>
      </c>
      <c r="Z36" s="71">
        <v>13069</v>
      </c>
      <c r="AA36" s="71">
        <v>5163</v>
      </c>
      <c r="AB36" s="71">
        <v>21918</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8.4700000000000006</v>
      </c>
      <c r="BK36" s="71">
        <v>0</v>
      </c>
      <c r="BL36" s="71">
        <v>0</v>
      </c>
      <c r="BM36" s="71">
        <v>0</v>
      </c>
      <c r="BN36" s="72"/>
      <c r="BO36" s="71">
        <v>0</v>
      </c>
      <c r="BP36" s="71">
        <v>0</v>
      </c>
      <c r="BQ36" s="71">
        <v>1</v>
      </c>
      <c r="BR36" s="71">
        <v>0</v>
      </c>
      <c r="BS36" s="71">
        <v>0</v>
      </c>
      <c r="BT36" s="71">
        <v>0</v>
      </c>
      <c r="BU36"/>
      <c r="BV36" s="70">
        <v>8.4700000000000006</v>
      </c>
      <c r="BW36" s="70">
        <v>0</v>
      </c>
      <c r="BX36" s="70">
        <v>0</v>
      </c>
      <c r="BY36" s="70">
        <v>0</v>
      </c>
      <c r="BZ36" s="70">
        <v>0</v>
      </c>
      <c r="CA36" s="70">
        <v>0</v>
      </c>
      <c r="CB36" s="70">
        <v>0</v>
      </c>
      <c r="CC36" s="70">
        <v>0</v>
      </c>
      <c r="CD36" s="70">
        <v>0</v>
      </c>
    </row>
    <row r="37" spans="1:82">
      <c r="A37" s="70" t="s">
        <v>1697</v>
      </c>
      <c r="B37" s="70">
        <v>263</v>
      </c>
      <c r="C37" s="70">
        <v>8</v>
      </c>
      <c r="D37" s="70">
        <v>16</v>
      </c>
      <c r="E37" s="70">
        <v>2011</v>
      </c>
      <c r="F37" s="70" t="s">
        <v>178</v>
      </c>
      <c r="G37" s="70" t="s">
        <v>1689</v>
      </c>
      <c r="H37" s="70" t="s">
        <v>1690</v>
      </c>
      <c r="I37" s="148"/>
      <c r="J37" s="71">
        <v>256.8667002929721</v>
      </c>
      <c r="K37" s="71">
        <v>1.990800454823797</v>
      </c>
      <c r="L37" s="71">
        <v>7.2574718631418609</v>
      </c>
      <c r="M37" s="71">
        <v>21.324397240571461</v>
      </c>
      <c r="N37" s="71">
        <v>25.930530333319052</v>
      </c>
      <c r="O37" s="71">
        <v>25.255004938083395</v>
      </c>
      <c r="P37" s="71">
        <v>25.148062225497785</v>
      </c>
      <c r="Q37" s="71">
        <v>1.5220698596792599</v>
      </c>
      <c r="R37" s="71">
        <v>0</v>
      </c>
      <c r="S37" s="71">
        <v>0</v>
      </c>
      <c r="T37" s="72"/>
      <c r="U37" s="71">
        <v>10112036</v>
      </c>
      <c r="V37" s="71">
        <v>790</v>
      </c>
      <c r="W37" s="71">
        <v>161</v>
      </c>
      <c r="X37" s="71">
        <v>4461</v>
      </c>
      <c r="Y37" s="71">
        <v>8478</v>
      </c>
      <c r="Z37" s="71">
        <v>13105</v>
      </c>
      <c r="AA37" s="71">
        <v>5082</v>
      </c>
      <c r="AB37" s="71">
        <v>21689</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10.102</v>
      </c>
      <c r="BK37" s="71">
        <v>0</v>
      </c>
      <c r="BL37" s="71">
        <v>0</v>
      </c>
      <c r="BM37" s="71">
        <v>0</v>
      </c>
      <c r="BN37" s="72"/>
      <c r="BO37" s="71">
        <v>0</v>
      </c>
      <c r="BP37" s="71">
        <v>0</v>
      </c>
      <c r="BQ37" s="71">
        <v>1</v>
      </c>
      <c r="BR37" s="71">
        <v>0</v>
      </c>
      <c r="BS37" s="71">
        <v>0</v>
      </c>
      <c r="BT37" s="71">
        <v>0</v>
      </c>
      <c r="BU37"/>
      <c r="BV37" s="70">
        <v>10.102</v>
      </c>
      <c r="BW37" s="70">
        <v>0</v>
      </c>
      <c r="BX37" s="70">
        <v>0</v>
      </c>
      <c r="BY37" s="70">
        <v>0</v>
      </c>
      <c r="BZ37" s="70">
        <v>0</v>
      </c>
      <c r="CA37" s="70">
        <v>0</v>
      </c>
      <c r="CB37" s="70">
        <v>0</v>
      </c>
      <c r="CC37" s="70">
        <v>0</v>
      </c>
      <c r="CD37" s="70">
        <v>0</v>
      </c>
    </row>
    <row r="38" spans="1:82">
      <c r="A38" s="70" t="s">
        <v>1698</v>
      </c>
      <c r="B38" s="70">
        <v>264</v>
      </c>
      <c r="C38" s="70">
        <v>9</v>
      </c>
      <c r="D38" s="70">
        <v>16</v>
      </c>
      <c r="E38" s="70">
        <v>2012</v>
      </c>
      <c r="F38" s="70" t="s">
        <v>179</v>
      </c>
      <c r="G38" s="70" t="s">
        <v>1689</v>
      </c>
      <c r="H38" s="70" t="s">
        <v>1690</v>
      </c>
      <c r="I38" s="148"/>
      <c r="J38" s="71">
        <v>252.39813328813409</v>
      </c>
      <c r="K38" s="71">
        <v>1.8597073988383741</v>
      </c>
      <c r="L38" s="71">
        <v>7.4284157427301798</v>
      </c>
      <c r="M38" s="71">
        <v>23.657079077210341</v>
      </c>
      <c r="N38" s="71">
        <v>30.159066761327281</v>
      </c>
      <c r="O38" s="71">
        <v>25.270409242776861</v>
      </c>
      <c r="P38" s="71">
        <v>25.107007589159867</v>
      </c>
      <c r="Q38" s="71">
        <v>1.63608542028187</v>
      </c>
      <c r="R38" s="71">
        <v>0</v>
      </c>
      <c r="S38" s="71">
        <v>0</v>
      </c>
      <c r="T38" s="72"/>
      <c r="U38" s="71">
        <v>9558551</v>
      </c>
      <c r="V38" s="71">
        <v>790</v>
      </c>
      <c r="W38" s="71">
        <v>161</v>
      </c>
      <c r="X38" s="71">
        <v>4461</v>
      </c>
      <c r="Y38" s="71">
        <v>8531</v>
      </c>
      <c r="Z38" s="71">
        <v>13217</v>
      </c>
      <c r="AA38" s="71">
        <v>5045</v>
      </c>
      <c r="AB38" s="71">
        <v>21458</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11.478</v>
      </c>
      <c r="BK38" s="71">
        <v>0</v>
      </c>
      <c r="BL38" s="71">
        <v>0</v>
      </c>
      <c r="BM38" s="71">
        <v>0</v>
      </c>
      <c r="BN38" s="72"/>
      <c r="BO38" s="71">
        <v>0</v>
      </c>
      <c r="BP38" s="71">
        <v>0</v>
      </c>
      <c r="BQ38" s="71">
        <v>1</v>
      </c>
      <c r="BR38" s="71">
        <v>0</v>
      </c>
      <c r="BS38" s="71">
        <v>0</v>
      </c>
      <c r="BT38" s="71">
        <v>0</v>
      </c>
      <c r="BU38"/>
      <c r="BV38" s="70">
        <v>11.478</v>
      </c>
      <c r="BW38" s="70">
        <v>0</v>
      </c>
      <c r="BX38" s="70">
        <v>0</v>
      </c>
      <c r="BY38" s="70">
        <v>0</v>
      </c>
      <c r="BZ38" s="70">
        <v>0</v>
      </c>
      <c r="CA38" s="70">
        <v>0</v>
      </c>
      <c r="CB38" s="70">
        <v>0</v>
      </c>
      <c r="CC38" s="70">
        <v>0</v>
      </c>
      <c r="CD38" s="70">
        <v>0</v>
      </c>
    </row>
    <row r="39" spans="1:82">
      <c r="A39" s="70" t="s">
        <v>1699</v>
      </c>
      <c r="B39" s="70">
        <v>265</v>
      </c>
      <c r="C39" s="70">
        <v>10</v>
      </c>
      <c r="D39" s="70">
        <v>16</v>
      </c>
      <c r="E39" s="70">
        <v>2013</v>
      </c>
      <c r="F39" s="70" t="s">
        <v>180</v>
      </c>
      <c r="G39" s="70" t="s">
        <v>1689</v>
      </c>
      <c r="H39" s="70" t="s">
        <v>1690</v>
      </c>
      <c r="I39" s="148"/>
      <c r="J39" s="71">
        <v>252.804487919434</v>
      </c>
      <c r="K39" s="71">
        <v>1.54881183666294</v>
      </c>
      <c r="L39" s="71">
        <v>7.1386480124447118</v>
      </c>
      <c r="M39" s="71">
        <v>23.438166812197359</v>
      </c>
      <c r="N39" s="71">
        <v>28.716423354333489</v>
      </c>
      <c r="O39" s="71">
        <v>24.393511746108359</v>
      </c>
      <c r="P39" s="71">
        <v>24.946847415917329</v>
      </c>
      <c r="Q39" s="71">
        <v>1.6420896855439699</v>
      </c>
      <c r="R39" s="71">
        <v>0</v>
      </c>
      <c r="S39" s="71">
        <v>0</v>
      </c>
      <c r="T39" s="72"/>
      <c r="U39" s="71">
        <v>9616477</v>
      </c>
      <c r="V39" s="71">
        <v>790</v>
      </c>
      <c r="W39" s="71">
        <v>161</v>
      </c>
      <c r="X39" s="71">
        <v>4461</v>
      </c>
      <c r="Y39" s="71">
        <v>8524</v>
      </c>
      <c r="Z39" s="71">
        <v>13328</v>
      </c>
      <c r="AA39" s="71">
        <v>4994</v>
      </c>
      <c r="AB39" s="71">
        <v>21228</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15.952999999999999</v>
      </c>
      <c r="BK39" s="71">
        <v>0</v>
      </c>
      <c r="BL39" s="71">
        <v>0</v>
      </c>
      <c r="BM39" s="71">
        <v>0</v>
      </c>
      <c r="BN39" s="72"/>
      <c r="BO39" s="71">
        <v>0</v>
      </c>
      <c r="BP39" s="71">
        <v>0</v>
      </c>
      <c r="BQ39" s="71">
        <v>2</v>
      </c>
      <c r="BR39" s="71">
        <v>0</v>
      </c>
      <c r="BS39" s="71">
        <v>0</v>
      </c>
      <c r="BT39" s="71">
        <v>0</v>
      </c>
      <c r="BU39"/>
      <c r="BV39" s="70">
        <v>15.952999999999999</v>
      </c>
      <c r="BW39" s="70">
        <v>0</v>
      </c>
      <c r="BX39" s="70">
        <v>0</v>
      </c>
      <c r="BY39" s="70">
        <v>0</v>
      </c>
      <c r="BZ39" s="70">
        <v>0</v>
      </c>
      <c r="CA39" s="70">
        <v>0</v>
      </c>
      <c r="CB39" s="70">
        <v>0</v>
      </c>
      <c r="CC39" s="70">
        <v>0</v>
      </c>
      <c r="CD39" s="70">
        <v>0</v>
      </c>
    </row>
    <row r="40" spans="1:82">
      <c r="A40" s="70" t="s">
        <v>1700</v>
      </c>
      <c r="B40" s="70">
        <v>266</v>
      </c>
      <c r="C40" s="70">
        <v>11</v>
      </c>
      <c r="D40" s="70">
        <v>16</v>
      </c>
      <c r="E40" s="70">
        <v>2014</v>
      </c>
      <c r="F40" s="70" t="s">
        <v>181</v>
      </c>
      <c r="G40" s="70" t="s">
        <v>1689</v>
      </c>
      <c r="H40" s="70" t="s">
        <v>1690</v>
      </c>
      <c r="I40" s="148"/>
      <c r="J40" s="71">
        <v>254.90272825005081</v>
      </c>
      <c r="K40" s="71">
        <v>1.546592984992218</v>
      </c>
      <c r="L40" s="71">
        <v>7.1474186312445163</v>
      </c>
      <c r="M40" s="71">
        <v>23.733891616913581</v>
      </c>
      <c r="N40" s="71">
        <v>25.265130288110541</v>
      </c>
      <c r="O40" s="71">
        <v>23.343297746195326</v>
      </c>
      <c r="P40" s="71">
        <v>24.624597703402408</v>
      </c>
      <c r="Q40" s="71">
        <v>1.55945628376489</v>
      </c>
      <c r="R40" s="71">
        <v>0</v>
      </c>
      <c r="S40" s="71">
        <v>0</v>
      </c>
      <c r="T40" s="72"/>
      <c r="U40" s="71">
        <v>9891640</v>
      </c>
      <c r="V40" s="71">
        <v>605</v>
      </c>
      <c r="W40" s="71">
        <v>164</v>
      </c>
      <c r="X40" s="71">
        <v>4618</v>
      </c>
      <c r="Y40" s="71">
        <v>8577</v>
      </c>
      <c r="Z40" s="71">
        <v>13433</v>
      </c>
      <c r="AA40" s="71">
        <v>4904</v>
      </c>
      <c r="AB40" s="71">
        <v>21012</v>
      </c>
      <c r="AC40" s="71">
        <v>0</v>
      </c>
      <c r="AD40" s="71">
        <v>0</v>
      </c>
      <c r="AE40" s="72"/>
      <c r="AF40" s="71"/>
      <c r="AG40" s="71"/>
      <c r="AH40" s="71"/>
      <c r="AI40" s="71"/>
      <c r="AJ40" s="71"/>
      <c r="AK40" s="71"/>
      <c r="AL40" s="71"/>
      <c r="AM40" s="71"/>
      <c r="AN40" s="71"/>
      <c r="AO40" s="71"/>
      <c r="AP40" s="71"/>
      <c r="AQ40" s="72"/>
      <c r="AR40" s="71">
        <v>621</v>
      </c>
      <c r="AS40" s="71">
        <v>178</v>
      </c>
      <c r="AT40" s="71">
        <v>0</v>
      </c>
      <c r="AU40" s="71">
        <v>0</v>
      </c>
      <c r="AV40" s="71">
        <v>0</v>
      </c>
      <c r="AW40" s="71">
        <v>0</v>
      </c>
      <c r="AX40" s="71"/>
      <c r="AY40" s="72"/>
      <c r="AZ40" s="71">
        <v>2704.29</v>
      </c>
      <c r="BA40" s="71">
        <v>13898</v>
      </c>
      <c r="BB40" s="71">
        <v>0</v>
      </c>
      <c r="BC40" s="71">
        <v>0</v>
      </c>
      <c r="BD40" s="71">
        <v>0</v>
      </c>
      <c r="BE40" s="71">
        <v>0</v>
      </c>
      <c r="BF40" s="71"/>
      <c r="BG40" s="72"/>
      <c r="BH40" s="71">
        <v>0</v>
      </c>
      <c r="BI40" s="71">
        <v>0</v>
      </c>
      <c r="BJ40" s="71">
        <v>11.677</v>
      </c>
      <c r="BK40" s="71">
        <v>0</v>
      </c>
      <c r="BL40" s="71">
        <v>0</v>
      </c>
      <c r="BM40" s="71">
        <v>0</v>
      </c>
      <c r="BN40" s="72"/>
      <c r="BO40" s="71">
        <v>0</v>
      </c>
      <c r="BP40" s="71">
        <v>0</v>
      </c>
      <c r="BQ40" s="71">
        <v>1</v>
      </c>
      <c r="BR40" s="71">
        <v>0</v>
      </c>
      <c r="BS40" s="71">
        <v>0</v>
      </c>
      <c r="BT40" s="71">
        <v>0</v>
      </c>
      <c r="BU40"/>
      <c r="BV40" s="70">
        <v>11.677</v>
      </c>
      <c r="BW40" s="70">
        <v>0</v>
      </c>
      <c r="BX40" s="70">
        <v>0</v>
      </c>
      <c r="BY40" s="70">
        <v>0</v>
      </c>
      <c r="BZ40" s="70">
        <v>0</v>
      </c>
      <c r="CA40" s="70">
        <v>0</v>
      </c>
      <c r="CB40" s="70">
        <v>0</v>
      </c>
      <c r="CC40" s="70">
        <v>0</v>
      </c>
      <c r="CD40" s="70">
        <v>0</v>
      </c>
    </row>
    <row r="41" spans="1:82">
      <c r="A41" s="70" t="s">
        <v>1701</v>
      </c>
      <c r="B41" s="70">
        <v>267</v>
      </c>
      <c r="C41" s="70">
        <v>12</v>
      </c>
      <c r="D41" s="70">
        <v>16</v>
      </c>
      <c r="E41" s="70">
        <v>2015</v>
      </c>
      <c r="F41" s="70" t="s">
        <v>182</v>
      </c>
      <c r="G41" s="70" t="s">
        <v>1689</v>
      </c>
      <c r="H41" s="70" t="s">
        <v>1690</v>
      </c>
      <c r="I41" s="148"/>
      <c r="J41" s="71">
        <v>175.66112573186109</v>
      </c>
      <c r="K41" s="71">
        <v>1.38865993524491</v>
      </c>
      <c r="L41" s="71">
        <v>7.1490456158009623</v>
      </c>
      <c r="M41" s="71">
        <v>22.71372569301051</v>
      </c>
      <c r="N41" s="71">
        <v>22.514412021742949</v>
      </c>
      <c r="O41" s="71">
        <v>23.174142223000171</v>
      </c>
      <c r="P41" s="71">
        <v>24.317408321426189</v>
      </c>
      <c r="Q41" s="71">
        <v>1.51004207004568</v>
      </c>
      <c r="R41" s="71">
        <v>0</v>
      </c>
      <c r="S41" s="71">
        <v>0</v>
      </c>
      <c r="T41" s="72"/>
      <c r="U41" s="71">
        <v>7781231</v>
      </c>
      <c r="V41" s="71">
        <v>605</v>
      </c>
      <c r="W41" s="71">
        <v>164</v>
      </c>
      <c r="X41" s="71">
        <v>4618</v>
      </c>
      <c r="Y41" s="71">
        <v>8623</v>
      </c>
      <c r="Z41" s="71">
        <v>13464</v>
      </c>
      <c r="AA41" s="71">
        <v>4839</v>
      </c>
      <c r="AB41" s="71">
        <v>20784</v>
      </c>
      <c r="AC41" s="71">
        <v>0</v>
      </c>
      <c r="AD41" s="71">
        <v>0</v>
      </c>
      <c r="AE41" s="72"/>
      <c r="AF41" s="71">
        <v>89284211.337126419</v>
      </c>
      <c r="AG41" s="71">
        <v>1113692.5498197151</v>
      </c>
      <c r="AH41" s="71">
        <v>1342777.3014002631</v>
      </c>
      <c r="AI41" s="71">
        <v>28546246.403283291</v>
      </c>
      <c r="AJ41" s="71">
        <v>35939420.709759712</v>
      </c>
      <c r="AK41" s="71">
        <v>0</v>
      </c>
      <c r="AL41" s="71">
        <v>0</v>
      </c>
      <c r="AM41" s="71">
        <v>2848360.0143991131</v>
      </c>
      <c r="AN41" s="71">
        <v>0</v>
      </c>
      <c r="AO41" s="71">
        <v>0</v>
      </c>
      <c r="AP41" s="71">
        <v>159074708.31578851</v>
      </c>
      <c r="AQ41" s="72"/>
      <c r="AR41" s="71">
        <v>651</v>
      </c>
      <c r="AS41" s="71">
        <v>210</v>
      </c>
      <c r="AT41" s="71">
        <v>0</v>
      </c>
      <c r="AU41" s="71">
        <v>0</v>
      </c>
      <c r="AV41" s="71">
        <v>0</v>
      </c>
      <c r="AW41" s="71">
        <v>0</v>
      </c>
      <c r="AX41" s="71"/>
      <c r="AY41" s="72"/>
      <c r="AZ41" s="71">
        <v>2852.73</v>
      </c>
      <c r="BA41" s="71">
        <v>16741.3</v>
      </c>
      <c r="BB41" s="71">
        <v>0</v>
      </c>
      <c r="BC41" s="71">
        <v>0</v>
      </c>
      <c r="BD41" s="71">
        <v>0</v>
      </c>
      <c r="BE41" s="71">
        <v>0</v>
      </c>
      <c r="BF41" s="71"/>
      <c r="BG41" s="72"/>
      <c r="BH41" s="71">
        <v>0</v>
      </c>
      <c r="BI41" s="71">
        <v>0</v>
      </c>
      <c r="BJ41" s="71">
        <v>11.135999999999999</v>
      </c>
      <c r="BK41" s="71">
        <v>0</v>
      </c>
      <c r="BL41" s="71">
        <v>0</v>
      </c>
      <c r="BM41" s="71">
        <v>0</v>
      </c>
      <c r="BN41" s="72"/>
      <c r="BO41" s="71">
        <v>0</v>
      </c>
      <c r="BP41" s="71">
        <v>0</v>
      </c>
      <c r="BQ41" s="71">
        <v>1</v>
      </c>
      <c r="BR41" s="71">
        <v>0</v>
      </c>
      <c r="BS41" s="71">
        <v>0</v>
      </c>
      <c r="BT41" s="71">
        <v>0</v>
      </c>
      <c r="BU41"/>
      <c r="BV41" s="70">
        <v>11.135999999999999</v>
      </c>
      <c r="BW41" s="70">
        <v>0</v>
      </c>
      <c r="BX41" s="70">
        <v>0</v>
      </c>
      <c r="BY41" s="70">
        <v>0</v>
      </c>
      <c r="BZ41" s="70">
        <v>0</v>
      </c>
      <c r="CA41" s="70">
        <v>0</v>
      </c>
      <c r="CB41" s="70">
        <v>0</v>
      </c>
      <c r="CC41" s="70">
        <v>0</v>
      </c>
      <c r="CD41" s="70">
        <v>0</v>
      </c>
    </row>
    <row r="42" spans="1:82">
      <c r="A42" s="70" t="s">
        <v>1702</v>
      </c>
      <c r="B42" s="70">
        <v>268</v>
      </c>
      <c r="C42" s="70">
        <v>13</v>
      </c>
      <c r="D42" s="70">
        <v>16</v>
      </c>
      <c r="E42" s="70">
        <v>2016</v>
      </c>
      <c r="F42" s="70" t="s">
        <v>155</v>
      </c>
      <c r="G42" s="70" t="s">
        <v>1689</v>
      </c>
      <c r="H42" s="70" t="s">
        <v>1690</v>
      </c>
      <c r="I42" s="148"/>
      <c r="J42" s="71">
        <v>223.78243704642304</v>
      </c>
      <c r="K42" s="71">
        <v>1.3507753141419925</v>
      </c>
      <c r="L42" s="71">
        <v>6.7490191157248072</v>
      </c>
      <c r="M42" s="71">
        <v>18.471378950041895</v>
      </c>
      <c r="N42" s="71">
        <v>22.403331560342245</v>
      </c>
      <c r="O42" s="71">
        <v>22.935234756381874</v>
      </c>
      <c r="P42" s="71">
        <v>23.550225214392302</v>
      </c>
      <c r="Q42" s="71">
        <v>1.4447074976706147</v>
      </c>
      <c r="R42" s="71">
        <v>0</v>
      </c>
      <c r="S42" s="71">
        <v>0</v>
      </c>
      <c r="T42" s="72"/>
      <c r="U42" s="71">
        <v>10484989</v>
      </c>
      <c r="V42" s="71">
        <v>605</v>
      </c>
      <c r="W42" s="71">
        <v>164</v>
      </c>
      <c r="X42" s="71">
        <v>4618</v>
      </c>
      <c r="Y42" s="71">
        <v>8629</v>
      </c>
      <c r="Z42" s="71">
        <v>13489</v>
      </c>
      <c r="AA42" s="71">
        <v>4847</v>
      </c>
      <c r="AB42" s="71">
        <v>20454</v>
      </c>
      <c r="AC42" s="71">
        <v>0</v>
      </c>
      <c r="AD42" s="71">
        <v>0</v>
      </c>
      <c r="AE42" s="72"/>
      <c r="AF42" s="71">
        <v>117212090.3389376</v>
      </c>
      <c r="AG42" s="71">
        <v>1122205.8718847069</v>
      </c>
      <c r="AH42" s="71">
        <v>995919.5519361957</v>
      </c>
      <c r="AI42" s="71">
        <v>29680470.37350674</v>
      </c>
      <c r="AJ42" s="71">
        <v>37491623.641764417</v>
      </c>
      <c r="AK42" s="71">
        <v>0</v>
      </c>
      <c r="AL42" s="71">
        <v>0</v>
      </c>
      <c r="AM42" s="71">
        <v>2805312.6594722052</v>
      </c>
      <c r="AN42" s="71">
        <v>0</v>
      </c>
      <c r="AO42" s="71">
        <v>0</v>
      </c>
      <c r="AP42" s="71">
        <v>189307622.43750182</v>
      </c>
      <c r="AQ42" s="72"/>
      <c r="AR42" s="71">
        <v>689</v>
      </c>
      <c r="AS42" s="71">
        <v>238</v>
      </c>
      <c r="AT42" s="71">
        <v>0</v>
      </c>
      <c r="AU42" s="71">
        <v>0</v>
      </c>
      <c r="AV42" s="71">
        <v>0</v>
      </c>
      <c r="AW42" s="71">
        <v>0</v>
      </c>
      <c r="AX42" s="71"/>
      <c r="AY42" s="72"/>
      <c r="AZ42" s="71">
        <v>3060.77</v>
      </c>
      <c r="BA42" s="71">
        <v>20362.8</v>
      </c>
      <c r="BB42" s="71">
        <v>0</v>
      </c>
      <c r="BC42" s="71">
        <v>0</v>
      </c>
      <c r="BD42" s="71">
        <v>0</v>
      </c>
      <c r="BE42" s="71">
        <v>0</v>
      </c>
      <c r="BF42" s="71"/>
      <c r="BG42" s="72"/>
      <c r="BH42" s="71">
        <v>0</v>
      </c>
      <c r="BI42" s="71">
        <v>0</v>
      </c>
      <c r="BJ42" s="71">
        <v>9.84</v>
      </c>
      <c r="BK42" s="71">
        <v>0</v>
      </c>
      <c r="BL42" s="71">
        <v>0</v>
      </c>
      <c r="BM42" s="71">
        <v>0</v>
      </c>
      <c r="BN42" s="72"/>
      <c r="BO42" s="71">
        <v>0</v>
      </c>
      <c r="BP42" s="71">
        <v>0</v>
      </c>
      <c r="BQ42" s="71">
        <v>1</v>
      </c>
      <c r="BR42" s="71">
        <v>0</v>
      </c>
      <c r="BS42" s="71">
        <v>0</v>
      </c>
      <c r="BT42" s="71">
        <v>0</v>
      </c>
      <c r="BU42"/>
      <c r="BV42" s="70">
        <v>9.84</v>
      </c>
      <c r="BW42" s="70">
        <v>0</v>
      </c>
      <c r="BX42" s="70">
        <v>0</v>
      </c>
      <c r="BY42" s="70">
        <v>0</v>
      </c>
      <c r="BZ42" s="70">
        <v>0</v>
      </c>
      <c r="CA42" s="70">
        <v>0</v>
      </c>
      <c r="CB42" s="70">
        <v>0</v>
      </c>
      <c r="CC42" s="70">
        <v>0</v>
      </c>
      <c r="CD42" s="70">
        <v>0</v>
      </c>
    </row>
    <row r="43" spans="1:82">
      <c r="A43" s="70" t="s">
        <v>1703</v>
      </c>
      <c r="B43" s="70">
        <v>269</v>
      </c>
      <c r="C43" s="70">
        <v>14</v>
      </c>
      <c r="D43" s="70">
        <v>16</v>
      </c>
      <c r="E43" s="70">
        <v>2017</v>
      </c>
      <c r="F43" s="70" t="s">
        <v>156</v>
      </c>
      <c r="G43" s="70" t="s">
        <v>1689</v>
      </c>
      <c r="H43" s="70" t="s">
        <v>1690</v>
      </c>
      <c r="I43" s="148"/>
      <c r="J43" s="71">
        <v>253.30911558454886</v>
      </c>
      <c r="K43" s="71">
        <v>1.3878195283603507</v>
      </c>
      <c r="L43" s="71">
        <v>6.6945163481555809</v>
      </c>
      <c r="M43" s="71">
        <v>17.198052599837244</v>
      </c>
      <c r="N43" s="71">
        <v>20.713455275675134</v>
      </c>
      <c r="O43" s="71">
        <v>22.408784597682359</v>
      </c>
      <c r="P43" s="71">
        <v>23.019635397558613</v>
      </c>
      <c r="Q43" s="71">
        <v>1.3745927054957501</v>
      </c>
      <c r="R43" s="71">
        <v>0</v>
      </c>
      <c r="S43" s="71">
        <v>0</v>
      </c>
      <c r="T43" s="72"/>
      <c r="U43" s="71">
        <v>12764577</v>
      </c>
      <c r="V43" s="71">
        <v>605</v>
      </c>
      <c r="W43" s="71">
        <v>164</v>
      </c>
      <c r="X43" s="71">
        <v>4618</v>
      </c>
      <c r="Y43" s="71">
        <v>8620</v>
      </c>
      <c r="Z43" s="71">
        <v>13398</v>
      </c>
      <c r="AA43" s="71">
        <v>4768</v>
      </c>
      <c r="AB43" s="71">
        <v>20125</v>
      </c>
      <c r="AC43" s="71">
        <v>0</v>
      </c>
      <c r="AD43" s="71">
        <v>0</v>
      </c>
      <c r="AE43" s="72"/>
      <c r="AF43" s="71">
        <v>135891365.27595451</v>
      </c>
      <c r="AG43" s="71">
        <v>1136056.7007628479</v>
      </c>
      <c r="AH43" s="71">
        <v>1336436.527514911</v>
      </c>
      <c r="AI43" s="71">
        <v>28200771.021092311</v>
      </c>
      <c r="AJ43" s="71">
        <v>38194161.573739886</v>
      </c>
      <c r="AK43" s="71">
        <v>0</v>
      </c>
      <c r="AL43" s="71">
        <v>0</v>
      </c>
      <c r="AM43" s="71">
        <v>2764508.5037805098</v>
      </c>
      <c r="AN43" s="71">
        <v>0</v>
      </c>
      <c r="AO43" s="71">
        <v>0</v>
      </c>
      <c r="AP43" s="71">
        <v>207523299.60284498</v>
      </c>
      <c r="AQ43" s="72"/>
      <c r="AR43" s="71">
        <v>720</v>
      </c>
      <c r="AS43" s="71">
        <v>253</v>
      </c>
      <c r="AT43" s="71">
        <v>0</v>
      </c>
      <c r="AU43" s="71">
        <v>0</v>
      </c>
      <c r="AV43" s="71">
        <v>0</v>
      </c>
      <c r="AW43" s="71">
        <v>0</v>
      </c>
      <c r="AX43" s="71"/>
      <c r="AY43" s="72"/>
      <c r="AZ43" s="71">
        <v>3228.11</v>
      </c>
      <c r="BA43" s="71">
        <v>20993.7</v>
      </c>
      <c r="BB43" s="71">
        <v>0</v>
      </c>
      <c r="BC43" s="71">
        <v>0</v>
      </c>
      <c r="BD43" s="71">
        <v>0</v>
      </c>
      <c r="BE43" s="71">
        <v>0</v>
      </c>
      <c r="BF43" s="71"/>
      <c r="BG43" s="72"/>
      <c r="BH43" s="71">
        <v>0</v>
      </c>
      <c r="BI43" s="71">
        <v>0</v>
      </c>
      <c r="BJ43" s="71">
        <v>8.8520000000000003</v>
      </c>
      <c r="BK43" s="71">
        <v>0</v>
      </c>
      <c r="BL43" s="71">
        <v>0</v>
      </c>
      <c r="BM43" s="71">
        <v>0</v>
      </c>
      <c r="BN43" s="72"/>
      <c r="BO43" s="71">
        <v>0</v>
      </c>
      <c r="BP43" s="71">
        <v>0</v>
      </c>
      <c r="BQ43" s="71">
        <v>1</v>
      </c>
      <c r="BR43" s="71">
        <v>0</v>
      </c>
      <c r="BS43" s="71">
        <v>0</v>
      </c>
      <c r="BT43" s="71">
        <v>0</v>
      </c>
      <c r="BU43"/>
      <c r="BV43" s="70">
        <v>8.8520000000000003</v>
      </c>
      <c r="BW43" s="70">
        <v>0</v>
      </c>
      <c r="BX43" s="70">
        <v>0</v>
      </c>
      <c r="BY43" s="70">
        <v>0</v>
      </c>
      <c r="BZ43" s="70">
        <v>0</v>
      </c>
      <c r="CA43" s="70">
        <v>0</v>
      </c>
      <c r="CB43" s="70">
        <v>0</v>
      </c>
      <c r="CC43" s="70">
        <v>0</v>
      </c>
      <c r="CD43" s="70">
        <v>0</v>
      </c>
    </row>
    <row r="44" spans="1:82">
      <c r="A44" s="70" t="s">
        <v>1704</v>
      </c>
      <c r="B44" s="70">
        <v>270</v>
      </c>
      <c r="C44" s="70">
        <v>15</v>
      </c>
      <c r="D44" s="70">
        <v>16</v>
      </c>
      <c r="E44" s="70">
        <v>2018</v>
      </c>
      <c r="F44" s="70" t="s">
        <v>183</v>
      </c>
      <c r="G44" s="70" t="s">
        <v>1689</v>
      </c>
      <c r="H44" s="70" t="s">
        <v>1690</v>
      </c>
      <c r="I44" s="148"/>
      <c r="J44" s="71">
        <v>150.06450053095605</v>
      </c>
      <c r="K44" s="71">
        <v>1.1711801586729973</v>
      </c>
      <c r="L44" s="71">
        <v>6.0459027177656077</v>
      </c>
      <c r="M44" s="71">
        <v>15.691323007446668</v>
      </c>
      <c r="N44" s="71">
        <v>14.351694613555971</v>
      </c>
      <c r="O44" s="71">
        <v>21.78263200547535</v>
      </c>
      <c r="P44" s="71">
        <v>22.656655698226814</v>
      </c>
      <c r="Q44" s="71">
        <v>1.26070815676554</v>
      </c>
      <c r="R44" s="71">
        <v>0</v>
      </c>
      <c r="S44" s="71">
        <v>0</v>
      </c>
      <c r="T44" s="72"/>
      <c r="U44" s="71">
        <v>8345039.9999999991</v>
      </c>
      <c r="V44" s="71">
        <v>605</v>
      </c>
      <c r="W44" s="71">
        <v>164</v>
      </c>
      <c r="X44" s="71">
        <v>4618</v>
      </c>
      <c r="Y44" s="71">
        <v>8640</v>
      </c>
      <c r="Z44" s="71">
        <v>13273</v>
      </c>
      <c r="AA44" s="71">
        <v>4740</v>
      </c>
      <c r="AB44" s="71">
        <v>19891</v>
      </c>
      <c r="AC44" s="71">
        <v>0</v>
      </c>
      <c r="AD44" s="71">
        <v>0</v>
      </c>
      <c r="AE44" s="72"/>
      <c r="AF44" s="71">
        <v>81525507.521292999</v>
      </c>
      <c r="AG44" s="71">
        <v>1027699.8589460721</v>
      </c>
      <c r="AH44" s="71">
        <v>1269267.7848576929</v>
      </c>
      <c r="AI44" s="71">
        <v>27086000.273421839</v>
      </c>
      <c r="AJ44" s="71">
        <v>32164070.239837602</v>
      </c>
      <c r="AK44" s="71">
        <v>0</v>
      </c>
      <c r="AL44" s="71">
        <v>0</v>
      </c>
      <c r="AM44" s="71">
        <v>2738018.2431654078</v>
      </c>
      <c r="AN44" s="71">
        <v>0</v>
      </c>
      <c r="AO44" s="71">
        <v>0</v>
      </c>
      <c r="AP44" s="71">
        <v>145810563.9215216</v>
      </c>
      <c r="AQ44" s="72"/>
      <c r="AR44" s="71">
        <v>745</v>
      </c>
      <c r="AS44" s="71">
        <v>271</v>
      </c>
      <c r="AT44" s="71">
        <v>0</v>
      </c>
      <c r="AU44" s="71">
        <v>0</v>
      </c>
      <c r="AV44" s="71">
        <v>0</v>
      </c>
      <c r="AW44" s="71">
        <v>0</v>
      </c>
      <c r="AX44" s="71"/>
      <c r="AY44" s="72"/>
      <c r="AZ44" s="71">
        <v>3377.41</v>
      </c>
      <c r="BA44" s="71">
        <v>23242.5</v>
      </c>
      <c r="BB44" s="71">
        <v>0</v>
      </c>
      <c r="BC44" s="71">
        <v>0</v>
      </c>
      <c r="BD44" s="71">
        <v>0</v>
      </c>
      <c r="BE44" s="71">
        <v>0</v>
      </c>
      <c r="BF44" s="71"/>
      <c r="BG44" s="72"/>
      <c r="BH44" s="71">
        <v>0</v>
      </c>
      <c r="BI44" s="71">
        <v>0</v>
      </c>
      <c r="BJ44" s="71">
        <v>7.9320000000000004</v>
      </c>
      <c r="BK44" s="71">
        <v>0</v>
      </c>
      <c r="BL44" s="71">
        <v>0</v>
      </c>
      <c r="BM44" s="71">
        <v>0</v>
      </c>
      <c r="BN44" s="72"/>
      <c r="BO44" s="71">
        <v>0</v>
      </c>
      <c r="BP44" s="71">
        <v>0</v>
      </c>
      <c r="BQ44" s="71">
        <v>1</v>
      </c>
      <c r="BR44" s="71">
        <v>0</v>
      </c>
      <c r="BS44" s="71">
        <v>0</v>
      </c>
      <c r="BT44" s="71">
        <v>0</v>
      </c>
      <c r="BU44"/>
      <c r="BV44" s="70">
        <v>7.9320000000000004</v>
      </c>
      <c r="BW44" s="70">
        <v>0</v>
      </c>
      <c r="BX44" s="70">
        <v>0</v>
      </c>
      <c r="BY44" s="70">
        <v>0</v>
      </c>
      <c r="BZ44" s="70">
        <v>0</v>
      </c>
      <c r="CA44" s="70">
        <v>0</v>
      </c>
      <c r="CB44" s="70">
        <v>0</v>
      </c>
      <c r="CC44" s="70">
        <v>0</v>
      </c>
      <c r="CD44" s="70">
        <v>0</v>
      </c>
    </row>
    <row r="45" spans="1:82">
      <c r="A45" s="70" t="s">
        <v>1705</v>
      </c>
      <c r="B45" s="70">
        <v>271</v>
      </c>
      <c r="C45" s="70">
        <v>16</v>
      </c>
      <c r="D45" s="70">
        <v>16</v>
      </c>
      <c r="E45" s="70">
        <v>2019</v>
      </c>
      <c r="F45" s="70" t="s">
        <v>158</v>
      </c>
      <c r="G45" s="1064" t="s">
        <v>1689</v>
      </c>
      <c r="H45" s="70" t="s">
        <v>1690</v>
      </c>
      <c r="I45" s="148"/>
      <c r="J45" s="71">
        <v>144.53966169021081</v>
      </c>
      <c r="K45" s="71">
        <v>1.1128325111226924</v>
      </c>
      <c r="L45" s="71">
        <v>6.1482147369587627</v>
      </c>
      <c r="M45" s="71">
        <v>16.478306119258534</v>
      </c>
      <c r="N45" s="71">
        <v>14.023675426137054</v>
      </c>
      <c r="O45" s="71">
        <v>20.988168514376124</v>
      </c>
      <c r="P45" s="71">
        <v>22.64933178273273</v>
      </c>
      <c r="Q45" s="71">
        <v>1.20408980374202</v>
      </c>
      <c r="R45" s="71">
        <v>0</v>
      </c>
      <c r="S45" s="71">
        <v>0</v>
      </c>
      <c r="T45" s="72"/>
      <c r="U45" s="71">
        <v>8020976</v>
      </c>
      <c r="V45" s="71">
        <v>605</v>
      </c>
      <c r="W45" s="71">
        <v>164</v>
      </c>
      <c r="X45" s="71">
        <v>4618</v>
      </c>
      <c r="Y45" s="71">
        <v>8602</v>
      </c>
      <c r="Z45" s="71">
        <v>13140</v>
      </c>
      <c r="AA45" s="71">
        <v>4703</v>
      </c>
      <c r="AB45" s="71">
        <v>19512</v>
      </c>
      <c r="AC45" s="71">
        <v>0</v>
      </c>
      <c r="AD45" s="71">
        <v>0</v>
      </c>
      <c r="AE45" s="72"/>
      <c r="AF45" s="71">
        <v>80206316.492951885</v>
      </c>
      <c r="AG45" s="71">
        <v>995964.6956014781</v>
      </c>
      <c r="AH45" s="71">
        <v>1348841.255163315</v>
      </c>
      <c r="AI45" s="71">
        <v>27693218.55705284</v>
      </c>
      <c r="AJ45" s="71">
        <v>28888296.539582729</v>
      </c>
      <c r="AK45" s="71">
        <v>0</v>
      </c>
      <c r="AL45" s="71">
        <v>0</v>
      </c>
      <c r="AM45" s="71">
        <v>2657387.5137426425</v>
      </c>
      <c r="AN45" s="71">
        <v>0</v>
      </c>
      <c r="AO45" s="71">
        <v>0</v>
      </c>
      <c r="AP45" s="71">
        <v>141790025.05409488</v>
      </c>
      <c r="AQ45" s="72"/>
      <c r="AR45" s="71">
        <v>769</v>
      </c>
      <c r="AS45" s="71">
        <v>299</v>
      </c>
      <c r="AT45" s="71">
        <v>0</v>
      </c>
      <c r="AU45" s="71">
        <v>0</v>
      </c>
      <c r="AV45" s="71">
        <v>0</v>
      </c>
      <c r="AW45" s="71">
        <v>0</v>
      </c>
      <c r="AX45" s="71"/>
      <c r="AY45" s="72"/>
      <c r="AZ45" s="71">
        <v>3523.57</v>
      </c>
      <c r="BA45" s="71">
        <v>28822.399999999991</v>
      </c>
      <c r="BB45" s="71">
        <v>0</v>
      </c>
      <c r="BC45" s="71">
        <v>0</v>
      </c>
      <c r="BD45" s="71">
        <v>0</v>
      </c>
      <c r="BE45" s="71">
        <v>0</v>
      </c>
      <c r="BF45" s="71"/>
      <c r="BG45" s="72"/>
      <c r="BH45" s="71">
        <v>0</v>
      </c>
      <c r="BI45" s="71">
        <v>0</v>
      </c>
      <c r="BJ45" s="71">
        <v>5.4930000000000003</v>
      </c>
      <c r="BK45" s="71">
        <v>0</v>
      </c>
      <c r="BL45" s="71">
        <v>0</v>
      </c>
      <c r="BM45" s="71">
        <v>0</v>
      </c>
      <c r="BN45" s="72"/>
      <c r="BO45" s="71">
        <v>0</v>
      </c>
      <c r="BP45" s="71">
        <v>0</v>
      </c>
      <c r="BQ45" s="71">
        <v>1</v>
      </c>
      <c r="BR45" s="71">
        <v>0</v>
      </c>
      <c r="BS45" s="71">
        <v>0</v>
      </c>
      <c r="BT45" s="71">
        <v>0</v>
      </c>
      <c r="BU45"/>
      <c r="BV45" s="70">
        <v>5.4930000000000003</v>
      </c>
      <c r="BW45" s="70">
        <v>0</v>
      </c>
      <c r="BX45" s="70">
        <v>0</v>
      </c>
      <c r="BY45" s="70">
        <v>0</v>
      </c>
      <c r="BZ45" s="70">
        <v>0</v>
      </c>
      <c r="CA45" s="70">
        <v>0</v>
      </c>
      <c r="CB45" s="70">
        <v>0</v>
      </c>
      <c r="CC45" s="70">
        <v>0</v>
      </c>
      <c r="CD45" s="70">
        <v>0</v>
      </c>
    </row>
    <row r="46" spans="1:82">
      <c r="A46" s="70" t="s">
        <v>1706</v>
      </c>
      <c r="B46" s="70">
        <v>272</v>
      </c>
      <c r="C46" s="70">
        <v>17</v>
      </c>
      <c r="D46" s="70">
        <v>16</v>
      </c>
      <c r="E46" s="70">
        <v>2020</v>
      </c>
      <c r="F46" s="70" t="s">
        <v>159</v>
      </c>
      <c r="G46" s="1064" t="s">
        <v>1689</v>
      </c>
      <c r="H46" s="70" t="s">
        <v>1690</v>
      </c>
      <c r="I46" s="148"/>
      <c r="J46" s="71">
        <v>115.9017455863425</v>
      </c>
      <c r="K46" s="71">
        <v>0.92683810032099201</v>
      </c>
      <c r="L46" s="71">
        <v>8.0232474119511306</v>
      </c>
      <c r="M46" s="71">
        <v>14.001753786552772</v>
      </c>
      <c r="N46" s="71">
        <v>16.136297839963827</v>
      </c>
      <c r="O46" s="71">
        <v>18.275248586549846</v>
      </c>
      <c r="P46" s="71">
        <v>21.426907761287801</v>
      </c>
      <c r="Q46" s="71">
        <v>1.1277417564511401</v>
      </c>
      <c r="R46" s="71">
        <v>0</v>
      </c>
      <c r="S46" s="71">
        <v>0</v>
      </c>
      <c r="T46" s="72"/>
      <c r="U46" s="71">
        <v>6542832</v>
      </c>
      <c r="V46" s="71">
        <v>498</v>
      </c>
      <c r="W46" s="71">
        <v>283</v>
      </c>
      <c r="X46" s="71">
        <v>4132</v>
      </c>
      <c r="Y46" s="71">
        <v>8533</v>
      </c>
      <c r="Z46" s="71">
        <v>13059</v>
      </c>
      <c r="AA46" s="71">
        <v>4729</v>
      </c>
      <c r="AB46" s="71">
        <v>19127</v>
      </c>
      <c r="AC46" s="71">
        <v>0</v>
      </c>
      <c r="AD46" s="71">
        <v>0</v>
      </c>
      <c r="AE46" s="72"/>
      <c r="AF46" s="71">
        <v>66528420.680537209</v>
      </c>
      <c r="AG46" s="71">
        <v>748419.63086404477</v>
      </c>
      <c r="AH46" s="71">
        <v>1825709.6746400823</v>
      </c>
      <c r="AI46" s="71">
        <v>23317497.021059301</v>
      </c>
      <c r="AJ46" s="71">
        <v>33679811.136951357</v>
      </c>
      <c r="AK46" s="71"/>
      <c r="AL46" s="71"/>
      <c r="AM46" s="71">
        <v>2496286.0054022353</v>
      </c>
      <c r="AN46" s="71"/>
      <c r="AO46" s="71"/>
      <c r="AP46" s="71">
        <v>128596144.14945424</v>
      </c>
      <c r="AQ46" s="72"/>
      <c r="AR46" s="71">
        <v>790</v>
      </c>
      <c r="AS46" s="71">
        <v>320</v>
      </c>
      <c r="AT46" s="71">
        <v>0</v>
      </c>
      <c r="AU46" s="71">
        <v>0</v>
      </c>
      <c r="AV46" s="71">
        <v>0</v>
      </c>
      <c r="AW46" s="71">
        <v>0</v>
      </c>
      <c r="AX46" s="71"/>
      <c r="AY46" s="72"/>
      <c r="AZ46" s="71">
        <v>3650.1600000000012</v>
      </c>
      <c r="BA46" s="71">
        <v>37154.500000000029</v>
      </c>
      <c r="BB46" s="71">
        <v>0</v>
      </c>
      <c r="BC46" s="71">
        <v>0</v>
      </c>
      <c r="BD46" s="71">
        <v>0</v>
      </c>
      <c r="BE46" s="71">
        <v>0</v>
      </c>
      <c r="BF46" s="71"/>
      <c r="BG46" s="72"/>
      <c r="BH46" s="71">
        <v>0</v>
      </c>
      <c r="BI46" s="71">
        <v>0</v>
      </c>
      <c r="BJ46" s="71">
        <v>5.1180000000000003</v>
      </c>
      <c r="BK46" s="71">
        <v>0</v>
      </c>
      <c r="BL46" s="71">
        <v>0</v>
      </c>
      <c r="BM46" s="71">
        <v>0</v>
      </c>
      <c r="BN46" s="72"/>
      <c r="BO46" s="71">
        <v>0</v>
      </c>
      <c r="BP46" s="71">
        <v>0</v>
      </c>
      <c r="BQ46" s="71">
        <v>1</v>
      </c>
      <c r="BR46" s="71">
        <v>0</v>
      </c>
      <c r="BS46" s="71">
        <v>0</v>
      </c>
      <c r="BT46" s="71">
        <v>0</v>
      </c>
      <c r="BU46"/>
      <c r="BV46" s="70">
        <v>5.1180000000000003</v>
      </c>
      <c r="BW46" s="70">
        <v>0</v>
      </c>
      <c r="BX46" s="70">
        <v>0</v>
      </c>
      <c r="BY46" s="70">
        <v>0</v>
      </c>
      <c r="BZ46" s="70">
        <v>0</v>
      </c>
      <c r="CA46" s="70">
        <v>0</v>
      </c>
      <c r="CB46" s="70">
        <v>0</v>
      </c>
      <c r="CC46" s="70">
        <v>0</v>
      </c>
      <c r="CD46" s="70">
        <v>0</v>
      </c>
    </row>
    <row r="47" spans="1:82">
      <c r="A47" s="70" t="s">
        <v>1707</v>
      </c>
      <c r="B47" s="70">
        <v>272</v>
      </c>
      <c r="C47" s="70">
        <v>18</v>
      </c>
      <c r="D47" s="70">
        <v>16</v>
      </c>
      <c r="E47" s="70">
        <v>2021</v>
      </c>
      <c r="F47" s="70" t="s">
        <v>160</v>
      </c>
      <c r="G47" s="70" t="s">
        <v>1689</v>
      </c>
      <c r="H47" s="70" t="s">
        <v>1690</v>
      </c>
      <c r="I47" s="148"/>
      <c r="J47" s="71">
        <v>124.03147264238426</v>
      </c>
      <c r="K47" s="71">
        <v>1.0017714346117716</v>
      </c>
      <c r="L47" s="71">
        <v>7.2904120944001063</v>
      </c>
      <c r="M47" s="71">
        <v>12.884207390993373</v>
      </c>
      <c r="N47" s="71">
        <v>15.357258124511066</v>
      </c>
      <c r="O47" s="71">
        <v>17.572265041844837</v>
      </c>
      <c r="P47" s="71">
        <v>21.922705515880651</v>
      </c>
      <c r="Q47" s="71">
        <v>1.0955756832054899</v>
      </c>
      <c r="R47" s="71">
        <v>0</v>
      </c>
      <c r="S47" s="71">
        <v>0</v>
      </c>
      <c r="T47" s="72"/>
      <c r="U47" s="71">
        <v>7633450</v>
      </c>
      <c r="V47" s="71">
        <v>498</v>
      </c>
      <c r="W47" s="71">
        <v>283</v>
      </c>
      <c r="X47" s="71">
        <v>4132</v>
      </c>
      <c r="Y47" s="71">
        <v>8481</v>
      </c>
      <c r="Z47" s="71">
        <v>12929</v>
      </c>
      <c r="AA47" s="71">
        <v>4718</v>
      </c>
      <c r="AB47" s="71">
        <v>18764</v>
      </c>
      <c r="AC47" s="71">
        <v>0</v>
      </c>
      <c r="AD47" s="71">
        <v>0</v>
      </c>
      <c r="AE47" s="72"/>
      <c r="AF47" s="71">
        <v>74033166.045645058</v>
      </c>
      <c r="AG47" s="71">
        <v>834512.73396211606</v>
      </c>
      <c r="AH47" s="71">
        <v>1634018.1854640117</v>
      </c>
      <c r="AI47" s="71">
        <v>24800416.900872216</v>
      </c>
      <c r="AJ47" s="71">
        <v>35261198.284178488</v>
      </c>
      <c r="AK47" s="71">
        <v>0</v>
      </c>
      <c r="AL47" s="71">
        <v>0</v>
      </c>
      <c r="AM47" s="71">
        <v>2463035.5908256141</v>
      </c>
      <c r="AN47" s="71">
        <v>0</v>
      </c>
      <c r="AO47" s="71">
        <v>0</v>
      </c>
      <c r="AP47" s="71">
        <v>139026347.74094751</v>
      </c>
      <c r="AQ47" s="72"/>
      <c r="AR47" s="71">
        <v>819</v>
      </c>
      <c r="AS47" s="71">
        <v>325</v>
      </c>
      <c r="AT47" s="71">
        <v>0</v>
      </c>
      <c r="AU47" s="71">
        <v>0</v>
      </c>
      <c r="AV47" s="71">
        <v>0</v>
      </c>
      <c r="AW47" s="71">
        <v>0</v>
      </c>
      <c r="AX47" s="71"/>
      <c r="AY47" s="72"/>
      <c r="AZ47" s="71">
        <v>3817.0000000000018</v>
      </c>
      <c r="BA47" s="71">
        <v>60358.000000000029</v>
      </c>
      <c r="BB47" s="71">
        <v>0</v>
      </c>
      <c r="BC47" s="71">
        <v>0</v>
      </c>
      <c r="BD47" s="71">
        <v>0</v>
      </c>
      <c r="BE47" s="71">
        <v>0</v>
      </c>
      <c r="BF47" s="71"/>
      <c r="BG47" s="72"/>
      <c r="BH47" s="71">
        <v>0</v>
      </c>
      <c r="BI47" s="71">
        <v>0</v>
      </c>
      <c r="BJ47" s="71">
        <v>6.351</v>
      </c>
      <c r="BK47" s="71">
        <v>0</v>
      </c>
      <c r="BL47" s="71">
        <v>0</v>
      </c>
      <c r="BM47" s="71">
        <v>0</v>
      </c>
      <c r="BN47" s="72"/>
      <c r="BO47" s="71">
        <v>0</v>
      </c>
      <c r="BP47" s="71">
        <v>0</v>
      </c>
      <c r="BQ47" s="71">
        <v>1</v>
      </c>
      <c r="BR47" s="71">
        <v>0</v>
      </c>
      <c r="BS47" s="71">
        <v>0</v>
      </c>
      <c r="BT47" s="71">
        <v>0</v>
      </c>
      <c r="BU47"/>
      <c r="BV47" s="70">
        <v>6.351</v>
      </c>
      <c r="BW47" s="70">
        <v>0</v>
      </c>
      <c r="BX47" s="70">
        <v>0</v>
      </c>
      <c r="BY47" s="70">
        <v>0</v>
      </c>
      <c r="BZ47" s="70">
        <v>0</v>
      </c>
      <c r="CA47" s="70">
        <v>0</v>
      </c>
      <c r="CB47" s="70">
        <v>0</v>
      </c>
      <c r="CC47" s="70">
        <v>0</v>
      </c>
      <c r="CD47" s="70">
        <v>0</v>
      </c>
    </row>
    <row r="48" spans="1:82">
      <c r="A48" s="70" t="s">
        <v>1708</v>
      </c>
      <c r="B48" s="70">
        <v>272</v>
      </c>
      <c r="C48" s="70">
        <v>19</v>
      </c>
      <c r="D48" s="70">
        <v>16</v>
      </c>
      <c r="E48" s="70">
        <v>2022</v>
      </c>
      <c r="F48" s="70" t="s">
        <v>161</v>
      </c>
      <c r="G48" s="70" t="s">
        <v>1689</v>
      </c>
      <c r="H48" s="70" t="s">
        <v>1690</v>
      </c>
      <c r="I48" s="148"/>
      <c r="J48" s="71">
        <v>133.69447212552524</v>
      </c>
      <c r="K48" s="71">
        <v>0.99669692659358644</v>
      </c>
      <c r="L48" s="71">
        <v>6.1873667499723339</v>
      </c>
      <c r="M48" s="71">
        <v>14.58214603118992</v>
      </c>
      <c r="N48" s="71">
        <v>19.251873333682088</v>
      </c>
      <c r="O48" s="71">
        <v>18.236099484695892</v>
      </c>
      <c r="P48" s="71">
        <v>22.028324400247445</v>
      </c>
      <c r="Q48" s="71">
        <v>1.0822631846502371</v>
      </c>
      <c r="R48" s="71">
        <v>0</v>
      </c>
      <c r="S48" s="71">
        <v>0</v>
      </c>
      <c r="T48" s="72"/>
      <c r="U48" s="71">
        <v>8841290</v>
      </c>
      <c r="V48" s="71">
        <v>498</v>
      </c>
      <c r="W48" s="71">
        <v>283</v>
      </c>
      <c r="X48" s="71">
        <v>4132</v>
      </c>
      <c r="Y48" s="71">
        <v>8396</v>
      </c>
      <c r="Z48" s="71">
        <v>12748</v>
      </c>
      <c r="AA48" s="71">
        <v>4813</v>
      </c>
      <c r="AB48" s="71">
        <v>18384</v>
      </c>
      <c r="AC48" s="71">
        <v>0</v>
      </c>
      <c r="AD48" s="71">
        <v>0</v>
      </c>
      <c r="AE48" s="72"/>
      <c r="AF48" s="71">
        <v>79668867.693637699</v>
      </c>
      <c r="AG48" s="71">
        <v>833764.24282210646</v>
      </c>
      <c r="AH48" s="71">
        <v>1617195.8723863615</v>
      </c>
      <c r="AI48" s="71">
        <v>24836926.788192544</v>
      </c>
      <c r="AJ48" s="71">
        <v>36837165.598552108</v>
      </c>
      <c r="AK48" s="71">
        <v>0</v>
      </c>
      <c r="AL48" s="71">
        <v>0</v>
      </c>
      <c r="AM48" s="71">
        <v>2373876.1803804124</v>
      </c>
      <c r="AN48" s="71">
        <v>0</v>
      </c>
      <c r="AO48" s="71">
        <v>0</v>
      </c>
      <c r="AP48" s="71">
        <v>146167796.3759712</v>
      </c>
      <c r="AQ48" s="72"/>
      <c r="AR48" s="71">
        <v>854</v>
      </c>
      <c r="AS48" s="71">
        <v>331</v>
      </c>
      <c r="AT48" s="71">
        <v>0</v>
      </c>
      <c r="AU48" s="71">
        <v>0</v>
      </c>
      <c r="AV48" s="71">
        <v>0</v>
      </c>
      <c r="AW48" s="71">
        <v>0</v>
      </c>
      <c r="AX48" s="71"/>
      <c r="AY48" s="72"/>
      <c r="AZ48" s="71">
        <v>4033.2300000000018</v>
      </c>
      <c r="BA48" s="71">
        <v>94594.500000000044</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1709</v>
      </c>
      <c r="B49" s="70">
        <v>272</v>
      </c>
      <c r="C49" s="70">
        <v>20</v>
      </c>
      <c r="D49" s="70">
        <v>16</v>
      </c>
      <c r="E49" s="70">
        <v>2023</v>
      </c>
      <c r="F49" s="70" t="s">
        <v>1539</v>
      </c>
      <c r="G49" s="70" t="s">
        <v>1689</v>
      </c>
      <c r="H49" s="70" t="s">
        <v>1690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890</v>
      </c>
      <c r="AS49" s="71">
        <v>331</v>
      </c>
      <c r="AT49" s="71">
        <v>0</v>
      </c>
      <c r="AU49" s="71">
        <v>0</v>
      </c>
      <c r="AV49" s="71">
        <v>0</v>
      </c>
      <c r="AW49" s="71">
        <v>0</v>
      </c>
      <c r="AX49" s="71"/>
      <c r="AY49" s="72"/>
      <c r="AZ49" s="71">
        <v>4264.0600000000022</v>
      </c>
      <c r="BA49" s="71">
        <v>94592.300000000047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1710</v>
      </c>
      <c r="B50" s="70">
        <v>272</v>
      </c>
      <c r="C50" s="70">
        <v>21</v>
      </c>
      <c r="D50" s="70">
        <v>16</v>
      </c>
      <c r="E50" s="70">
        <v>2024</v>
      </c>
      <c r="F50" s="70" t="s">
        <v>1554</v>
      </c>
      <c r="G50" s="70" t="s">
        <v>1689</v>
      </c>
      <c r="H50" s="70" t="s">
        <v>1690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1711</v>
      </c>
      <c r="B51" s="70">
        <v>1</v>
      </c>
      <c r="C51" s="70">
        <v>1</v>
      </c>
      <c r="D51" s="70">
        <v>1</v>
      </c>
      <c r="E51" s="70">
        <v>1990</v>
      </c>
      <c r="F51" s="70" t="s">
        <v>787</v>
      </c>
      <c r="G51" s="70" t="s">
        <v>1712</v>
      </c>
      <c r="H51" s="70" t="s">
        <v>1713</v>
      </c>
      <c r="I51" s="148" t="s">
        <v>793</v>
      </c>
      <c r="J51" s="71">
        <v>40.225033908597268</v>
      </c>
      <c r="K51" s="71">
        <v>5.0037416156069119</v>
      </c>
      <c r="L51" s="71">
        <v>5.3706102693887106</v>
      </c>
      <c r="M51" s="71">
        <v>13.986895512891889</v>
      </c>
      <c r="N51" s="71">
        <v>23.187166558800079</v>
      </c>
      <c r="O51" s="71">
        <v>17.298316844023969</v>
      </c>
      <c r="P51" s="71">
        <v>27.404019752092339</v>
      </c>
      <c r="Q51" s="71">
        <v>1.5497079174417501</v>
      </c>
      <c r="R51" s="71">
        <v>0</v>
      </c>
      <c r="S51" s="71">
        <v>1.2301370628500741</v>
      </c>
      <c r="T51" s="72"/>
      <c r="U51" s="71">
        <v>3248005</v>
      </c>
      <c r="V51" s="71">
        <v>1453</v>
      </c>
      <c r="W51" s="71">
        <v>56</v>
      </c>
      <c r="X51" s="71">
        <v>5168</v>
      </c>
      <c r="Y51" s="71">
        <v>7047</v>
      </c>
      <c r="Z51" s="71">
        <v>7115</v>
      </c>
      <c r="AA51" s="71">
        <v>6654</v>
      </c>
      <c r="AB51" s="71">
        <v>25162</v>
      </c>
      <c r="AC51" s="71">
        <v>0</v>
      </c>
      <c r="AD51" s="71">
        <v>1.2301370628500741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1714</v>
      </c>
      <c r="B52" s="70">
        <v>2</v>
      </c>
      <c r="C52" s="70">
        <v>2</v>
      </c>
      <c r="D52" s="70">
        <v>1</v>
      </c>
      <c r="E52" s="70">
        <v>2005</v>
      </c>
      <c r="F52" s="70" t="s">
        <v>789</v>
      </c>
      <c r="G52" s="70" t="s">
        <v>1712</v>
      </c>
      <c r="H52" s="70" t="s">
        <v>1713</v>
      </c>
      <c r="I52" s="148"/>
      <c r="J52" s="71">
        <v>61.430705189961571</v>
      </c>
      <c r="K52" s="71">
        <v>1.9858459703002429</v>
      </c>
      <c r="L52" s="71">
        <v>2.9208821738214392</v>
      </c>
      <c r="M52" s="71">
        <v>23.747014208073541</v>
      </c>
      <c r="N52" s="71">
        <v>27.535632005231921</v>
      </c>
      <c r="O52" s="71">
        <v>26.642656296503709</v>
      </c>
      <c r="P52" s="71">
        <v>25.957961028472649</v>
      </c>
      <c r="Q52" s="71">
        <v>1.3684617538933901</v>
      </c>
      <c r="R52" s="71">
        <v>0</v>
      </c>
      <c r="S52" s="71">
        <v>2.2236079759999998</v>
      </c>
      <c r="T52" s="72"/>
      <c r="U52" s="71">
        <v>6235288</v>
      </c>
      <c r="V52" s="71">
        <v>842</v>
      </c>
      <c r="W52" s="71">
        <v>46</v>
      </c>
      <c r="X52" s="71">
        <v>4771</v>
      </c>
      <c r="Y52" s="71">
        <v>7788</v>
      </c>
      <c r="Z52" s="71">
        <v>12681</v>
      </c>
      <c r="AA52" s="71">
        <v>5162</v>
      </c>
      <c r="AB52" s="71">
        <v>23228</v>
      </c>
      <c r="AC52" s="71">
        <v>0</v>
      </c>
      <c r="AD52" s="71">
        <v>2.2236079759999998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1715</v>
      </c>
      <c r="B53" s="70">
        <v>3</v>
      </c>
      <c r="C53" s="70">
        <v>3</v>
      </c>
      <c r="D53" s="70">
        <v>1</v>
      </c>
      <c r="E53" s="70">
        <v>2006</v>
      </c>
      <c r="F53" s="70" t="s">
        <v>790</v>
      </c>
      <c r="G53" s="70" t="s">
        <v>1712</v>
      </c>
      <c r="H53" s="70" t="s">
        <v>1713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1716</v>
      </c>
      <c r="B54" s="70">
        <v>4</v>
      </c>
      <c r="C54" s="70">
        <v>4</v>
      </c>
      <c r="D54" s="70">
        <v>1</v>
      </c>
      <c r="E54" s="70">
        <v>2007</v>
      </c>
      <c r="F54" s="70" t="s">
        <v>791</v>
      </c>
      <c r="G54" s="70" t="s">
        <v>1712</v>
      </c>
      <c r="H54" s="70" t="s">
        <v>1713</v>
      </c>
      <c r="I54" s="148"/>
      <c r="J54" s="71">
        <v>47.400531771970428</v>
      </c>
      <c r="K54" s="71">
        <v>1.880714035420723</v>
      </c>
      <c r="L54" s="71">
        <v>7.3082387724114204</v>
      </c>
      <c r="M54" s="71">
        <v>21.730240876487279</v>
      </c>
      <c r="N54" s="71">
        <v>28.690299197662391</v>
      </c>
      <c r="O54" s="71">
        <v>26.008946645080599</v>
      </c>
      <c r="P54" s="71">
        <v>25.51718754770776</v>
      </c>
      <c r="Q54" s="71">
        <v>1.40860110254008</v>
      </c>
      <c r="R54" s="71">
        <v>0</v>
      </c>
      <c r="S54" s="71">
        <v>2.0158882075999989</v>
      </c>
      <c r="T54" s="72"/>
      <c r="U54" s="71">
        <v>6791456</v>
      </c>
      <c r="V54" s="71">
        <v>788</v>
      </c>
      <c r="W54" s="71">
        <v>69</v>
      </c>
      <c r="X54" s="71">
        <v>5507</v>
      </c>
      <c r="Y54" s="71">
        <v>7792</v>
      </c>
      <c r="Z54" s="71">
        <v>12869</v>
      </c>
      <c r="AA54" s="71">
        <v>4997</v>
      </c>
      <c r="AB54" s="71">
        <v>22645</v>
      </c>
      <c r="AC54" s="71">
        <v>0</v>
      </c>
      <c r="AD54" s="71">
        <v>2.0158882075999989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1717</v>
      </c>
      <c r="B55" s="70">
        <v>5</v>
      </c>
      <c r="C55" s="70">
        <v>5</v>
      </c>
      <c r="D55" s="70">
        <v>1</v>
      </c>
      <c r="E55" s="70">
        <v>2008</v>
      </c>
      <c r="F55" s="70" t="s">
        <v>792</v>
      </c>
      <c r="G55" s="70" t="s">
        <v>1712</v>
      </c>
      <c r="H55" s="70" t="s">
        <v>1713</v>
      </c>
      <c r="I55" s="148"/>
      <c r="J55" s="71">
        <v>46.665844735539949</v>
      </c>
      <c r="K55" s="71">
        <v>1.394693705031284</v>
      </c>
      <c r="L55" s="71">
        <v>6.398015610967696</v>
      </c>
      <c r="M55" s="71">
        <v>23.485440011079881</v>
      </c>
      <c r="N55" s="71">
        <v>24.763504273517679</v>
      </c>
      <c r="O55" s="71">
        <v>25.347667077866301</v>
      </c>
      <c r="P55" s="71">
        <v>24.881125801676259</v>
      </c>
      <c r="Q55" s="71">
        <v>1.36812157245023</v>
      </c>
      <c r="R55" s="71">
        <v>0</v>
      </c>
      <c r="S55" s="71">
        <v>1.9082052895999999</v>
      </c>
      <c r="T55" s="72"/>
      <c r="U55" s="71">
        <v>6319423</v>
      </c>
      <c r="V55" s="71">
        <v>788</v>
      </c>
      <c r="W55" s="71">
        <v>69</v>
      </c>
      <c r="X55" s="71">
        <v>5507</v>
      </c>
      <c r="Y55" s="71">
        <v>7843</v>
      </c>
      <c r="Z55" s="71">
        <v>12982</v>
      </c>
      <c r="AA55" s="71">
        <v>4878</v>
      </c>
      <c r="AB55" s="71">
        <v>22356</v>
      </c>
      <c r="AC55" s="71">
        <v>0</v>
      </c>
      <c r="AD55" s="71">
        <v>1.9082052895999999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1718</v>
      </c>
      <c r="B56" s="70">
        <v>6</v>
      </c>
      <c r="C56" s="70">
        <v>6</v>
      </c>
      <c r="D56" s="70">
        <v>1</v>
      </c>
      <c r="E56" s="70">
        <v>2009</v>
      </c>
      <c r="F56" s="70" t="s">
        <v>176</v>
      </c>
      <c r="G56" s="70" t="s">
        <v>1712</v>
      </c>
      <c r="H56" s="70" t="s">
        <v>1713</v>
      </c>
      <c r="I56" s="148"/>
      <c r="J56" s="71">
        <v>42.672399518442226</v>
      </c>
      <c r="K56" s="71">
        <v>1.44560417189298</v>
      </c>
      <c r="L56" s="71">
        <v>7.8529460034539786</v>
      </c>
      <c r="M56" s="71">
        <v>24.661015995607951</v>
      </c>
      <c r="N56" s="71">
        <v>24.38191793621839</v>
      </c>
      <c r="O56" s="71">
        <v>25.65256866351659</v>
      </c>
      <c r="P56" s="71">
        <v>23.600170172300121</v>
      </c>
      <c r="Q56" s="71">
        <v>1.2882550249640199</v>
      </c>
      <c r="R56" s="71">
        <v>0</v>
      </c>
      <c r="S56" s="71">
        <v>2.2301409057999999</v>
      </c>
      <c r="T56" s="72"/>
      <c r="U56" s="71">
        <v>5154988</v>
      </c>
      <c r="V56" s="71">
        <v>808</v>
      </c>
      <c r="W56" s="71">
        <v>122</v>
      </c>
      <c r="X56" s="71">
        <v>5632</v>
      </c>
      <c r="Y56" s="71">
        <v>7862</v>
      </c>
      <c r="Z56" s="71">
        <v>12968</v>
      </c>
      <c r="AA56" s="71">
        <v>4750</v>
      </c>
      <c r="AB56" s="71">
        <v>22098</v>
      </c>
      <c r="AC56" s="71">
        <v>0</v>
      </c>
      <c r="AD56" s="71">
        <v>2.2301409057999999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1719</v>
      </c>
      <c r="B57" s="70">
        <v>7</v>
      </c>
      <c r="C57" s="70">
        <v>7</v>
      </c>
      <c r="D57" s="70">
        <v>1</v>
      </c>
      <c r="E57" s="70">
        <v>2010</v>
      </c>
      <c r="F57" s="70" t="s">
        <v>177</v>
      </c>
      <c r="G57" s="70" t="s">
        <v>1712</v>
      </c>
      <c r="H57" s="70" t="s">
        <v>1713</v>
      </c>
      <c r="I57" s="148"/>
      <c r="J57" s="71">
        <v>42.996805005688387</v>
      </c>
      <c r="K57" s="71">
        <v>1.569664829747393</v>
      </c>
      <c r="L57" s="71">
        <v>7.4631224491875514</v>
      </c>
      <c r="M57" s="71">
        <v>25.947636427319079</v>
      </c>
      <c r="N57" s="71">
        <v>27.720043362632111</v>
      </c>
      <c r="O57" s="71">
        <v>25.222816572491151</v>
      </c>
      <c r="P57" s="71">
        <v>23.786800887985859</v>
      </c>
      <c r="Q57" s="71">
        <v>1.32233493037957</v>
      </c>
      <c r="R57" s="71">
        <v>0</v>
      </c>
      <c r="S57" s="71">
        <v>1.5054352096000001</v>
      </c>
      <c r="T57" s="72"/>
      <c r="U57" s="71">
        <v>5702531</v>
      </c>
      <c r="V57" s="71">
        <v>808</v>
      </c>
      <c r="W57" s="71">
        <v>122</v>
      </c>
      <c r="X57" s="71">
        <v>5632</v>
      </c>
      <c r="Y57" s="71">
        <v>7844</v>
      </c>
      <c r="Z57" s="71">
        <v>12810</v>
      </c>
      <c r="AA57" s="71">
        <v>4668</v>
      </c>
      <c r="AB57" s="71">
        <v>21735</v>
      </c>
      <c r="AC57" s="71">
        <v>0</v>
      </c>
      <c r="AD57" s="71">
        <v>1.5054352096000001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1720</v>
      </c>
      <c r="B58" s="70">
        <v>8</v>
      </c>
      <c r="C58" s="70">
        <v>8</v>
      </c>
      <c r="D58" s="70">
        <v>1</v>
      </c>
      <c r="E58" s="70">
        <v>2011</v>
      </c>
      <c r="F58" s="70" t="s">
        <v>178</v>
      </c>
      <c r="G58" s="70" t="s">
        <v>1712</v>
      </c>
      <c r="H58" s="70" t="s">
        <v>1713</v>
      </c>
      <c r="I58" s="148"/>
      <c r="J58" s="71">
        <v>55.943353117223317</v>
      </c>
      <c r="K58" s="71">
        <v>2.0972725206708338</v>
      </c>
      <c r="L58" s="71">
        <v>5.3315840186841958</v>
      </c>
      <c r="M58" s="71">
        <v>30.948993893091519</v>
      </c>
      <c r="N58" s="71">
        <v>35.210553851552838</v>
      </c>
      <c r="O58" s="71">
        <v>24.746243297209375</v>
      </c>
      <c r="P58" s="71">
        <v>23.15383375700593</v>
      </c>
      <c r="Q58" s="71">
        <v>1.5020694027652199</v>
      </c>
      <c r="R58" s="71">
        <v>0</v>
      </c>
      <c r="S58" s="71">
        <v>2.30082336154</v>
      </c>
      <c r="T58" s="72"/>
      <c r="U58" s="71">
        <v>5704789</v>
      </c>
      <c r="V58" s="71">
        <v>808</v>
      </c>
      <c r="W58" s="71">
        <v>122</v>
      </c>
      <c r="X58" s="71">
        <v>5632</v>
      </c>
      <c r="Y58" s="71">
        <v>7829</v>
      </c>
      <c r="Z58" s="71">
        <v>12841</v>
      </c>
      <c r="AA58" s="71">
        <v>4679</v>
      </c>
      <c r="AB58" s="71">
        <v>21404</v>
      </c>
      <c r="AC58" s="71">
        <v>0</v>
      </c>
      <c r="AD58" s="71">
        <v>2.30082336154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4.9480000000000004</v>
      </c>
      <c r="BK58" s="71">
        <v>0</v>
      </c>
      <c r="BL58" s="71">
        <v>0</v>
      </c>
      <c r="BM58" s="71">
        <v>0</v>
      </c>
      <c r="BN58" s="72"/>
      <c r="BO58" s="71">
        <v>0</v>
      </c>
      <c r="BP58" s="71">
        <v>0</v>
      </c>
      <c r="BQ58" s="71">
        <v>1</v>
      </c>
      <c r="BR58" s="71">
        <v>0</v>
      </c>
      <c r="BS58" s="71">
        <v>0</v>
      </c>
      <c r="BT58" s="71">
        <v>0</v>
      </c>
      <c r="BU58"/>
      <c r="BV58" s="70">
        <v>4.9480000000000004</v>
      </c>
      <c r="BW58" s="70">
        <v>0</v>
      </c>
      <c r="BX58" s="70">
        <v>0</v>
      </c>
      <c r="BY58" s="70">
        <v>0</v>
      </c>
      <c r="BZ58" s="70">
        <v>0</v>
      </c>
      <c r="CA58" s="70">
        <v>0</v>
      </c>
      <c r="CB58" s="70">
        <v>0</v>
      </c>
      <c r="CC58" s="70">
        <v>0</v>
      </c>
      <c r="CD58" s="70">
        <v>0</v>
      </c>
    </row>
    <row r="59" spans="1:82">
      <c r="A59" s="70" t="s">
        <v>1721</v>
      </c>
      <c r="B59" s="70">
        <v>9</v>
      </c>
      <c r="C59" s="70">
        <v>9</v>
      </c>
      <c r="D59" s="70">
        <v>1</v>
      </c>
      <c r="E59" s="70">
        <v>2012</v>
      </c>
      <c r="F59" s="70" t="s">
        <v>179</v>
      </c>
      <c r="G59" s="70" t="s">
        <v>1712</v>
      </c>
      <c r="H59" s="70" t="s">
        <v>1713</v>
      </c>
      <c r="I59" s="148"/>
      <c r="J59" s="71">
        <v>52.646021281174257</v>
      </c>
      <c r="K59" s="71">
        <v>2.032843716525897</v>
      </c>
      <c r="L59" s="71">
        <v>5.3520245575824674</v>
      </c>
      <c r="M59" s="71">
        <v>35.923210198199392</v>
      </c>
      <c r="N59" s="71">
        <v>36.621075946727558</v>
      </c>
      <c r="O59" s="71">
        <v>24.719764023595516</v>
      </c>
      <c r="P59" s="71">
        <v>22.862555572765203</v>
      </c>
      <c r="Q59" s="71">
        <v>1.6142790809119101</v>
      </c>
      <c r="R59" s="71">
        <v>0</v>
      </c>
      <c r="S59" s="71">
        <v>2.4645094319999998</v>
      </c>
      <c r="T59" s="72"/>
      <c r="U59" s="71">
        <v>5432237</v>
      </c>
      <c r="V59" s="71">
        <v>808</v>
      </c>
      <c r="W59" s="71">
        <v>122</v>
      </c>
      <c r="X59" s="71">
        <v>5632</v>
      </c>
      <c r="Y59" s="71">
        <v>7857</v>
      </c>
      <c r="Z59" s="71">
        <v>12929</v>
      </c>
      <c r="AA59" s="71">
        <v>4594</v>
      </c>
      <c r="AB59" s="71">
        <v>21172</v>
      </c>
      <c r="AC59" s="71">
        <v>0</v>
      </c>
      <c r="AD59" s="71">
        <v>2.4645094319999998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7.8819999999999997</v>
      </c>
      <c r="BK59" s="71">
        <v>0</v>
      </c>
      <c r="BL59" s="71">
        <v>0</v>
      </c>
      <c r="BM59" s="71">
        <v>0</v>
      </c>
      <c r="BN59" s="72"/>
      <c r="BO59" s="71">
        <v>0</v>
      </c>
      <c r="BP59" s="71">
        <v>0</v>
      </c>
      <c r="BQ59" s="71">
        <v>1</v>
      </c>
      <c r="BR59" s="71">
        <v>0</v>
      </c>
      <c r="BS59" s="71">
        <v>0</v>
      </c>
      <c r="BT59" s="71">
        <v>0</v>
      </c>
      <c r="BU59"/>
      <c r="BV59" s="70">
        <v>7.8819999999999997</v>
      </c>
      <c r="BW59" s="70">
        <v>0</v>
      </c>
      <c r="BX59" s="70">
        <v>0</v>
      </c>
      <c r="BY59" s="70">
        <v>0</v>
      </c>
      <c r="BZ59" s="70">
        <v>0</v>
      </c>
      <c r="CA59" s="70">
        <v>0</v>
      </c>
      <c r="CB59" s="70">
        <v>0</v>
      </c>
      <c r="CC59" s="70">
        <v>0</v>
      </c>
      <c r="CD59" s="70">
        <v>0</v>
      </c>
    </row>
    <row r="60" spans="1:82">
      <c r="A60" s="70" t="s">
        <v>1722</v>
      </c>
      <c r="B60" s="70">
        <v>10</v>
      </c>
      <c r="C60" s="70">
        <v>10</v>
      </c>
      <c r="D60" s="70">
        <v>1</v>
      </c>
      <c r="E60" s="70">
        <v>2013</v>
      </c>
      <c r="F60" s="70" t="s">
        <v>180</v>
      </c>
      <c r="G60" s="70" t="s">
        <v>1712</v>
      </c>
      <c r="H60" s="70" t="s">
        <v>1713</v>
      </c>
      <c r="I60" s="148"/>
      <c r="J60" s="71">
        <v>65.569921434706458</v>
      </c>
      <c r="K60" s="71">
        <v>1.6810098030612941</v>
      </c>
      <c r="L60" s="71">
        <v>4.2377558803158673</v>
      </c>
      <c r="M60" s="71">
        <v>38.613317482625071</v>
      </c>
      <c r="N60" s="71">
        <v>41.216754613412171</v>
      </c>
      <c r="O60" s="71">
        <v>23.802342456342974</v>
      </c>
      <c r="P60" s="71">
        <v>22.768868746846454</v>
      </c>
      <c r="Q60" s="71">
        <v>1.61532489228986</v>
      </c>
      <c r="R60" s="71">
        <v>0</v>
      </c>
      <c r="S60" s="71">
        <v>3.1209963520000001</v>
      </c>
      <c r="T60" s="72"/>
      <c r="U60" s="71">
        <v>5923322</v>
      </c>
      <c r="V60" s="71">
        <v>808</v>
      </c>
      <c r="W60" s="71">
        <v>122</v>
      </c>
      <c r="X60" s="71">
        <v>5632</v>
      </c>
      <c r="Y60" s="71">
        <v>7830</v>
      </c>
      <c r="Z60" s="71">
        <v>13005</v>
      </c>
      <c r="AA60" s="71">
        <v>4558</v>
      </c>
      <c r="AB60" s="71">
        <v>20882</v>
      </c>
      <c r="AC60" s="71">
        <v>0</v>
      </c>
      <c r="AD60" s="71">
        <v>3.1209963520000001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10.109</v>
      </c>
      <c r="BK60" s="71">
        <v>0</v>
      </c>
      <c r="BL60" s="71">
        <v>0</v>
      </c>
      <c r="BM60" s="71">
        <v>0</v>
      </c>
      <c r="BN60" s="72"/>
      <c r="BO60" s="71">
        <v>0</v>
      </c>
      <c r="BP60" s="71">
        <v>0</v>
      </c>
      <c r="BQ60" s="71">
        <v>1</v>
      </c>
      <c r="BR60" s="71">
        <v>0</v>
      </c>
      <c r="BS60" s="71">
        <v>0</v>
      </c>
      <c r="BT60" s="71">
        <v>0</v>
      </c>
      <c r="BU60"/>
      <c r="BV60" s="70">
        <v>10.109</v>
      </c>
      <c r="BW60" s="70">
        <v>0</v>
      </c>
      <c r="BX60" s="70">
        <v>0</v>
      </c>
      <c r="BY60" s="70">
        <v>0</v>
      </c>
      <c r="BZ60" s="70">
        <v>0</v>
      </c>
      <c r="CA60" s="70">
        <v>0</v>
      </c>
      <c r="CB60" s="70">
        <v>0</v>
      </c>
      <c r="CC60" s="70">
        <v>0</v>
      </c>
      <c r="CD60" s="70">
        <v>0</v>
      </c>
    </row>
    <row r="61" spans="1:82">
      <c r="A61" s="70" t="s">
        <v>1723</v>
      </c>
      <c r="B61" s="70">
        <v>11</v>
      </c>
      <c r="C61" s="70">
        <v>11</v>
      </c>
      <c r="D61" s="70">
        <v>1</v>
      </c>
      <c r="E61" s="70">
        <v>2014</v>
      </c>
      <c r="F61" s="70" t="s">
        <v>181</v>
      </c>
      <c r="G61" s="70" t="s">
        <v>1712</v>
      </c>
      <c r="H61" s="70" t="s">
        <v>1713</v>
      </c>
      <c r="I61" s="148"/>
      <c r="J61" s="71">
        <v>68.916959297660725</v>
      </c>
      <c r="K61" s="71">
        <v>1.590462922874841</v>
      </c>
      <c r="L61" s="71">
        <v>3.9441554816899038</v>
      </c>
      <c r="M61" s="71">
        <v>32.057077376077991</v>
      </c>
      <c r="N61" s="71">
        <v>36.1087686371907</v>
      </c>
      <c r="O61" s="71">
        <v>22.613439557153264</v>
      </c>
      <c r="P61" s="71">
        <v>22.585938105608488</v>
      </c>
      <c r="Q61" s="71">
        <v>1.5228670991134401</v>
      </c>
      <c r="R61" s="71">
        <v>0</v>
      </c>
      <c r="S61" s="71">
        <v>2.32655006254</v>
      </c>
      <c r="T61" s="72"/>
      <c r="U61" s="71">
        <v>6561246</v>
      </c>
      <c r="V61" s="71">
        <v>663</v>
      </c>
      <c r="W61" s="71">
        <v>74</v>
      </c>
      <c r="X61" s="71">
        <v>5303</v>
      </c>
      <c r="Y61" s="71">
        <v>7793</v>
      </c>
      <c r="Z61" s="71">
        <v>13013</v>
      </c>
      <c r="AA61" s="71">
        <v>4498</v>
      </c>
      <c r="AB61" s="71">
        <v>20519</v>
      </c>
      <c r="AC61" s="71">
        <v>0</v>
      </c>
      <c r="AD61" s="71">
        <v>2.32655006254</v>
      </c>
      <c r="AE61" s="72"/>
      <c r="AF61" s="71"/>
      <c r="AG61" s="71"/>
      <c r="AH61" s="71"/>
      <c r="AI61" s="71"/>
      <c r="AJ61" s="71"/>
      <c r="AK61" s="71"/>
      <c r="AL61" s="71"/>
      <c r="AM61" s="71"/>
      <c r="AN61" s="71"/>
      <c r="AO61" s="71"/>
      <c r="AP61" s="71"/>
      <c r="AQ61" s="72"/>
      <c r="AR61" s="71">
        <v>655</v>
      </c>
      <c r="AS61" s="71">
        <v>178</v>
      </c>
      <c r="AT61" s="71">
        <v>0</v>
      </c>
      <c r="AU61" s="71">
        <v>0</v>
      </c>
      <c r="AV61" s="71">
        <v>0</v>
      </c>
      <c r="AW61" s="71">
        <v>0</v>
      </c>
      <c r="AX61" s="71"/>
      <c r="AY61" s="72"/>
      <c r="AZ61" s="71">
        <v>2948.75</v>
      </c>
      <c r="BA61" s="71">
        <v>9693</v>
      </c>
      <c r="BB61" s="71">
        <v>0</v>
      </c>
      <c r="BC61" s="71">
        <v>0</v>
      </c>
      <c r="BD61" s="71">
        <v>0</v>
      </c>
      <c r="BE61" s="71">
        <v>0</v>
      </c>
      <c r="BF61" s="71"/>
      <c r="BG61" s="72"/>
      <c r="BH61" s="71">
        <v>0</v>
      </c>
      <c r="BI61" s="71">
        <v>0</v>
      </c>
      <c r="BJ61" s="71">
        <v>9.6579999999999995</v>
      </c>
      <c r="BK61" s="71">
        <v>0</v>
      </c>
      <c r="BL61" s="71">
        <v>0</v>
      </c>
      <c r="BM61" s="71">
        <v>0</v>
      </c>
      <c r="BN61" s="72"/>
      <c r="BO61" s="71">
        <v>0</v>
      </c>
      <c r="BP61" s="71">
        <v>0</v>
      </c>
      <c r="BQ61" s="71">
        <v>1</v>
      </c>
      <c r="BR61" s="71">
        <v>0</v>
      </c>
      <c r="BS61" s="71">
        <v>0</v>
      </c>
      <c r="BT61" s="71">
        <v>0</v>
      </c>
      <c r="BU61"/>
      <c r="BV61" s="70">
        <v>9.6579999999999995</v>
      </c>
      <c r="BW61" s="70">
        <v>0</v>
      </c>
      <c r="BX61" s="70">
        <v>0</v>
      </c>
      <c r="BY61" s="70">
        <v>0</v>
      </c>
      <c r="BZ61" s="70">
        <v>0</v>
      </c>
      <c r="CA61" s="70">
        <v>0</v>
      </c>
      <c r="CB61" s="70">
        <v>0</v>
      </c>
      <c r="CC61" s="70">
        <v>0</v>
      </c>
      <c r="CD61" s="70">
        <v>0</v>
      </c>
    </row>
    <row r="62" spans="1:82">
      <c r="A62" s="70" t="s">
        <v>1724</v>
      </c>
      <c r="B62" s="70">
        <v>12</v>
      </c>
      <c r="C62" s="70">
        <v>12</v>
      </c>
      <c r="D62" s="70">
        <v>1</v>
      </c>
      <c r="E62" s="70">
        <v>2015</v>
      </c>
      <c r="F62" s="70" t="s">
        <v>182</v>
      </c>
      <c r="G62" s="70" t="s">
        <v>1712</v>
      </c>
      <c r="H62" s="70" t="s">
        <v>1713</v>
      </c>
      <c r="I62" s="148"/>
      <c r="J62" s="71">
        <v>58.972573845823362</v>
      </c>
      <c r="K62" s="71">
        <v>1.491919333458591</v>
      </c>
      <c r="L62" s="71">
        <v>4.8863495896324736</v>
      </c>
      <c r="M62" s="71">
        <v>25.233784435913229</v>
      </c>
      <c r="N62" s="71">
        <v>31.951023551224079</v>
      </c>
      <c r="O62" s="71">
        <v>22.415096120776234</v>
      </c>
      <c r="P62" s="71">
        <v>22.31231513683246</v>
      </c>
      <c r="Q62" s="71">
        <v>1.4666675937265301</v>
      </c>
      <c r="R62" s="71">
        <v>0</v>
      </c>
      <c r="S62" s="71">
        <v>2.3236205679999999</v>
      </c>
      <c r="T62" s="72"/>
      <c r="U62" s="71">
        <v>6826623</v>
      </c>
      <c r="V62" s="71">
        <v>663</v>
      </c>
      <c r="W62" s="71">
        <v>74</v>
      </c>
      <c r="X62" s="71">
        <v>5303</v>
      </c>
      <c r="Y62" s="71">
        <v>7776</v>
      </c>
      <c r="Z62" s="71">
        <v>13023</v>
      </c>
      <c r="AA62" s="71">
        <v>4440</v>
      </c>
      <c r="AB62" s="71">
        <v>20187</v>
      </c>
      <c r="AC62" s="71">
        <v>0</v>
      </c>
      <c r="AD62" s="71">
        <v>2.3236205679999999</v>
      </c>
      <c r="AE62" s="72"/>
      <c r="AF62" s="71">
        <v>68580966.926689625</v>
      </c>
      <c r="AG62" s="71">
        <v>1143427.8306495671</v>
      </c>
      <c r="AH62" s="71">
        <v>1241392.7431400251</v>
      </c>
      <c r="AI62" s="71">
        <v>34552500.739744447</v>
      </c>
      <c r="AJ62" s="71">
        <v>50920412.920592383</v>
      </c>
      <c r="AK62" s="71">
        <v>0</v>
      </c>
      <c r="AL62" s="71">
        <v>0</v>
      </c>
      <c r="AM62" s="71">
        <v>2766543.6687199241</v>
      </c>
      <c r="AN62" s="71">
        <v>0</v>
      </c>
      <c r="AO62" s="71">
        <v>0</v>
      </c>
      <c r="AP62" s="71">
        <v>159205244.82953599</v>
      </c>
      <c r="AQ62" s="72"/>
      <c r="AR62" s="71">
        <v>699</v>
      </c>
      <c r="AS62" s="71">
        <v>251</v>
      </c>
      <c r="AT62" s="71">
        <v>0</v>
      </c>
      <c r="AU62" s="71">
        <v>0</v>
      </c>
      <c r="AV62" s="71">
        <v>0</v>
      </c>
      <c r="AW62" s="71">
        <v>0</v>
      </c>
      <c r="AX62" s="71"/>
      <c r="AY62" s="72"/>
      <c r="AZ62" s="71">
        <v>3256.76</v>
      </c>
      <c r="BA62" s="71">
        <v>13976.6</v>
      </c>
      <c r="BB62" s="71">
        <v>0</v>
      </c>
      <c r="BC62" s="71">
        <v>0</v>
      </c>
      <c r="BD62" s="71">
        <v>0</v>
      </c>
      <c r="BE62" s="71">
        <v>0</v>
      </c>
      <c r="BF62" s="71"/>
      <c r="BG62" s="72"/>
      <c r="BH62" s="71">
        <v>0</v>
      </c>
      <c r="BI62" s="71">
        <v>0</v>
      </c>
      <c r="BJ62" s="71">
        <v>9.4580000000000002</v>
      </c>
      <c r="BK62" s="71">
        <v>0</v>
      </c>
      <c r="BL62" s="71">
        <v>0</v>
      </c>
      <c r="BM62" s="71">
        <v>0</v>
      </c>
      <c r="BN62" s="72"/>
      <c r="BO62" s="71">
        <v>0</v>
      </c>
      <c r="BP62" s="71">
        <v>0</v>
      </c>
      <c r="BQ62" s="71">
        <v>1</v>
      </c>
      <c r="BR62" s="71">
        <v>0</v>
      </c>
      <c r="BS62" s="71">
        <v>0</v>
      </c>
      <c r="BT62" s="71">
        <v>0</v>
      </c>
      <c r="BU62"/>
      <c r="BV62" s="70">
        <v>9.4580000000000002</v>
      </c>
      <c r="BW62" s="70">
        <v>0</v>
      </c>
      <c r="BX62" s="70">
        <v>0</v>
      </c>
      <c r="BY62" s="70">
        <v>0</v>
      </c>
      <c r="BZ62" s="70">
        <v>0</v>
      </c>
      <c r="CA62" s="70">
        <v>0</v>
      </c>
      <c r="CB62" s="70">
        <v>0</v>
      </c>
      <c r="CC62" s="70">
        <v>0</v>
      </c>
      <c r="CD62" s="70">
        <v>0</v>
      </c>
    </row>
    <row r="63" spans="1:82">
      <c r="A63" s="70" t="s">
        <v>1725</v>
      </c>
      <c r="B63" s="70">
        <v>13</v>
      </c>
      <c r="C63" s="70">
        <v>13</v>
      </c>
      <c r="D63" s="70">
        <v>1</v>
      </c>
      <c r="E63" s="70">
        <v>2016</v>
      </c>
      <c r="F63" s="70" t="s">
        <v>155</v>
      </c>
      <c r="G63" s="70" t="s">
        <v>1712</v>
      </c>
      <c r="H63" s="70" t="s">
        <v>1713</v>
      </c>
      <c r="I63" s="148"/>
      <c r="J63" s="71">
        <v>68.489741184960806</v>
      </c>
      <c r="K63" s="71">
        <v>1.4240977727448405</v>
      </c>
      <c r="L63" s="71">
        <v>8.0666998423804745</v>
      </c>
      <c r="M63" s="71">
        <v>20.703274021418629</v>
      </c>
      <c r="N63" s="71">
        <v>28.742908993819842</v>
      </c>
      <c r="O63" s="71">
        <v>22.241515742325696</v>
      </c>
      <c r="P63" s="71">
        <v>21.388093953735286</v>
      </c>
      <c r="Q63" s="71">
        <v>1.4076256830486789</v>
      </c>
      <c r="R63" s="71">
        <v>0</v>
      </c>
      <c r="S63" s="71">
        <v>2.1557480616000002</v>
      </c>
      <c r="T63" s="72"/>
      <c r="U63" s="71">
        <v>7980744</v>
      </c>
      <c r="V63" s="71">
        <v>663</v>
      </c>
      <c r="W63" s="71">
        <v>74</v>
      </c>
      <c r="X63" s="71">
        <v>5303</v>
      </c>
      <c r="Y63" s="71">
        <v>7821</v>
      </c>
      <c r="Z63" s="71">
        <v>13081</v>
      </c>
      <c r="AA63" s="71">
        <v>4402</v>
      </c>
      <c r="AB63" s="71">
        <v>19929</v>
      </c>
      <c r="AC63" s="71">
        <v>0</v>
      </c>
      <c r="AD63" s="71">
        <v>2.1557480616000002</v>
      </c>
      <c r="AE63" s="72"/>
      <c r="AF63" s="71">
        <v>86991081.781204119</v>
      </c>
      <c r="AG63" s="71">
        <v>1069833.283206841</v>
      </c>
      <c r="AH63" s="71">
        <v>8653501.1405688357</v>
      </c>
      <c r="AI63" s="71">
        <v>32980883.883321408</v>
      </c>
      <c r="AJ63" s="71">
        <v>47894968.188054003</v>
      </c>
      <c r="AK63" s="71">
        <v>0</v>
      </c>
      <c r="AL63" s="71">
        <v>0</v>
      </c>
      <c r="AM63" s="71">
        <v>2733307.714413885</v>
      </c>
      <c r="AN63" s="71">
        <v>0</v>
      </c>
      <c r="AO63" s="71">
        <v>0</v>
      </c>
      <c r="AP63" s="71">
        <v>180323575.99076909</v>
      </c>
      <c r="AQ63" s="72"/>
      <c r="AR63" s="71">
        <v>741</v>
      </c>
      <c r="AS63" s="71">
        <v>342</v>
      </c>
      <c r="AT63" s="71">
        <v>0</v>
      </c>
      <c r="AU63" s="71">
        <v>0</v>
      </c>
      <c r="AV63" s="71">
        <v>0</v>
      </c>
      <c r="AW63" s="71">
        <v>0</v>
      </c>
      <c r="AX63" s="71"/>
      <c r="AY63" s="72"/>
      <c r="AZ63" s="71">
        <v>3485.36</v>
      </c>
      <c r="BA63" s="71">
        <v>18113.8</v>
      </c>
      <c r="BB63" s="71">
        <v>0</v>
      </c>
      <c r="BC63" s="71">
        <v>0</v>
      </c>
      <c r="BD63" s="71">
        <v>0</v>
      </c>
      <c r="BE63" s="71">
        <v>0</v>
      </c>
      <c r="BF63" s="71"/>
      <c r="BG63" s="72"/>
      <c r="BH63" s="71">
        <v>0</v>
      </c>
      <c r="BI63" s="71">
        <v>0</v>
      </c>
      <c r="BJ63" s="71">
        <v>9.141</v>
      </c>
      <c r="BK63" s="71">
        <v>0</v>
      </c>
      <c r="BL63" s="71">
        <v>0</v>
      </c>
      <c r="BM63" s="71">
        <v>0</v>
      </c>
      <c r="BN63" s="72"/>
      <c r="BO63" s="71">
        <v>0</v>
      </c>
      <c r="BP63" s="71">
        <v>0</v>
      </c>
      <c r="BQ63" s="71">
        <v>1</v>
      </c>
      <c r="BR63" s="71">
        <v>0</v>
      </c>
      <c r="BS63" s="71">
        <v>0</v>
      </c>
      <c r="BT63" s="71">
        <v>0</v>
      </c>
      <c r="BU63"/>
      <c r="BV63" s="70">
        <v>9.141</v>
      </c>
      <c r="BW63" s="70">
        <v>0</v>
      </c>
      <c r="BX63" s="70">
        <v>0</v>
      </c>
      <c r="BY63" s="70">
        <v>0</v>
      </c>
      <c r="BZ63" s="70">
        <v>0</v>
      </c>
      <c r="CA63" s="70">
        <v>0</v>
      </c>
      <c r="CB63" s="70">
        <v>0</v>
      </c>
      <c r="CC63" s="70">
        <v>0</v>
      </c>
      <c r="CD63" s="70">
        <v>0</v>
      </c>
    </row>
    <row r="64" spans="1:82">
      <c r="A64" s="70" t="s">
        <v>1726</v>
      </c>
      <c r="B64" s="70">
        <v>14</v>
      </c>
      <c r="C64" s="70">
        <v>14</v>
      </c>
      <c r="D64" s="70">
        <v>1</v>
      </c>
      <c r="E64" s="70">
        <v>2017</v>
      </c>
      <c r="F64" s="70" t="s">
        <v>156</v>
      </c>
      <c r="G64" s="1064" t="s">
        <v>1712</v>
      </c>
      <c r="H64" s="70" t="s">
        <v>1713</v>
      </c>
      <c r="I64" s="148"/>
      <c r="J64" s="71">
        <v>68.314234183028162</v>
      </c>
      <c r="K64" s="71">
        <v>1.3700834101041963</v>
      </c>
      <c r="L64" s="71">
        <v>4.2092424694377613</v>
      </c>
      <c r="M64" s="71">
        <v>19.203420780069386</v>
      </c>
      <c r="N64" s="71">
        <v>29.28615417116762</v>
      </c>
      <c r="O64" s="71">
        <v>21.783252022706009</v>
      </c>
      <c r="P64" s="71">
        <v>21.030522607333328</v>
      </c>
      <c r="Q64" s="71">
        <v>1.3419439942795</v>
      </c>
      <c r="R64" s="71">
        <v>0</v>
      </c>
      <c r="S64" s="71">
        <v>2.1592106038800001</v>
      </c>
      <c r="T64" s="72"/>
      <c r="U64" s="71">
        <v>8067678.9999999991</v>
      </c>
      <c r="V64" s="71">
        <v>663</v>
      </c>
      <c r="W64" s="71">
        <v>74</v>
      </c>
      <c r="X64" s="71">
        <v>5303</v>
      </c>
      <c r="Y64" s="71">
        <v>7856</v>
      </c>
      <c r="Z64" s="71">
        <v>13024</v>
      </c>
      <c r="AA64" s="71">
        <v>4356</v>
      </c>
      <c r="AB64" s="71">
        <v>19647</v>
      </c>
      <c r="AC64" s="71">
        <v>0</v>
      </c>
      <c r="AD64" s="71">
        <v>2.1592106038800001</v>
      </c>
      <c r="AE64" s="72"/>
      <c r="AF64" s="71">
        <v>92827289.197593018</v>
      </c>
      <c r="AG64" s="71">
        <v>1053978.316376108</v>
      </c>
      <c r="AH64" s="71">
        <v>905406.95641752775</v>
      </c>
      <c r="AI64" s="71">
        <v>32756652.408417281</v>
      </c>
      <c r="AJ64" s="71">
        <v>53579261.065226696</v>
      </c>
      <c r="AK64" s="71">
        <v>0</v>
      </c>
      <c r="AL64" s="71">
        <v>0</v>
      </c>
      <c r="AM64" s="71">
        <v>2698847.1341006551</v>
      </c>
      <c r="AN64" s="71">
        <v>0</v>
      </c>
      <c r="AO64" s="71">
        <v>0</v>
      </c>
      <c r="AP64" s="71">
        <v>183821435.07813129</v>
      </c>
      <c r="AQ64" s="72"/>
      <c r="AR64" s="71">
        <v>764</v>
      </c>
      <c r="AS64" s="71">
        <v>357</v>
      </c>
      <c r="AT64" s="71">
        <v>0</v>
      </c>
      <c r="AU64" s="71">
        <v>0</v>
      </c>
      <c r="AV64" s="71">
        <v>0</v>
      </c>
      <c r="AW64" s="71">
        <v>0</v>
      </c>
      <c r="AX64" s="71"/>
      <c r="AY64" s="72"/>
      <c r="AZ64" s="71">
        <v>3633.58</v>
      </c>
      <c r="BA64" s="71">
        <v>21012.2</v>
      </c>
      <c r="BB64" s="71">
        <v>0</v>
      </c>
      <c r="BC64" s="71">
        <v>0</v>
      </c>
      <c r="BD64" s="71">
        <v>0</v>
      </c>
      <c r="BE64" s="71">
        <v>0</v>
      </c>
      <c r="BF64" s="71"/>
      <c r="BG64" s="72"/>
      <c r="BH64" s="71">
        <v>0</v>
      </c>
      <c r="BI64" s="71">
        <v>0</v>
      </c>
      <c r="BJ64" s="71">
        <v>8.8510000000000009</v>
      </c>
      <c r="BK64" s="71">
        <v>0</v>
      </c>
      <c r="BL64" s="71">
        <v>0</v>
      </c>
      <c r="BM64" s="71">
        <v>0</v>
      </c>
      <c r="BN64" s="72"/>
      <c r="BO64" s="71">
        <v>0</v>
      </c>
      <c r="BP64" s="71">
        <v>0</v>
      </c>
      <c r="BQ64" s="71">
        <v>1</v>
      </c>
      <c r="BR64" s="71">
        <v>0</v>
      </c>
      <c r="BS64" s="71">
        <v>0</v>
      </c>
      <c r="BT64" s="71">
        <v>0</v>
      </c>
      <c r="BU64"/>
      <c r="BV64" s="70">
        <v>8.8510000000000009</v>
      </c>
      <c r="BW64" s="70">
        <v>0</v>
      </c>
      <c r="BX64" s="70">
        <v>0</v>
      </c>
      <c r="BY64" s="70">
        <v>0</v>
      </c>
      <c r="BZ64" s="70">
        <v>0</v>
      </c>
      <c r="CA64" s="70">
        <v>0</v>
      </c>
      <c r="CB64" s="70">
        <v>0</v>
      </c>
      <c r="CC64" s="70">
        <v>0</v>
      </c>
      <c r="CD64" s="70">
        <v>0</v>
      </c>
    </row>
    <row r="65" spans="1:82">
      <c r="A65" s="70" t="s">
        <v>1727</v>
      </c>
      <c r="B65" s="70">
        <v>15</v>
      </c>
      <c r="C65" s="70">
        <v>15</v>
      </c>
      <c r="D65" s="70">
        <v>1</v>
      </c>
      <c r="E65" s="70">
        <v>2018</v>
      </c>
      <c r="F65" s="70" t="s">
        <v>183</v>
      </c>
      <c r="G65" s="1064" t="s">
        <v>1712</v>
      </c>
      <c r="H65" s="70" t="s">
        <v>1713</v>
      </c>
      <c r="I65" s="148"/>
      <c r="J65" s="71">
        <v>43.94397261801204</v>
      </c>
      <c r="K65" s="71">
        <v>1.1888904365732487</v>
      </c>
      <c r="L65" s="71">
        <v>3.9201501184746355</v>
      </c>
      <c r="M65" s="71">
        <v>15.946592071583622</v>
      </c>
      <c r="N65" s="71">
        <v>18.149877676724319</v>
      </c>
      <c r="O65" s="71">
        <v>21.316552935969209</v>
      </c>
      <c r="P65" s="71">
        <v>20.534386683456198</v>
      </c>
      <c r="Q65" s="71">
        <v>1.22597546007319</v>
      </c>
      <c r="R65" s="71">
        <v>0</v>
      </c>
      <c r="S65" s="71">
        <v>3.1754268775299996</v>
      </c>
      <c r="T65" s="72"/>
      <c r="U65" s="71">
        <v>6856161</v>
      </c>
      <c r="V65" s="71">
        <v>663</v>
      </c>
      <c r="W65" s="71">
        <v>74</v>
      </c>
      <c r="X65" s="71">
        <v>5303</v>
      </c>
      <c r="Y65" s="71">
        <v>7857</v>
      </c>
      <c r="Z65" s="71">
        <v>12989</v>
      </c>
      <c r="AA65" s="71">
        <v>4296</v>
      </c>
      <c r="AB65" s="71">
        <v>19343</v>
      </c>
      <c r="AC65" s="71">
        <v>0</v>
      </c>
      <c r="AD65" s="71">
        <v>3.1754268775300001</v>
      </c>
      <c r="AE65" s="72"/>
      <c r="AF65" s="71">
        <v>68391164.238477632</v>
      </c>
      <c r="AG65" s="71">
        <v>932168.36975623982</v>
      </c>
      <c r="AH65" s="71">
        <v>1132113.7854775011</v>
      </c>
      <c r="AI65" s="71">
        <v>30725769.214630801</v>
      </c>
      <c r="AJ65" s="71">
        <v>43486800.92615442</v>
      </c>
      <c r="AK65" s="71">
        <v>0</v>
      </c>
      <c r="AL65" s="71">
        <v>0</v>
      </c>
      <c r="AM65" s="71">
        <v>2662585.4344954239</v>
      </c>
      <c r="AN65" s="71">
        <v>0</v>
      </c>
      <c r="AO65" s="71">
        <v>0</v>
      </c>
      <c r="AP65" s="71">
        <v>147330601.96899202</v>
      </c>
      <c r="AQ65" s="72"/>
      <c r="AR65" s="71">
        <v>788</v>
      </c>
      <c r="AS65" s="71">
        <v>391</v>
      </c>
      <c r="AT65" s="71">
        <v>0</v>
      </c>
      <c r="AU65" s="71">
        <v>0</v>
      </c>
      <c r="AV65" s="71">
        <v>0</v>
      </c>
      <c r="AW65" s="71">
        <v>0</v>
      </c>
      <c r="AX65" s="71"/>
      <c r="AY65" s="72"/>
      <c r="AZ65" s="71">
        <v>3766.82</v>
      </c>
      <c r="BA65" s="71">
        <v>22987.5</v>
      </c>
      <c r="BB65" s="71">
        <v>0</v>
      </c>
      <c r="BC65" s="71">
        <v>0</v>
      </c>
      <c r="BD65" s="71">
        <v>0</v>
      </c>
      <c r="BE65" s="71">
        <v>0</v>
      </c>
      <c r="BF65" s="71"/>
      <c r="BG65" s="72"/>
      <c r="BH65" s="71">
        <v>0</v>
      </c>
      <c r="BI65" s="71">
        <v>0</v>
      </c>
      <c r="BJ65" s="71">
        <v>8.6470000000000002</v>
      </c>
      <c r="BK65" s="71">
        <v>0</v>
      </c>
      <c r="BL65" s="71">
        <v>0</v>
      </c>
      <c r="BM65" s="71">
        <v>0</v>
      </c>
      <c r="BN65" s="72"/>
      <c r="BO65" s="71">
        <v>0</v>
      </c>
      <c r="BP65" s="71">
        <v>0</v>
      </c>
      <c r="BQ65" s="71">
        <v>1</v>
      </c>
      <c r="BR65" s="71">
        <v>0</v>
      </c>
      <c r="BS65" s="71">
        <v>0</v>
      </c>
      <c r="BT65" s="71">
        <v>0</v>
      </c>
      <c r="BU65"/>
      <c r="BV65" s="70">
        <v>8.6470000000000002</v>
      </c>
      <c r="BW65" s="70">
        <v>0</v>
      </c>
      <c r="BX65" s="70">
        <v>0</v>
      </c>
      <c r="BY65" s="70">
        <v>0</v>
      </c>
      <c r="BZ65" s="70">
        <v>0</v>
      </c>
      <c r="CA65" s="70">
        <v>0</v>
      </c>
      <c r="CB65" s="70">
        <v>0</v>
      </c>
      <c r="CC65" s="70">
        <v>0</v>
      </c>
      <c r="CD65" s="70">
        <v>0</v>
      </c>
    </row>
    <row r="66" spans="1:82">
      <c r="A66" s="70" t="s">
        <v>1728</v>
      </c>
      <c r="B66" s="70">
        <v>16</v>
      </c>
      <c r="C66" s="70">
        <v>16</v>
      </c>
      <c r="D66" s="70">
        <v>1</v>
      </c>
      <c r="E66" s="70">
        <v>2019</v>
      </c>
      <c r="F66" s="70" t="s">
        <v>158</v>
      </c>
      <c r="G66" s="70" t="s">
        <v>1712</v>
      </c>
      <c r="H66" s="70" t="s">
        <v>1713</v>
      </c>
      <c r="I66" s="148"/>
      <c r="J66" s="71">
        <v>42.916831089383379</v>
      </c>
      <c r="K66" s="71">
        <v>1.1201154200553436</v>
      </c>
      <c r="L66" s="71">
        <v>3.9880009645875218</v>
      </c>
      <c r="M66" s="71">
        <v>20.270378093616667</v>
      </c>
      <c r="N66" s="71">
        <v>22.46654504633133</v>
      </c>
      <c r="O66" s="71">
        <v>20.569682962567406</v>
      </c>
      <c r="P66" s="71">
        <v>20.352131854949718</v>
      </c>
      <c r="Q66" s="71">
        <v>1.1743454779218301</v>
      </c>
      <c r="R66" s="71">
        <v>0</v>
      </c>
      <c r="S66" s="71">
        <v>1.9561710378052133</v>
      </c>
      <c r="T66" s="72"/>
      <c r="U66" s="71">
        <v>6851748</v>
      </c>
      <c r="V66" s="71">
        <v>663</v>
      </c>
      <c r="W66" s="71">
        <v>74</v>
      </c>
      <c r="X66" s="71">
        <v>5303</v>
      </c>
      <c r="Y66" s="71">
        <v>7867</v>
      </c>
      <c r="Z66" s="71">
        <v>12878</v>
      </c>
      <c r="AA66" s="71">
        <v>4226</v>
      </c>
      <c r="AB66" s="71">
        <v>19030</v>
      </c>
      <c r="AC66" s="71">
        <v>0</v>
      </c>
      <c r="AD66" s="71">
        <v>1.9561710378052131</v>
      </c>
      <c r="AE66" s="72"/>
      <c r="AF66" s="71">
        <v>63818131.656787291</v>
      </c>
      <c r="AG66" s="71">
        <v>903508.14221775159</v>
      </c>
      <c r="AH66" s="71">
        <v>1181814.535750842</v>
      </c>
      <c r="AI66" s="71">
        <v>34388322.759862073</v>
      </c>
      <c r="AJ66" s="71">
        <v>47329452.508210473</v>
      </c>
      <c r="AK66" s="71">
        <v>0</v>
      </c>
      <c r="AL66" s="71">
        <v>0</v>
      </c>
      <c r="AM66" s="71">
        <v>2591742.7422366994</v>
      </c>
      <c r="AN66" s="71">
        <v>0</v>
      </c>
      <c r="AO66" s="71">
        <v>0</v>
      </c>
      <c r="AP66" s="71">
        <v>150212972.34506515</v>
      </c>
      <c r="AQ66" s="72"/>
      <c r="AR66" s="71">
        <v>805</v>
      </c>
      <c r="AS66" s="71">
        <v>419</v>
      </c>
      <c r="AT66" s="71">
        <v>0</v>
      </c>
      <c r="AU66" s="71">
        <v>0</v>
      </c>
      <c r="AV66" s="71">
        <v>0</v>
      </c>
      <c r="AW66" s="71">
        <v>0</v>
      </c>
      <c r="AX66" s="71"/>
      <c r="AY66" s="72"/>
      <c r="AZ66" s="71">
        <v>3854.23</v>
      </c>
      <c r="BA66" s="71">
        <v>24471.9</v>
      </c>
      <c r="BB66" s="71">
        <v>0</v>
      </c>
      <c r="BC66" s="71">
        <v>0</v>
      </c>
      <c r="BD66" s="71">
        <v>0</v>
      </c>
      <c r="BE66" s="71">
        <v>0</v>
      </c>
      <c r="BF66" s="71"/>
      <c r="BG66" s="72"/>
      <c r="BH66" s="71">
        <v>0</v>
      </c>
      <c r="BI66" s="71">
        <v>0</v>
      </c>
      <c r="BJ66" s="71">
        <v>6.8090000000000002</v>
      </c>
      <c r="BK66" s="71">
        <v>0</v>
      </c>
      <c r="BL66" s="71">
        <v>0</v>
      </c>
      <c r="BM66" s="71">
        <v>0</v>
      </c>
      <c r="BN66" s="72"/>
      <c r="BO66" s="71">
        <v>0</v>
      </c>
      <c r="BP66" s="71">
        <v>0</v>
      </c>
      <c r="BQ66" s="71">
        <v>1</v>
      </c>
      <c r="BR66" s="71">
        <v>0</v>
      </c>
      <c r="BS66" s="71">
        <v>0</v>
      </c>
      <c r="BT66" s="71">
        <v>0</v>
      </c>
      <c r="BU66"/>
      <c r="BV66" s="70">
        <v>6.8090000000000002</v>
      </c>
      <c r="BW66" s="70">
        <v>0</v>
      </c>
      <c r="BX66" s="70">
        <v>0</v>
      </c>
      <c r="BY66" s="70">
        <v>0</v>
      </c>
      <c r="BZ66" s="70">
        <v>0</v>
      </c>
      <c r="CA66" s="70">
        <v>0</v>
      </c>
      <c r="CB66" s="70">
        <v>0</v>
      </c>
      <c r="CC66" s="70">
        <v>0</v>
      </c>
      <c r="CD66" s="70">
        <v>0</v>
      </c>
    </row>
    <row r="67" spans="1:82">
      <c r="A67" s="70" t="s">
        <v>1729</v>
      </c>
      <c r="B67" s="70">
        <v>17</v>
      </c>
      <c r="C67" s="70">
        <v>17</v>
      </c>
      <c r="D67" s="70">
        <v>1</v>
      </c>
      <c r="E67" s="70">
        <v>2020</v>
      </c>
      <c r="F67" s="70" t="s">
        <v>159</v>
      </c>
      <c r="G67" s="70" t="s">
        <v>1712</v>
      </c>
      <c r="H67" s="70" t="s">
        <v>1713</v>
      </c>
      <c r="I67" s="148"/>
      <c r="J67" s="71">
        <v>35.03863108539273</v>
      </c>
      <c r="K67" s="71">
        <v>1.2000520880044452</v>
      </c>
      <c r="L67" s="71">
        <v>6.1132832238170032</v>
      </c>
      <c r="M67" s="71">
        <v>18.608528754458387</v>
      </c>
      <c r="N67" s="71">
        <v>21.767126495987682</v>
      </c>
      <c r="O67" s="71">
        <v>17.97297018125888</v>
      </c>
      <c r="P67" s="71">
        <v>19.279232929642546</v>
      </c>
      <c r="Q67" s="71">
        <v>1.10380370275117</v>
      </c>
      <c r="R67" s="71">
        <v>0</v>
      </c>
      <c r="S67" s="71">
        <v>1.7168477456797331</v>
      </c>
      <c r="T67" s="72"/>
      <c r="U67" s="71">
        <v>5373887</v>
      </c>
      <c r="V67" s="71">
        <v>612</v>
      </c>
      <c r="W67" s="71">
        <v>184</v>
      </c>
      <c r="X67" s="71">
        <v>5497</v>
      </c>
      <c r="Y67" s="71">
        <v>7862</v>
      </c>
      <c r="Z67" s="71">
        <v>12843</v>
      </c>
      <c r="AA67" s="71">
        <v>4255</v>
      </c>
      <c r="AB67" s="71">
        <v>18721</v>
      </c>
      <c r="AC67" s="71">
        <v>0</v>
      </c>
      <c r="AD67" s="71">
        <v>1.7168477456797331</v>
      </c>
      <c r="AE67" s="72"/>
      <c r="AF67" s="71">
        <v>51408582.166566133</v>
      </c>
      <c r="AG67" s="71">
        <v>883315.77040577214</v>
      </c>
      <c r="AH67" s="71">
        <v>1511698.0850288416</v>
      </c>
      <c r="AI67" s="71">
        <v>30030193.663947277</v>
      </c>
      <c r="AJ67" s="71">
        <v>46509374.279106513</v>
      </c>
      <c r="AK67" s="71"/>
      <c r="AL67" s="71"/>
      <c r="AM67" s="71">
        <v>2443298.4946481539</v>
      </c>
      <c r="AN67" s="71"/>
      <c r="AO67" s="71"/>
      <c r="AP67" s="71">
        <v>132786462.45970269</v>
      </c>
      <c r="AQ67" s="72"/>
      <c r="AR67" s="71">
        <v>830</v>
      </c>
      <c r="AS67" s="71">
        <v>465</v>
      </c>
      <c r="AT67" s="71">
        <v>0</v>
      </c>
      <c r="AU67" s="71">
        <v>0</v>
      </c>
      <c r="AV67" s="71">
        <v>0</v>
      </c>
      <c r="AW67" s="71">
        <v>0</v>
      </c>
      <c r="AX67" s="71"/>
      <c r="AY67" s="72"/>
      <c r="AZ67" s="71">
        <v>4006.7000000000012</v>
      </c>
      <c r="BA67" s="71">
        <v>27010.999999999989</v>
      </c>
      <c r="BB67" s="71">
        <v>0</v>
      </c>
      <c r="BC67" s="71">
        <v>0</v>
      </c>
      <c r="BD67" s="71">
        <v>0</v>
      </c>
      <c r="BE67" s="71">
        <v>0</v>
      </c>
      <c r="BF67" s="71"/>
      <c r="BG67" s="72"/>
      <c r="BH67" s="71">
        <v>0</v>
      </c>
      <c r="BI67" s="71">
        <v>0</v>
      </c>
      <c r="BJ67" s="71">
        <v>6.1849999999999996</v>
      </c>
      <c r="BK67" s="71">
        <v>0</v>
      </c>
      <c r="BL67" s="71">
        <v>0</v>
      </c>
      <c r="BM67" s="71">
        <v>0</v>
      </c>
      <c r="BN67" s="72"/>
      <c r="BO67" s="71">
        <v>0</v>
      </c>
      <c r="BP67" s="71">
        <v>0</v>
      </c>
      <c r="BQ67" s="71">
        <v>1</v>
      </c>
      <c r="BR67" s="71">
        <v>0</v>
      </c>
      <c r="BS67" s="71">
        <v>0</v>
      </c>
      <c r="BT67" s="71">
        <v>0</v>
      </c>
      <c r="BU67"/>
      <c r="BV67" s="70">
        <v>6.1849999999999996</v>
      </c>
      <c r="BW67" s="70">
        <v>0</v>
      </c>
      <c r="BX67" s="70">
        <v>0</v>
      </c>
      <c r="BY67" s="70">
        <v>0</v>
      </c>
      <c r="BZ67" s="70">
        <v>0</v>
      </c>
      <c r="CA67" s="70">
        <v>0</v>
      </c>
      <c r="CB67" s="70">
        <v>0</v>
      </c>
      <c r="CC67" s="70">
        <v>0</v>
      </c>
      <c r="CD67" s="70">
        <v>0</v>
      </c>
    </row>
    <row r="68" spans="1:82">
      <c r="A68" s="70" t="s">
        <v>1730</v>
      </c>
      <c r="B68" s="70">
        <v>17</v>
      </c>
      <c r="C68" s="70">
        <v>18</v>
      </c>
      <c r="D68" s="70">
        <v>1</v>
      </c>
      <c r="E68" s="70">
        <v>2021</v>
      </c>
      <c r="F68" s="70" t="s">
        <v>160</v>
      </c>
      <c r="G68" s="70" t="s">
        <v>1712</v>
      </c>
      <c r="H68" s="70" t="s">
        <v>1713</v>
      </c>
      <c r="I68" s="148"/>
      <c r="J68" s="71">
        <v>29.996011118263436</v>
      </c>
      <c r="K68" s="71">
        <v>1.1935497057736202</v>
      </c>
      <c r="L68" s="71">
        <v>5.5346898761480166</v>
      </c>
      <c r="M68" s="71">
        <v>16.157589970177504</v>
      </c>
      <c r="N68" s="71">
        <v>18.005134077483941</v>
      </c>
      <c r="O68" s="71">
        <v>17.413246168776862</v>
      </c>
      <c r="P68" s="71">
        <v>19.696979373000865</v>
      </c>
      <c r="Q68" s="71">
        <v>1.0841901972629899</v>
      </c>
      <c r="R68" s="71">
        <v>0</v>
      </c>
      <c r="S68" s="71">
        <v>1.90787677409751</v>
      </c>
      <c r="T68" s="72"/>
      <c r="U68" s="71">
        <v>6057146</v>
      </c>
      <c r="V68" s="71">
        <v>612</v>
      </c>
      <c r="W68" s="71">
        <v>184</v>
      </c>
      <c r="X68" s="71">
        <v>5497</v>
      </c>
      <c r="Y68" s="71">
        <v>7853</v>
      </c>
      <c r="Z68" s="71">
        <v>12812</v>
      </c>
      <c r="AA68" s="71">
        <v>4239</v>
      </c>
      <c r="AB68" s="71">
        <v>18569</v>
      </c>
      <c r="AC68" s="71">
        <v>0</v>
      </c>
      <c r="AD68" s="71">
        <v>1.90787677409751</v>
      </c>
      <c r="AE68" s="72"/>
      <c r="AF68" s="71">
        <v>44178675.626209885</v>
      </c>
      <c r="AG68" s="71">
        <v>924397.29406988702</v>
      </c>
      <c r="AH68" s="71">
        <v>1676481.0696481671</v>
      </c>
      <c r="AI68" s="71">
        <v>32229591.622779984</v>
      </c>
      <c r="AJ68" s="71">
        <v>45265908.059082434</v>
      </c>
      <c r="AK68" s="71">
        <v>0</v>
      </c>
      <c r="AL68" s="71">
        <v>0</v>
      </c>
      <c r="AM68" s="71">
        <v>2437439.1327030924</v>
      </c>
      <c r="AN68" s="71">
        <v>0</v>
      </c>
      <c r="AO68" s="71">
        <v>0</v>
      </c>
      <c r="AP68" s="71">
        <v>126712492.80449346</v>
      </c>
      <c r="AQ68" s="72"/>
      <c r="AR68" s="71">
        <v>857</v>
      </c>
      <c r="AS68" s="71">
        <v>474</v>
      </c>
      <c r="AT68" s="71">
        <v>0</v>
      </c>
      <c r="AU68" s="71">
        <v>0</v>
      </c>
      <c r="AV68" s="71">
        <v>0</v>
      </c>
      <c r="AW68" s="71">
        <v>0</v>
      </c>
      <c r="AX68" s="71"/>
      <c r="AY68" s="72"/>
      <c r="AZ68" s="71">
        <v>4163.0700000000024</v>
      </c>
      <c r="BA68" s="71">
        <v>27713.69999999999</v>
      </c>
      <c r="BB68" s="71">
        <v>0</v>
      </c>
      <c r="BC68" s="71">
        <v>0</v>
      </c>
      <c r="BD68" s="71">
        <v>0</v>
      </c>
      <c r="BE68" s="71">
        <v>0</v>
      </c>
      <c r="BF68" s="71"/>
      <c r="BG68" s="72"/>
      <c r="BH68" s="71">
        <v>0</v>
      </c>
      <c r="BI68" s="71">
        <v>0</v>
      </c>
      <c r="BJ68" s="71">
        <v>6.4429999999999996</v>
      </c>
      <c r="BK68" s="71">
        <v>0</v>
      </c>
      <c r="BL68" s="71">
        <v>0</v>
      </c>
      <c r="BM68" s="71">
        <v>0</v>
      </c>
      <c r="BN68" s="72"/>
      <c r="BO68" s="71">
        <v>0</v>
      </c>
      <c r="BP68" s="71">
        <v>0</v>
      </c>
      <c r="BQ68" s="71">
        <v>1</v>
      </c>
      <c r="BR68" s="71">
        <v>0</v>
      </c>
      <c r="BS68" s="71">
        <v>0</v>
      </c>
      <c r="BT68" s="71">
        <v>0</v>
      </c>
      <c r="BU68"/>
      <c r="BV68" s="70">
        <v>6.4429999999999996</v>
      </c>
      <c r="BW68" s="70">
        <v>0</v>
      </c>
      <c r="BX68" s="70">
        <v>0</v>
      </c>
      <c r="BY68" s="70">
        <v>0</v>
      </c>
      <c r="BZ68" s="70">
        <v>0</v>
      </c>
      <c r="CA68" s="70">
        <v>0</v>
      </c>
      <c r="CB68" s="70">
        <v>0</v>
      </c>
      <c r="CC68" s="70">
        <v>0</v>
      </c>
      <c r="CD68" s="70">
        <v>0</v>
      </c>
    </row>
    <row r="69" spans="1:82">
      <c r="A69" s="70" t="s">
        <v>1731</v>
      </c>
      <c r="B69" s="70">
        <v>17</v>
      </c>
      <c r="C69" s="70">
        <v>19</v>
      </c>
      <c r="D69" s="70">
        <v>1</v>
      </c>
      <c r="E69" s="70">
        <v>2022</v>
      </c>
      <c r="F69" s="70" t="s">
        <v>161</v>
      </c>
      <c r="G69" s="70" t="s">
        <v>1712</v>
      </c>
      <c r="H69" s="70" t="s">
        <v>1713</v>
      </c>
      <c r="I69" s="148"/>
      <c r="J69" s="71">
        <v>30.545354717487214</v>
      </c>
      <c r="K69" s="71">
        <v>1.2290716910514539</v>
      </c>
      <c r="L69" s="71">
        <v>6.2357499871982407</v>
      </c>
      <c r="M69" s="71">
        <v>20.182107483077047</v>
      </c>
      <c r="N69" s="71">
        <v>23.080549770157297</v>
      </c>
      <c r="O69" s="71">
        <v>18.148838575646124</v>
      </c>
      <c r="P69" s="71">
        <v>19.671252497873159</v>
      </c>
      <c r="Q69" s="71">
        <v>1.0764350702420358</v>
      </c>
      <c r="R69" s="71">
        <v>0</v>
      </c>
      <c r="S69" s="71">
        <v>2.8309174795433791</v>
      </c>
      <c r="T69" s="72"/>
      <c r="U69" s="71">
        <v>6176307</v>
      </c>
      <c r="V69" s="71">
        <v>612</v>
      </c>
      <c r="W69" s="71">
        <v>184</v>
      </c>
      <c r="X69" s="71">
        <v>5497</v>
      </c>
      <c r="Y69" s="71">
        <v>7938</v>
      </c>
      <c r="Z69" s="71">
        <v>12687</v>
      </c>
      <c r="AA69" s="71">
        <v>4298</v>
      </c>
      <c r="AB69" s="71">
        <v>18285</v>
      </c>
      <c r="AC69" s="71">
        <v>0</v>
      </c>
      <c r="AD69" s="71">
        <v>2.8309174795433791</v>
      </c>
      <c r="AE69" s="72"/>
      <c r="AF69" s="71">
        <v>38746101.517842203</v>
      </c>
      <c r="AG69" s="71">
        <v>941316.33975447819</v>
      </c>
      <c r="AH69" s="71">
        <v>1978742.6845514751</v>
      </c>
      <c r="AI69" s="71">
        <v>31683477.917856123</v>
      </c>
      <c r="AJ69" s="71">
        <v>46744898.24857565</v>
      </c>
      <c r="AK69" s="71">
        <v>0</v>
      </c>
      <c r="AL69" s="71">
        <v>0</v>
      </c>
      <c r="AM69" s="71">
        <v>2361092.5782341077</v>
      </c>
      <c r="AN69" s="71">
        <v>0</v>
      </c>
      <c r="AO69" s="71">
        <v>0</v>
      </c>
      <c r="AP69" s="71">
        <v>122455629.28681403</v>
      </c>
      <c r="AQ69" s="72"/>
      <c r="AR69" s="71">
        <v>888</v>
      </c>
      <c r="AS69" s="71">
        <v>500</v>
      </c>
      <c r="AT69" s="71">
        <v>0</v>
      </c>
      <c r="AU69" s="71">
        <v>0</v>
      </c>
      <c r="AV69" s="71">
        <v>0</v>
      </c>
      <c r="AW69" s="71">
        <v>0</v>
      </c>
      <c r="AX69" s="71"/>
      <c r="AY69" s="72"/>
      <c r="AZ69" s="71">
        <v>4364.5200000000032</v>
      </c>
      <c r="BA69" s="71">
        <v>29301.799999999992</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1732</v>
      </c>
      <c r="B70" s="70">
        <v>17</v>
      </c>
      <c r="C70" s="70">
        <v>20</v>
      </c>
      <c r="D70" s="70">
        <v>1</v>
      </c>
      <c r="E70" s="70">
        <v>2023</v>
      </c>
      <c r="F70" s="70" t="s">
        <v>1539</v>
      </c>
      <c r="G70" s="70" t="s">
        <v>1712</v>
      </c>
      <c r="H70" s="70" t="s">
        <v>1713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924</v>
      </c>
      <c r="AS70" s="71">
        <v>506</v>
      </c>
      <c r="AT70" s="71">
        <v>0</v>
      </c>
      <c r="AU70" s="71">
        <v>0</v>
      </c>
      <c r="AV70" s="71">
        <v>0</v>
      </c>
      <c r="AW70" s="71">
        <v>0</v>
      </c>
      <c r="AX70" s="71"/>
      <c r="AY70" s="72"/>
      <c r="AZ70" s="71">
        <v>4578.7400000000043</v>
      </c>
      <c r="BA70" s="71">
        <v>29916.399999999991</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1733</v>
      </c>
      <c r="B71" s="70">
        <v>17</v>
      </c>
      <c r="C71" s="70">
        <v>21</v>
      </c>
      <c r="D71" s="70">
        <v>1</v>
      </c>
      <c r="E71" s="70">
        <v>2024</v>
      </c>
      <c r="F71" s="70" t="s">
        <v>1554</v>
      </c>
      <c r="G71" s="70" t="s">
        <v>1712</v>
      </c>
      <c r="H71" s="70" t="s">
        <v>1713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1734</v>
      </c>
      <c r="B72" s="70">
        <v>239</v>
      </c>
      <c r="C72" s="70">
        <v>1</v>
      </c>
      <c r="D72" s="70">
        <v>15</v>
      </c>
      <c r="E72" s="70">
        <v>1990</v>
      </c>
      <c r="F72" s="70" t="s">
        <v>787</v>
      </c>
      <c r="G72" s="70" t="s">
        <v>1648</v>
      </c>
      <c r="H72" s="70" t="s">
        <v>1649</v>
      </c>
      <c r="I72" s="148"/>
      <c r="J72" s="71">
        <v>208.02885091948349</v>
      </c>
      <c r="K72" s="71">
        <v>3.809365568749282</v>
      </c>
      <c r="L72" s="71">
        <v>10.943429085365819</v>
      </c>
      <c r="M72" s="71">
        <v>14.46652870155024</v>
      </c>
      <c r="N72" s="71">
        <v>23.825968557482248</v>
      </c>
      <c r="O72" s="71">
        <v>15.55511330542029</v>
      </c>
      <c r="P72" s="71">
        <v>34.088228357088717</v>
      </c>
      <c r="Q72" s="71">
        <v>1.0209644760922001</v>
      </c>
      <c r="R72" s="71">
        <v>0</v>
      </c>
      <c r="S72" s="71">
        <v>0.83138408393721286</v>
      </c>
      <c r="T72" s="72"/>
      <c r="U72" s="71">
        <v>5840712</v>
      </c>
      <c r="V72" s="71">
        <v>697</v>
      </c>
      <c r="W72" s="71">
        <v>128</v>
      </c>
      <c r="X72" s="71">
        <v>4851</v>
      </c>
      <c r="Y72" s="71">
        <v>5097</v>
      </c>
      <c r="Z72" s="71">
        <v>6398</v>
      </c>
      <c r="AA72" s="71">
        <v>8277</v>
      </c>
      <c r="AB72" s="71">
        <v>16577</v>
      </c>
      <c r="AC72" s="71">
        <v>0</v>
      </c>
      <c r="AD72" s="71">
        <v>0.83138408393721286</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1735</v>
      </c>
      <c r="B73" s="70">
        <v>240</v>
      </c>
      <c r="C73" s="70">
        <v>2</v>
      </c>
      <c r="D73" s="70">
        <v>15</v>
      </c>
      <c r="E73" s="70">
        <v>2005</v>
      </c>
      <c r="F73" s="70" t="s">
        <v>789</v>
      </c>
      <c r="G73" s="70" t="s">
        <v>1648</v>
      </c>
      <c r="H73" s="70" t="s">
        <v>1649</v>
      </c>
      <c r="I73" s="148"/>
      <c r="J73" s="71">
        <v>185.63737074153369</v>
      </c>
      <c r="K73" s="71">
        <v>2.6849216900541082</v>
      </c>
      <c r="L73" s="71">
        <v>22.29758475957577</v>
      </c>
      <c r="M73" s="71">
        <v>29.187710256276699</v>
      </c>
      <c r="N73" s="71">
        <v>34.275339222515271</v>
      </c>
      <c r="O73" s="71">
        <v>24.339971074441721</v>
      </c>
      <c r="P73" s="71">
        <v>36.065574679621427</v>
      </c>
      <c r="Q73" s="71">
        <v>1.11524801968322</v>
      </c>
      <c r="R73" s="71">
        <v>0</v>
      </c>
      <c r="S73" s="71">
        <v>2.7221332936397342</v>
      </c>
      <c r="T73" s="72"/>
      <c r="U73" s="71">
        <v>5733480</v>
      </c>
      <c r="V73" s="71">
        <v>819</v>
      </c>
      <c r="W73" s="71">
        <v>198</v>
      </c>
      <c r="X73" s="71">
        <v>4740</v>
      </c>
      <c r="Y73" s="71">
        <v>6988</v>
      </c>
      <c r="Z73" s="71">
        <v>11585</v>
      </c>
      <c r="AA73" s="71">
        <v>7172</v>
      </c>
      <c r="AB73" s="71">
        <v>18930</v>
      </c>
      <c r="AC73" s="71">
        <v>0</v>
      </c>
      <c r="AD73" s="71">
        <v>2.7221332936397342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1736</v>
      </c>
      <c r="B74" s="70">
        <v>241</v>
      </c>
      <c r="C74" s="70">
        <v>3</v>
      </c>
      <c r="D74" s="70">
        <v>15</v>
      </c>
      <c r="E74" s="70">
        <v>2006</v>
      </c>
      <c r="F74" s="70" t="s">
        <v>790</v>
      </c>
      <c r="G74" s="70" t="s">
        <v>1648</v>
      </c>
      <c r="H74" s="70" t="s">
        <v>1649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1737</v>
      </c>
      <c r="B75" s="70">
        <v>242</v>
      </c>
      <c r="C75" s="70">
        <v>4</v>
      </c>
      <c r="D75" s="70">
        <v>15</v>
      </c>
      <c r="E75" s="70">
        <v>2007</v>
      </c>
      <c r="F75" s="70" t="s">
        <v>791</v>
      </c>
      <c r="G75" s="70" t="s">
        <v>1648</v>
      </c>
      <c r="H75" s="70" t="s">
        <v>1649</v>
      </c>
      <c r="I75" s="148"/>
      <c r="J75" s="71">
        <v>178.69962533177781</v>
      </c>
      <c r="K75" s="71">
        <v>2.182041646687213</v>
      </c>
      <c r="L75" s="71">
        <v>21.83030520897178</v>
      </c>
      <c r="M75" s="71">
        <v>31.143911754201021</v>
      </c>
      <c r="N75" s="71">
        <v>35.623630904143518</v>
      </c>
      <c r="O75" s="71">
        <v>23.870671289536631</v>
      </c>
      <c r="P75" s="71">
        <v>36.409355056064904</v>
      </c>
      <c r="Q75" s="71">
        <v>1.2014630291703099</v>
      </c>
      <c r="R75" s="71">
        <v>0</v>
      </c>
      <c r="S75" s="71">
        <v>1.057840992576041</v>
      </c>
      <c r="T75" s="72"/>
      <c r="U75" s="71">
        <v>5868534</v>
      </c>
      <c r="V75" s="71">
        <v>726</v>
      </c>
      <c r="W75" s="71">
        <v>266</v>
      </c>
      <c r="X75" s="71">
        <v>6335</v>
      </c>
      <c r="Y75" s="71">
        <v>7282</v>
      </c>
      <c r="Z75" s="71">
        <v>11811</v>
      </c>
      <c r="AA75" s="71">
        <v>7130</v>
      </c>
      <c r="AB75" s="71">
        <v>19315</v>
      </c>
      <c r="AC75" s="71">
        <v>0</v>
      </c>
      <c r="AD75" s="71">
        <v>1.057840992576041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1738</v>
      </c>
      <c r="B76" s="70">
        <v>243</v>
      </c>
      <c r="C76" s="70">
        <v>5</v>
      </c>
      <c r="D76" s="70">
        <v>15</v>
      </c>
      <c r="E76" s="70">
        <v>2008</v>
      </c>
      <c r="F76" s="70" t="s">
        <v>792</v>
      </c>
      <c r="G76" s="70" t="s">
        <v>1648</v>
      </c>
      <c r="H76" s="70" t="s">
        <v>1649</v>
      </c>
      <c r="I76" s="148"/>
      <c r="J76" s="71">
        <v>202.4039998023263</v>
      </c>
      <c r="K76" s="71">
        <v>1.9150851607321639</v>
      </c>
      <c r="L76" s="71">
        <v>18.84964463010563</v>
      </c>
      <c r="M76" s="71">
        <v>36.441392587908567</v>
      </c>
      <c r="N76" s="71">
        <v>36.712939857960812</v>
      </c>
      <c r="O76" s="71">
        <v>23.272134024117118</v>
      </c>
      <c r="P76" s="71">
        <v>35.83739029983137</v>
      </c>
      <c r="Q76" s="71">
        <v>1.18673347347267</v>
      </c>
      <c r="R76" s="71">
        <v>0</v>
      </c>
      <c r="S76" s="71">
        <v>1.051931972783271</v>
      </c>
      <c r="T76" s="72"/>
      <c r="U76" s="71">
        <v>6983925</v>
      </c>
      <c r="V76" s="71">
        <v>726</v>
      </c>
      <c r="W76" s="71">
        <v>266</v>
      </c>
      <c r="X76" s="71">
        <v>6335</v>
      </c>
      <c r="Y76" s="71">
        <v>7405</v>
      </c>
      <c r="Z76" s="71">
        <v>11919</v>
      </c>
      <c r="AA76" s="71">
        <v>7026</v>
      </c>
      <c r="AB76" s="71">
        <v>19392</v>
      </c>
      <c r="AC76" s="71">
        <v>0</v>
      </c>
      <c r="AD76" s="71">
        <v>1.051931972783271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1739</v>
      </c>
      <c r="B77" s="70">
        <v>244</v>
      </c>
      <c r="C77" s="70">
        <v>6</v>
      </c>
      <c r="D77" s="70">
        <v>15</v>
      </c>
      <c r="E77" s="70">
        <v>2009</v>
      </c>
      <c r="F77" s="70" t="s">
        <v>176</v>
      </c>
      <c r="G77" s="70" t="s">
        <v>1648</v>
      </c>
      <c r="H77" s="70" t="s">
        <v>1649</v>
      </c>
      <c r="I77" s="148"/>
      <c r="J77" s="71">
        <v>211.21562981774269</v>
      </c>
      <c r="K77" s="71">
        <v>1.475334612936428</v>
      </c>
      <c r="L77" s="71">
        <v>39.762795902799731</v>
      </c>
      <c r="M77" s="71">
        <v>28.827868328953141</v>
      </c>
      <c r="N77" s="71">
        <v>31.853200376746379</v>
      </c>
      <c r="O77" s="71">
        <v>24.103682076260771</v>
      </c>
      <c r="P77" s="71">
        <v>35.181643155801503</v>
      </c>
      <c r="Q77" s="71">
        <v>1.12956961551737</v>
      </c>
      <c r="R77" s="71">
        <v>0</v>
      </c>
      <c r="S77" s="71">
        <v>1.1018021405087861</v>
      </c>
      <c r="T77" s="72"/>
      <c r="U77" s="71">
        <v>7359826</v>
      </c>
      <c r="V77" s="71">
        <v>685</v>
      </c>
      <c r="W77" s="71">
        <v>643</v>
      </c>
      <c r="X77" s="71">
        <v>6329</v>
      </c>
      <c r="Y77" s="71">
        <v>7480</v>
      </c>
      <c r="Z77" s="71">
        <v>12185</v>
      </c>
      <c r="AA77" s="71">
        <v>7081</v>
      </c>
      <c r="AB77" s="71">
        <v>19376</v>
      </c>
      <c r="AC77" s="71">
        <v>0</v>
      </c>
      <c r="AD77" s="71">
        <v>1.1018021405087861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242.90199999999999</v>
      </c>
      <c r="BK77" s="71">
        <v>0</v>
      </c>
      <c r="BL77" s="71">
        <v>3.65</v>
      </c>
      <c r="BM77" s="71">
        <v>0</v>
      </c>
      <c r="BN77" s="72"/>
      <c r="BO77" s="71">
        <v>0</v>
      </c>
      <c r="BP77" s="71">
        <v>0</v>
      </c>
      <c r="BQ77" s="71">
        <v>4</v>
      </c>
      <c r="BR77" s="71">
        <v>0</v>
      </c>
      <c r="BS77" s="71">
        <v>1</v>
      </c>
      <c r="BT77" s="71">
        <v>0</v>
      </c>
      <c r="BU77"/>
      <c r="BV77" s="70">
        <v>246.55199999999999</v>
      </c>
      <c r="BW77" s="70">
        <v>0</v>
      </c>
      <c r="BX77" s="70">
        <v>0</v>
      </c>
      <c r="BY77" s="70">
        <v>0</v>
      </c>
      <c r="BZ77" s="70">
        <v>0</v>
      </c>
      <c r="CA77" s="70">
        <v>0</v>
      </c>
      <c r="CB77" s="70">
        <v>0</v>
      </c>
      <c r="CC77" s="70">
        <v>0</v>
      </c>
      <c r="CD77" s="70">
        <v>0</v>
      </c>
    </row>
    <row r="78" spans="1:82">
      <c r="A78" s="70" t="s">
        <v>1740</v>
      </c>
      <c r="B78" s="70">
        <v>245</v>
      </c>
      <c r="C78" s="70">
        <v>7</v>
      </c>
      <c r="D78" s="70">
        <v>15</v>
      </c>
      <c r="E78" s="70">
        <v>2010</v>
      </c>
      <c r="F78" s="70" t="s">
        <v>177</v>
      </c>
      <c r="G78" s="70" t="s">
        <v>1648</v>
      </c>
      <c r="H78" s="70" t="s">
        <v>1649</v>
      </c>
      <c r="I78" s="148"/>
      <c r="J78" s="71">
        <v>193.2992038084912</v>
      </c>
      <c r="K78" s="71">
        <v>1.5386356512203021</v>
      </c>
      <c r="L78" s="71">
        <v>36.200138980026587</v>
      </c>
      <c r="M78" s="71">
        <v>25.804962714981809</v>
      </c>
      <c r="N78" s="71">
        <v>31.82222846133612</v>
      </c>
      <c r="O78" s="71">
        <v>24.305265243624579</v>
      </c>
      <c r="P78" s="71">
        <v>36.281495784588543</v>
      </c>
      <c r="Q78" s="71">
        <v>1.17838993634792</v>
      </c>
      <c r="R78" s="71">
        <v>0</v>
      </c>
      <c r="S78" s="71">
        <v>0.42287014671991752</v>
      </c>
      <c r="T78" s="72"/>
      <c r="U78" s="71">
        <v>7539862</v>
      </c>
      <c r="V78" s="71">
        <v>685</v>
      </c>
      <c r="W78" s="71">
        <v>643</v>
      </c>
      <c r="X78" s="71">
        <v>6329</v>
      </c>
      <c r="Y78" s="71">
        <v>7600</v>
      </c>
      <c r="Z78" s="71">
        <v>12344</v>
      </c>
      <c r="AA78" s="71">
        <v>7120</v>
      </c>
      <c r="AB78" s="71">
        <v>19369</v>
      </c>
      <c r="AC78" s="71">
        <v>0</v>
      </c>
      <c r="AD78" s="71">
        <v>0.42287014671991752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208.13200000000001</v>
      </c>
      <c r="BK78" s="71">
        <v>0</v>
      </c>
      <c r="BL78" s="71">
        <v>2.81</v>
      </c>
      <c r="BM78" s="71">
        <v>0</v>
      </c>
      <c r="BN78" s="72"/>
      <c r="BO78" s="71">
        <v>0</v>
      </c>
      <c r="BP78" s="71">
        <v>0</v>
      </c>
      <c r="BQ78" s="71">
        <v>4</v>
      </c>
      <c r="BR78" s="71">
        <v>0</v>
      </c>
      <c r="BS78" s="71">
        <v>1</v>
      </c>
      <c r="BT78" s="71">
        <v>0</v>
      </c>
      <c r="BU78"/>
      <c r="BV78" s="70">
        <v>210.94200000000001</v>
      </c>
      <c r="BW78" s="70">
        <v>0</v>
      </c>
      <c r="BX78" s="70">
        <v>0</v>
      </c>
      <c r="BY78" s="70">
        <v>0</v>
      </c>
      <c r="BZ78" s="70">
        <v>0</v>
      </c>
      <c r="CA78" s="70">
        <v>0</v>
      </c>
      <c r="CB78" s="70">
        <v>0</v>
      </c>
      <c r="CC78" s="70">
        <v>0</v>
      </c>
      <c r="CD78" s="70">
        <v>0</v>
      </c>
    </row>
    <row r="79" spans="1:82">
      <c r="A79" s="70" t="s">
        <v>1741</v>
      </c>
      <c r="B79" s="70">
        <v>246</v>
      </c>
      <c r="C79" s="70">
        <v>8</v>
      </c>
      <c r="D79" s="70">
        <v>15</v>
      </c>
      <c r="E79" s="70">
        <v>2011</v>
      </c>
      <c r="F79" s="70" t="s">
        <v>178</v>
      </c>
      <c r="G79" s="70" t="s">
        <v>1648</v>
      </c>
      <c r="H79" s="70" t="s">
        <v>1649</v>
      </c>
      <c r="I79" s="148"/>
      <c r="J79" s="71">
        <v>181.49351024120739</v>
      </c>
      <c r="K79" s="71">
        <v>2.1559147437024868</v>
      </c>
      <c r="L79" s="71">
        <v>33.777367385739687</v>
      </c>
      <c r="M79" s="71">
        <v>32.598922831455383</v>
      </c>
      <c r="N79" s="71">
        <v>38.691818249430263</v>
      </c>
      <c r="O79" s="71">
        <v>24.023570511876965</v>
      </c>
      <c r="P79" s="71">
        <v>35.143946856648022</v>
      </c>
      <c r="Q79" s="71">
        <v>1.3595398308620199</v>
      </c>
      <c r="R79" s="71">
        <v>0</v>
      </c>
      <c r="S79" s="71">
        <v>0.89507816541025675</v>
      </c>
      <c r="T79" s="72"/>
      <c r="U79" s="71">
        <v>6667322</v>
      </c>
      <c r="V79" s="71">
        <v>685</v>
      </c>
      <c r="W79" s="71">
        <v>643</v>
      </c>
      <c r="X79" s="71">
        <v>6329</v>
      </c>
      <c r="Y79" s="71">
        <v>7677</v>
      </c>
      <c r="Z79" s="71">
        <v>12466</v>
      </c>
      <c r="AA79" s="71">
        <v>7102</v>
      </c>
      <c r="AB79" s="71">
        <v>19373</v>
      </c>
      <c r="AC79" s="71">
        <v>0</v>
      </c>
      <c r="AD79" s="71">
        <v>0.89507816541025675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207.85599999999999</v>
      </c>
      <c r="BK79" s="71">
        <v>0</v>
      </c>
      <c r="BL79" s="71">
        <v>2.5369999999999999</v>
      </c>
      <c r="BM79" s="71">
        <v>0</v>
      </c>
      <c r="BN79" s="72"/>
      <c r="BO79" s="71">
        <v>0</v>
      </c>
      <c r="BP79" s="71">
        <v>0</v>
      </c>
      <c r="BQ79" s="71">
        <v>4</v>
      </c>
      <c r="BR79" s="71">
        <v>0</v>
      </c>
      <c r="BS79" s="71">
        <v>1</v>
      </c>
      <c r="BT79" s="71">
        <v>0</v>
      </c>
      <c r="BU79"/>
      <c r="BV79" s="70">
        <v>210.393</v>
      </c>
      <c r="BW79" s="70">
        <v>0</v>
      </c>
      <c r="BX79" s="70">
        <v>0</v>
      </c>
      <c r="BY79" s="70">
        <v>0</v>
      </c>
      <c r="BZ79" s="70">
        <v>0</v>
      </c>
      <c r="CA79" s="70">
        <v>0</v>
      </c>
      <c r="CB79" s="70">
        <v>0</v>
      </c>
      <c r="CC79" s="70">
        <v>0</v>
      </c>
      <c r="CD79" s="70">
        <v>0</v>
      </c>
    </row>
    <row r="80" spans="1:82">
      <c r="A80" s="70" t="s">
        <v>1742</v>
      </c>
      <c r="B80" s="70">
        <v>247</v>
      </c>
      <c r="C80" s="70">
        <v>9</v>
      </c>
      <c r="D80" s="70">
        <v>15</v>
      </c>
      <c r="E80" s="70">
        <v>2012</v>
      </c>
      <c r="F80" s="70" t="s">
        <v>179</v>
      </c>
      <c r="G80" s="70" t="s">
        <v>1648</v>
      </c>
      <c r="H80" s="70" t="s">
        <v>1649</v>
      </c>
      <c r="I80" s="148"/>
      <c r="J80" s="71">
        <v>207.21683641480399</v>
      </c>
      <c r="K80" s="71">
        <v>2.428721340993524</v>
      </c>
      <c r="L80" s="71">
        <v>34.080359295378223</v>
      </c>
      <c r="M80" s="71">
        <v>40.487758578906288</v>
      </c>
      <c r="N80" s="71">
        <v>42.879817643662903</v>
      </c>
      <c r="O80" s="71">
        <v>24.297220296376508</v>
      </c>
      <c r="P80" s="71">
        <v>35.343898493203838</v>
      </c>
      <c r="Q80" s="71">
        <v>1.4741390397860801</v>
      </c>
      <c r="R80" s="71">
        <v>0</v>
      </c>
      <c r="S80" s="71">
        <v>1.435038001196935</v>
      </c>
      <c r="T80" s="72"/>
      <c r="U80" s="71">
        <v>7293614</v>
      </c>
      <c r="V80" s="71">
        <v>685</v>
      </c>
      <c r="W80" s="71">
        <v>643</v>
      </c>
      <c r="X80" s="71">
        <v>6329</v>
      </c>
      <c r="Y80" s="71">
        <v>7745</v>
      </c>
      <c r="Z80" s="71">
        <v>12708</v>
      </c>
      <c r="AA80" s="71">
        <v>7102</v>
      </c>
      <c r="AB80" s="71">
        <v>19334</v>
      </c>
      <c r="AC80" s="71">
        <v>0</v>
      </c>
      <c r="AD80" s="71">
        <v>1.435038001196935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225.316</v>
      </c>
      <c r="BK80" s="71">
        <v>0</v>
      </c>
      <c r="BL80" s="71">
        <v>2.9790000000000001</v>
      </c>
      <c r="BM80" s="71">
        <v>0</v>
      </c>
      <c r="BN80" s="72"/>
      <c r="BO80" s="71">
        <v>0</v>
      </c>
      <c r="BP80" s="71">
        <v>0</v>
      </c>
      <c r="BQ80" s="71">
        <v>3</v>
      </c>
      <c r="BR80" s="71">
        <v>0</v>
      </c>
      <c r="BS80" s="71">
        <v>1</v>
      </c>
      <c r="BT80" s="71">
        <v>0</v>
      </c>
      <c r="BU80"/>
      <c r="BV80" s="70">
        <v>228.29499999999999</v>
      </c>
      <c r="BW80" s="70">
        <v>0</v>
      </c>
      <c r="BX80" s="70">
        <v>0</v>
      </c>
      <c r="BY80" s="70">
        <v>0</v>
      </c>
      <c r="BZ80" s="70">
        <v>0</v>
      </c>
      <c r="CA80" s="70">
        <v>0</v>
      </c>
      <c r="CB80" s="70">
        <v>0</v>
      </c>
      <c r="CC80" s="70">
        <v>0</v>
      </c>
      <c r="CD80" s="70">
        <v>0</v>
      </c>
    </row>
    <row r="81" spans="1:82">
      <c r="A81" s="70" t="s">
        <v>1743</v>
      </c>
      <c r="B81" s="70">
        <v>248</v>
      </c>
      <c r="C81" s="70">
        <v>10</v>
      </c>
      <c r="D81" s="70">
        <v>15</v>
      </c>
      <c r="E81" s="70">
        <v>2013</v>
      </c>
      <c r="F81" s="70" t="s">
        <v>180</v>
      </c>
      <c r="G81" s="70" t="s">
        <v>1648</v>
      </c>
      <c r="H81" s="70" t="s">
        <v>1649</v>
      </c>
      <c r="I81" s="148"/>
      <c r="J81" s="71">
        <v>207.1417924723977</v>
      </c>
      <c r="K81" s="71">
        <v>2.0073464726185049</v>
      </c>
      <c r="L81" s="71">
        <v>30.09564454942133</v>
      </c>
      <c r="M81" s="71">
        <v>37.654583467859098</v>
      </c>
      <c r="N81" s="71">
        <v>41.79769683966552</v>
      </c>
      <c r="O81" s="71">
        <v>23.741944355531036</v>
      </c>
      <c r="P81" s="71">
        <v>35.856722216951255</v>
      </c>
      <c r="Q81" s="71">
        <v>1.4979001635044999</v>
      </c>
      <c r="R81" s="71">
        <v>0</v>
      </c>
      <c r="S81" s="71">
        <v>1.6060201034654731</v>
      </c>
      <c r="T81" s="72"/>
      <c r="U81" s="71">
        <v>7423708</v>
      </c>
      <c r="V81" s="71">
        <v>685</v>
      </c>
      <c r="W81" s="71">
        <v>643</v>
      </c>
      <c r="X81" s="71">
        <v>6329</v>
      </c>
      <c r="Y81" s="71">
        <v>7790</v>
      </c>
      <c r="Z81" s="71">
        <v>12972</v>
      </c>
      <c r="AA81" s="71">
        <v>7178</v>
      </c>
      <c r="AB81" s="71">
        <v>19364</v>
      </c>
      <c r="AC81" s="71">
        <v>0</v>
      </c>
      <c r="AD81" s="71">
        <v>1.6060201034654731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242.035</v>
      </c>
      <c r="BK81" s="71">
        <v>0</v>
      </c>
      <c r="BL81" s="71">
        <v>3.6920000000000002</v>
      </c>
      <c r="BM81" s="71">
        <v>0</v>
      </c>
      <c r="BN81" s="72"/>
      <c r="BO81" s="71">
        <v>0</v>
      </c>
      <c r="BP81" s="71">
        <v>0</v>
      </c>
      <c r="BQ81" s="71">
        <v>3</v>
      </c>
      <c r="BR81" s="71">
        <v>0</v>
      </c>
      <c r="BS81" s="71">
        <v>1</v>
      </c>
      <c r="BT81" s="71">
        <v>0</v>
      </c>
      <c r="BU81"/>
      <c r="BV81" s="70">
        <v>245.727</v>
      </c>
      <c r="BW81" s="70">
        <v>0</v>
      </c>
      <c r="BX81" s="70">
        <v>0</v>
      </c>
      <c r="BY81" s="70">
        <v>0</v>
      </c>
      <c r="BZ81" s="70">
        <v>0</v>
      </c>
      <c r="CA81" s="70">
        <v>0</v>
      </c>
      <c r="CB81" s="70">
        <v>0</v>
      </c>
      <c r="CC81" s="70">
        <v>0</v>
      </c>
      <c r="CD81" s="70">
        <v>0</v>
      </c>
    </row>
    <row r="82" spans="1:82">
      <c r="A82" s="70" t="s">
        <v>1744</v>
      </c>
      <c r="B82" s="70">
        <v>249</v>
      </c>
      <c r="C82" s="70">
        <v>11</v>
      </c>
      <c r="D82" s="70">
        <v>15</v>
      </c>
      <c r="E82" s="70">
        <v>2014</v>
      </c>
      <c r="F82" s="70" t="s">
        <v>181</v>
      </c>
      <c r="G82" s="70" t="s">
        <v>1648</v>
      </c>
      <c r="H82" s="70" t="s">
        <v>1649</v>
      </c>
      <c r="I82" s="148"/>
      <c r="J82" s="71">
        <v>176.36337131333309</v>
      </c>
      <c r="K82" s="71">
        <v>1.848224106314909</v>
      </c>
      <c r="L82" s="71">
        <v>29.345959636866208</v>
      </c>
      <c r="M82" s="71">
        <v>42.898895240114101</v>
      </c>
      <c r="N82" s="71">
        <v>44.468578492914119</v>
      </c>
      <c r="O82" s="71">
        <v>22.733344831067317</v>
      </c>
      <c r="P82" s="71">
        <v>35.987865363027133</v>
      </c>
      <c r="Q82" s="71">
        <v>1.4263102446884399</v>
      </c>
      <c r="R82" s="71">
        <v>0</v>
      </c>
      <c r="S82" s="71">
        <v>1.3448842229463731</v>
      </c>
      <c r="T82" s="72"/>
      <c r="U82" s="71">
        <v>7019813</v>
      </c>
      <c r="V82" s="71">
        <v>548</v>
      </c>
      <c r="W82" s="71">
        <v>640</v>
      </c>
      <c r="X82" s="71">
        <v>6855</v>
      </c>
      <c r="Y82" s="71">
        <v>7827</v>
      </c>
      <c r="Z82" s="71">
        <v>13082</v>
      </c>
      <c r="AA82" s="71">
        <v>7167</v>
      </c>
      <c r="AB82" s="71">
        <v>19218</v>
      </c>
      <c r="AC82" s="71">
        <v>0</v>
      </c>
      <c r="AD82" s="71">
        <v>1.3448842229463731</v>
      </c>
      <c r="AE82" s="72"/>
      <c r="AF82" s="71"/>
      <c r="AG82" s="71"/>
      <c r="AH82" s="71"/>
      <c r="AI82" s="71"/>
      <c r="AJ82" s="71"/>
      <c r="AK82" s="71"/>
      <c r="AL82" s="71"/>
      <c r="AM82" s="71"/>
      <c r="AN82" s="71"/>
      <c r="AO82" s="71"/>
      <c r="AP82" s="71"/>
      <c r="AQ82" s="72"/>
      <c r="AR82" s="71">
        <v>370</v>
      </c>
      <c r="AS82" s="71">
        <v>72</v>
      </c>
      <c r="AT82" s="71">
        <v>0</v>
      </c>
      <c r="AU82" s="71">
        <v>0</v>
      </c>
      <c r="AV82" s="71">
        <v>0</v>
      </c>
      <c r="AW82" s="71">
        <v>0</v>
      </c>
      <c r="AX82" s="71"/>
      <c r="AY82" s="72"/>
      <c r="AZ82" s="71">
        <v>1985.769</v>
      </c>
      <c r="BA82" s="71">
        <v>10975.932000000001</v>
      </c>
      <c r="BB82" s="71">
        <v>0</v>
      </c>
      <c r="BC82" s="71">
        <v>0</v>
      </c>
      <c r="BD82" s="71">
        <v>0</v>
      </c>
      <c r="BE82" s="71">
        <v>0</v>
      </c>
      <c r="BF82" s="71"/>
      <c r="BG82" s="72"/>
      <c r="BH82" s="71">
        <v>0</v>
      </c>
      <c r="BI82" s="71">
        <v>0</v>
      </c>
      <c r="BJ82" s="71">
        <v>215.91300000000001</v>
      </c>
      <c r="BK82" s="71">
        <v>0</v>
      </c>
      <c r="BL82" s="71">
        <v>3.6659999999999999</v>
      </c>
      <c r="BM82" s="71">
        <v>0</v>
      </c>
      <c r="BN82" s="72"/>
      <c r="BO82" s="71">
        <v>0</v>
      </c>
      <c r="BP82" s="71">
        <v>0</v>
      </c>
      <c r="BQ82" s="71">
        <v>3</v>
      </c>
      <c r="BR82" s="71">
        <v>0</v>
      </c>
      <c r="BS82" s="71">
        <v>1</v>
      </c>
      <c r="BT82" s="71">
        <v>0</v>
      </c>
      <c r="BU82"/>
      <c r="BV82" s="70">
        <v>219.57900000000001</v>
      </c>
      <c r="BW82" s="70">
        <v>0</v>
      </c>
      <c r="BX82" s="70">
        <v>0</v>
      </c>
      <c r="BY82" s="70">
        <v>0</v>
      </c>
      <c r="BZ82" s="70">
        <v>0</v>
      </c>
      <c r="CA82" s="70">
        <v>0</v>
      </c>
      <c r="CB82" s="70">
        <v>0</v>
      </c>
      <c r="CC82" s="70">
        <v>0</v>
      </c>
      <c r="CD82" s="70">
        <v>0</v>
      </c>
    </row>
    <row r="83" spans="1:82">
      <c r="A83" s="70" t="s">
        <v>1745</v>
      </c>
      <c r="B83" s="70">
        <v>250</v>
      </c>
      <c r="C83" s="70">
        <v>12</v>
      </c>
      <c r="D83" s="70">
        <v>15</v>
      </c>
      <c r="E83" s="70">
        <v>2015</v>
      </c>
      <c r="F83" s="70" t="s">
        <v>182</v>
      </c>
      <c r="G83" s="1064" t="s">
        <v>1648</v>
      </c>
      <c r="H83" s="70" t="s">
        <v>1649</v>
      </c>
      <c r="I83" s="148"/>
      <c r="J83" s="71">
        <v>212.4934031728813</v>
      </c>
      <c r="K83" s="71">
        <v>1.772254789907322</v>
      </c>
      <c r="L83" s="71">
        <v>30.889683997861759</v>
      </c>
      <c r="M83" s="71">
        <v>41.507805968523613</v>
      </c>
      <c r="N83" s="71">
        <v>40.756283962156608</v>
      </c>
      <c r="O83" s="71">
        <v>22.738680400182353</v>
      </c>
      <c r="P83" s="71">
        <v>36.242436208746781</v>
      </c>
      <c r="Q83" s="71">
        <v>1.3818076467570699</v>
      </c>
      <c r="R83" s="71">
        <v>0</v>
      </c>
      <c r="S83" s="71">
        <v>1.469072206384525</v>
      </c>
      <c r="T83" s="72"/>
      <c r="U83" s="71">
        <v>8479981</v>
      </c>
      <c r="V83" s="71">
        <v>548</v>
      </c>
      <c r="W83" s="71">
        <v>640</v>
      </c>
      <c r="X83" s="71">
        <v>6855</v>
      </c>
      <c r="Y83" s="71">
        <v>7794</v>
      </c>
      <c r="Z83" s="71">
        <v>13211</v>
      </c>
      <c r="AA83" s="71">
        <v>7212</v>
      </c>
      <c r="AB83" s="71">
        <v>19019</v>
      </c>
      <c r="AC83" s="71">
        <v>0</v>
      </c>
      <c r="AD83" s="71">
        <v>1.469072206384525</v>
      </c>
      <c r="AE83" s="72"/>
      <c r="AF83" s="71">
        <v>65442562.189590387</v>
      </c>
      <c r="AG83" s="71">
        <v>1180711.3518305901</v>
      </c>
      <c r="AH83" s="71">
        <v>3994093.731200234</v>
      </c>
      <c r="AI83" s="71">
        <v>43598356.380737633</v>
      </c>
      <c r="AJ83" s="71">
        <v>34519997.166656092</v>
      </c>
      <c r="AK83" s="71">
        <v>0</v>
      </c>
      <c r="AL83" s="71">
        <v>0</v>
      </c>
      <c r="AM83" s="71">
        <v>2606474.168295647</v>
      </c>
      <c r="AN83" s="71">
        <v>0</v>
      </c>
      <c r="AO83" s="71">
        <v>0</v>
      </c>
      <c r="AP83" s="71">
        <v>151342194.98831061</v>
      </c>
      <c r="AQ83" s="72"/>
      <c r="AR83" s="71">
        <v>411</v>
      </c>
      <c r="AS83" s="71">
        <v>78</v>
      </c>
      <c r="AT83" s="71">
        <v>0</v>
      </c>
      <c r="AU83" s="71">
        <v>0</v>
      </c>
      <c r="AV83" s="71">
        <v>0</v>
      </c>
      <c r="AW83" s="71">
        <v>0</v>
      </c>
      <c r="AX83" s="71"/>
      <c r="AY83" s="72"/>
      <c r="AZ83" s="71">
        <v>2217.6379999999999</v>
      </c>
      <c r="BA83" s="71">
        <v>12346.031999999999</v>
      </c>
      <c r="BB83" s="71">
        <v>0</v>
      </c>
      <c r="BC83" s="71">
        <v>0</v>
      </c>
      <c r="BD83" s="71">
        <v>0</v>
      </c>
      <c r="BE83" s="71">
        <v>0</v>
      </c>
      <c r="BF83" s="71"/>
      <c r="BG83" s="72"/>
      <c r="BH83" s="71">
        <v>0</v>
      </c>
      <c r="BI83" s="71">
        <v>0</v>
      </c>
      <c r="BJ83" s="71">
        <v>207.98</v>
      </c>
      <c r="BK83" s="71">
        <v>0</v>
      </c>
      <c r="BL83" s="71">
        <v>0</v>
      </c>
      <c r="BM83" s="71">
        <v>0</v>
      </c>
      <c r="BN83" s="72"/>
      <c r="BO83" s="71">
        <v>0</v>
      </c>
      <c r="BP83" s="71">
        <v>0</v>
      </c>
      <c r="BQ83" s="71">
        <v>3</v>
      </c>
      <c r="BR83" s="71">
        <v>0</v>
      </c>
      <c r="BS83" s="71">
        <v>0</v>
      </c>
      <c r="BT83" s="71">
        <v>0</v>
      </c>
      <c r="BU83"/>
      <c r="BV83" s="70">
        <v>207.98</v>
      </c>
      <c r="BW83" s="70">
        <v>0</v>
      </c>
      <c r="BX83" s="70">
        <v>0</v>
      </c>
      <c r="BY83" s="70">
        <v>0</v>
      </c>
      <c r="BZ83" s="70">
        <v>0</v>
      </c>
      <c r="CA83" s="70">
        <v>0</v>
      </c>
      <c r="CB83" s="70">
        <v>0</v>
      </c>
      <c r="CC83" s="70">
        <v>0</v>
      </c>
      <c r="CD83" s="70">
        <v>0</v>
      </c>
    </row>
    <row r="84" spans="1:82">
      <c r="A84" s="70" t="s">
        <v>1746</v>
      </c>
      <c r="B84" s="70">
        <v>251</v>
      </c>
      <c r="C84" s="70">
        <v>13</v>
      </c>
      <c r="D84" s="70">
        <v>15</v>
      </c>
      <c r="E84" s="70">
        <v>2016</v>
      </c>
      <c r="F84" s="70" t="s">
        <v>155</v>
      </c>
      <c r="G84" s="1064" t="s">
        <v>1648</v>
      </c>
      <c r="H84" s="70" t="s">
        <v>1649</v>
      </c>
      <c r="I84" s="148"/>
      <c r="J84" s="71">
        <v>193.49486141166611</v>
      </c>
      <c r="K84" s="71">
        <v>1.671729056651573</v>
      </c>
      <c r="L84" s="71">
        <v>33.217165280621401</v>
      </c>
      <c r="M84" s="71">
        <v>35.588129803954139</v>
      </c>
      <c r="N84" s="71">
        <v>41.871867115502361</v>
      </c>
      <c r="O84" s="71">
        <v>22.760104711166711</v>
      </c>
      <c r="P84" s="71">
        <v>40.283663555297416</v>
      </c>
      <c r="Q84" s="71">
        <v>1.3362167028910084</v>
      </c>
      <c r="R84" s="71">
        <v>0</v>
      </c>
      <c r="S84" s="71">
        <v>1.5661663452678014</v>
      </c>
      <c r="T84" s="72"/>
      <c r="U84" s="71">
        <v>7350116</v>
      </c>
      <c r="V84" s="71">
        <v>548</v>
      </c>
      <c r="W84" s="71">
        <v>640</v>
      </c>
      <c r="X84" s="71">
        <v>6855</v>
      </c>
      <c r="Y84" s="71">
        <v>7874</v>
      </c>
      <c r="Z84" s="71">
        <v>13386</v>
      </c>
      <c r="AA84" s="71">
        <v>8291</v>
      </c>
      <c r="AB84" s="71">
        <v>18918</v>
      </c>
      <c r="AC84" s="71">
        <v>0</v>
      </c>
      <c r="AD84" s="71">
        <v>1.566166345267801</v>
      </c>
      <c r="AE84" s="72"/>
      <c r="AF84" s="71">
        <v>60634751.768357269</v>
      </c>
      <c r="AG84" s="71">
        <v>1125459.386452063</v>
      </c>
      <c r="AH84" s="71">
        <v>3385191.2485689209</v>
      </c>
      <c r="AI84" s="71">
        <v>43519852.20096723</v>
      </c>
      <c r="AJ84" s="71">
        <v>34640326.732344627</v>
      </c>
      <c r="AK84" s="71">
        <v>0</v>
      </c>
      <c r="AL84" s="71">
        <v>0</v>
      </c>
      <c r="AM84" s="71">
        <v>2594646.763073002</v>
      </c>
      <c r="AN84" s="71">
        <v>0</v>
      </c>
      <c r="AO84" s="71">
        <v>0</v>
      </c>
      <c r="AP84" s="71">
        <v>145900228.09976313</v>
      </c>
      <c r="AQ84" s="72"/>
      <c r="AR84" s="71">
        <v>438</v>
      </c>
      <c r="AS84" s="71">
        <v>85</v>
      </c>
      <c r="AT84" s="71">
        <v>0</v>
      </c>
      <c r="AU84" s="71">
        <v>0</v>
      </c>
      <c r="AV84" s="71">
        <v>0</v>
      </c>
      <c r="AW84" s="71">
        <v>0</v>
      </c>
      <c r="AX84" s="71"/>
      <c r="AY84" s="72"/>
      <c r="AZ84" s="71">
        <v>2357.2379999999998</v>
      </c>
      <c r="BA84" s="71">
        <v>13198.432000000001</v>
      </c>
      <c r="BB84" s="71">
        <v>0</v>
      </c>
      <c r="BC84" s="71">
        <v>0</v>
      </c>
      <c r="BD84" s="71">
        <v>0</v>
      </c>
      <c r="BE84" s="71">
        <v>0</v>
      </c>
      <c r="BF84" s="71"/>
      <c r="BG84" s="72"/>
      <c r="BH84" s="71">
        <v>0</v>
      </c>
      <c r="BI84" s="71">
        <v>0</v>
      </c>
      <c r="BJ84" s="71">
        <v>187.02799999999999</v>
      </c>
      <c r="BK84" s="71">
        <v>0</v>
      </c>
      <c r="BL84" s="71">
        <v>0</v>
      </c>
      <c r="BM84" s="71">
        <v>0</v>
      </c>
      <c r="BN84" s="72"/>
      <c r="BO84" s="71">
        <v>0</v>
      </c>
      <c r="BP84" s="71">
        <v>0</v>
      </c>
      <c r="BQ84" s="71">
        <v>3</v>
      </c>
      <c r="BR84" s="71">
        <v>0</v>
      </c>
      <c r="BS84" s="71">
        <v>0</v>
      </c>
      <c r="BT84" s="71">
        <v>0</v>
      </c>
      <c r="BU84"/>
      <c r="BV84" s="70">
        <v>187.02799999999999</v>
      </c>
      <c r="BW84" s="70">
        <v>0</v>
      </c>
      <c r="BX84" s="70">
        <v>0</v>
      </c>
      <c r="BY84" s="70">
        <v>0</v>
      </c>
      <c r="BZ84" s="70">
        <v>0</v>
      </c>
      <c r="CA84" s="70">
        <v>0</v>
      </c>
      <c r="CB84" s="70">
        <v>0</v>
      </c>
      <c r="CC84" s="70">
        <v>0</v>
      </c>
      <c r="CD84" s="70">
        <v>0</v>
      </c>
    </row>
    <row r="85" spans="1:82">
      <c r="A85" s="70" t="s">
        <v>1747</v>
      </c>
      <c r="B85" s="70">
        <v>252</v>
      </c>
      <c r="C85" s="70">
        <v>14</v>
      </c>
      <c r="D85" s="70">
        <v>15</v>
      </c>
      <c r="E85" s="70">
        <v>2017</v>
      </c>
      <c r="F85" s="70" t="s">
        <v>156</v>
      </c>
      <c r="G85" s="70" t="s">
        <v>1648</v>
      </c>
      <c r="H85" s="70" t="s">
        <v>1649</v>
      </c>
      <c r="I85" s="148"/>
      <c r="J85" s="71">
        <v>186.89343248902077</v>
      </c>
      <c r="K85" s="71">
        <v>1.708256791223004</v>
      </c>
      <c r="L85" s="71">
        <v>29.985469099230954</v>
      </c>
      <c r="M85" s="71">
        <v>35.683860822784141</v>
      </c>
      <c r="N85" s="71">
        <v>41.078113387440276</v>
      </c>
      <c r="O85" s="71">
        <v>22.540915810043678</v>
      </c>
      <c r="P85" s="71">
        <v>40.665769495309604</v>
      </c>
      <c r="Q85" s="71">
        <v>1.2795835898016099</v>
      </c>
      <c r="R85" s="71">
        <v>0</v>
      </c>
      <c r="S85" s="71">
        <v>1.528703097137313</v>
      </c>
      <c r="T85" s="72"/>
      <c r="U85" s="71">
        <v>6985631</v>
      </c>
      <c r="V85" s="71">
        <v>548</v>
      </c>
      <c r="W85" s="71">
        <v>640</v>
      </c>
      <c r="X85" s="71">
        <v>6855</v>
      </c>
      <c r="Y85" s="71">
        <v>7894</v>
      </c>
      <c r="Z85" s="71">
        <v>13477</v>
      </c>
      <c r="AA85" s="71">
        <v>8423</v>
      </c>
      <c r="AB85" s="71">
        <v>18734</v>
      </c>
      <c r="AC85" s="71">
        <v>0</v>
      </c>
      <c r="AD85" s="71">
        <v>1.528703097137313</v>
      </c>
      <c r="AE85" s="72"/>
      <c r="AF85" s="71">
        <v>56627434.670287557</v>
      </c>
      <c r="AG85" s="71">
        <v>1128729.462908837</v>
      </c>
      <c r="AH85" s="71">
        <v>4135369.274106185</v>
      </c>
      <c r="AI85" s="71">
        <v>42443143.663344741</v>
      </c>
      <c r="AJ85" s="71">
        <v>31491641.244278219</v>
      </c>
      <c r="AK85" s="71">
        <v>0</v>
      </c>
      <c r="AL85" s="71">
        <v>0</v>
      </c>
      <c r="AM85" s="71">
        <v>2573431.1706744879</v>
      </c>
      <c r="AN85" s="71">
        <v>0</v>
      </c>
      <c r="AO85" s="71">
        <v>0</v>
      </c>
      <c r="AP85" s="71">
        <v>138399749.48560005</v>
      </c>
      <c r="AQ85" s="72"/>
      <c r="AR85" s="71">
        <v>458</v>
      </c>
      <c r="AS85" s="71">
        <v>91</v>
      </c>
      <c r="AT85" s="71">
        <v>0</v>
      </c>
      <c r="AU85" s="71">
        <v>0</v>
      </c>
      <c r="AV85" s="71">
        <v>0</v>
      </c>
      <c r="AW85" s="71">
        <v>0</v>
      </c>
      <c r="AX85" s="71"/>
      <c r="AY85" s="72"/>
      <c r="AZ85" s="71">
        <v>2458.1379999999999</v>
      </c>
      <c r="BA85" s="71">
        <v>16547.531999999999</v>
      </c>
      <c r="BB85" s="71">
        <v>0</v>
      </c>
      <c r="BC85" s="71">
        <v>0</v>
      </c>
      <c r="BD85" s="71">
        <v>0</v>
      </c>
      <c r="BE85" s="71">
        <v>0</v>
      </c>
      <c r="BF85" s="71"/>
      <c r="BG85" s="72"/>
      <c r="BH85" s="71">
        <v>0</v>
      </c>
      <c r="BI85" s="71">
        <v>0</v>
      </c>
      <c r="BJ85" s="71">
        <v>189.41399999999999</v>
      </c>
      <c r="BK85" s="71">
        <v>0</v>
      </c>
      <c r="BL85" s="71">
        <v>0</v>
      </c>
      <c r="BM85" s="71">
        <v>0</v>
      </c>
      <c r="BN85" s="72"/>
      <c r="BO85" s="71">
        <v>0</v>
      </c>
      <c r="BP85" s="71">
        <v>0</v>
      </c>
      <c r="BQ85" s="71">
        <v>3</v>
      </c>
      <c r="BR85" s="71">
        <v>0</v>
      </c>
      <c r="BS85" s="71">
        <v>0</v>
      </c>
      <c r="BT85" s="71">
        <v>0</v>
      </c>
      <c r="BU85"/>
      <c r="BV85" s="70">
        <v>189.41399999999999</v>
      </c>
      <c r="BW85" s="70">
        <v>0</v>
      </c>
      <c r="BX85" s="70">
        <v>0</v>
      </c>
      <c r="BY85" s="70">
        <v>0</v>
      </c>
      <c r="BZ85" s="70">
        <v>0</v>
      </c>
      <c r="CA85" s="70">
        <v>0</v>
      </c>
      <c r="CB85" s="70">
        <v>0</v>
      </c>
      <c r="CC85" s="70">
        <v>0</v>
      </c>
      <c r="CD85" s="70">
        <v>0</v>
      </c>
    </row>
    <row r="86" spans="1:82">
      <c r="A86" s="70" t="s">
        <v>1748</v>
      </c>
      <c r="B86" s="70">
        <v>253</v>
      </c>
      <c r="C86" s="70">
        <v>15</v>
      </c>
      <c r="D86" s="70">
        <v>15</v>
      </c>
      <c r="E86" s="70">
        <v>2018</v>
      </c>
      <c r="F86" s="70" t="s">
        <v>183</v>
      </c>
      <c r="G86" s="70" t="s">
        <v>1648</v>
      </c>
      <c r="H86" s="70" t="s">
        <v>1649</v>
      </c>
      <c r="I86" s="148"/>
      <c r="J86" s="71">
        <v>187.40894707231459</v>
      </c>
      <c r="K86" s="71">
        <v>1.5899243842475554</v>
      </c>
      <c r="L86" s="71">
        <v>27.507805664473182</v>
      </c>
      <c r="M86" s="71">
        <v>35.859856349899069</v>
      </c>
      <c r="N86" s="71">
        <v>38.136129210580791</v>
      </c>
      <c r="O86" s="71">
        <v>22.138755801541659</v>
      </c>
      <c r="P86" s="71">
        <v>41.016194630059971</v>
      </c>
      <c r="Q86" s="71">
        <v>1.18313001670817</v>
      </c>
      <c r="R86" s="71">
        <v>0</v>
      </c>
      <c r="S86" s="71">
        <v>1.874351550883959</v>
      </c>
      <c r="T86" s="72"/>
      <c r="U86" s="71">
        <v>7319292</v>
      </c>
      <c r="V86" s="71">
        <v>548</v>
      </c>
      <c r="W86" s="71">
        <v>640</v>
      </c>
      <c r="X86" s="71">
        <v>6855</v>
      </c>
      <c r="Y86" s="71">
        <v>7960</v>
      </c>
      <c r="Z86" s="71">
        <v>13490</v>
      </c>
      <c r="AA86" s="71">
        <v>8581</v>
      </c>
      <c r="AB86" s="71">
        <v>18667</v>
      </c>
      <c r="AC86" s="71">
        <v>0</v>
      </c>
      <c r="AD86" s="71">
        <v>1.874351550883959</v>
      </c>
      <c r="AE86" s="72"/>
      <c r="AF86" s="71">
        <v>59559081.98073104</v>
      </c>
      <c r="AG86" s="71">
        <v>1021230.147160874</v>
      </c>
      <c r="AH86" s="71">
        <v>3897586.0496796542</v>
      </c>
      <c r="AI86" s="71">
        <v>43385562.452340387</v>
      </c>
      <c r="AJ86" s="71">
        <v>29498375.225115139</v>
      </c>
      <c r="AK86" s="71">
        <v>0</v>
      </c>
      <c r="AL86" s="71">
        <v>0</v>
      </c>
      <c r="AM86" s="71">
        <v>2569533.2836543489</v>
      </c>
      <c r="AN86" s="71">
        <v>0</v>
      </c>
      <c r="AO86" s="71">
        <v>0</v>
      </c>
      <c r="AP86" s="71">
        <v>139931369.13868147</v>
      </c>
      <c r="AQ86" s="72"/>
      <c r="AR86" s="71">
        <v>481</v>
      </c>
      <c r="AS86" s="71">
        <v>98</v>
      </c>
      <c r="AT86" s="71">
        <v>0</v>
      </c>
      <c r="AU86" s="71">
        <v>0</v>
      </c>
      <c r="AV86" s="71">
        <v>0</v>
      </c>
      <c r="AW86" s="71">
        <v>0</v>
      </c>
      <c r="AX86" s="71"/>
      <c r="AY86" s="72"/>
      <c r="AZ86" s="71">
        <v>2586.3100000000004</v>
      </c>
      <c r="BA86" s="71">
        <v>16778.232</v>
      </c>
      <c r="BB86" s="71">
        <v>0</v>
      </c>
      <c r="BC86" s="71">
        <v>0</v>
      </c>
      <c r="BD86" s="71">
        <v>0</v>
      </c>
      <c r="BE86" s="71">
        <v>0</v>
      </c>
      <c r="BF86" s="71"/>
      <c r="BG86" s="72"/>
      <c r="BH86" s="71">
        <v>0</v>
      </c>
      <c r="BI86" s="71">
        <v>0</v>
      </c>
      <c r="BJ86" s="71">
        <v>232.422</v>
      </c>
      <c r="BK86" s="71">
        <v>0</v>
      </c>
      <c r="BL86" s="71">
        <v>0</v>
      </c>
      <c r="BM86" s="71">
        <v>0</v>
      </c>
      <c r="BN86" s="72"/>
      <c r="BO86" s="71">
        <v>0</v>
      </c>
      <c r="BP86" s="71">
        <v>0</v>
      </c>
      <c r="BQ86" s="71">
        <v>3</v>
      </c>
      <c r="BR86" s="71">
        <v>0</v>
      </c>
      <c r="BS86" s="71">
        <v>0</v>
      </c>
      <c r="BT86" s="71">
        <v>0</v>
      </c>
      <c r="BU86"/>
      <c r="BV86" s="70">
        <v>232.422</v>
      </c>
      <c r="BW86" s="70">
        <v>0</v>
      </c>
      <c r="BX86" s="70">
        <v>0</v>
      </c>
      <c r="BY86" s="70">
        <v>0</v>
      </c>
      <c r="BZ86" s="70">
        <v>0</v>
      </c>
      <c r="CA86" s="70">
        <v>0</v>
      </c>
      <c r="CB86" s="70">
        <v>0</v>
      </c>
      <c r="CC86" s="70">
        <v>0</v>
      </c>
      <c r="CD86" s="70">
        <v>0</v>
      </c>
    </row>
    <row r="87" spans="1:82">
      <c r="A87" s="70" t="s">
        <v>1749</v>
      </c>
      <c r="B87" s="70">
        <v>254</v>
      </c>
      <c r="C87" s="70">
        <v>16</v>
      </c>
      <c r="D87" s="70">
        <v>15</v>
      </c>
      <c r="E87" s="70">
        <v>2019</v>
      </c>
      <c r="F87" s="70" t="s">
        <v>158</v>
      </c>
      <c r="G87" s="70" t="s">
        <v>1648</v>
      </c>
      <c r="H87" s="70" t="s">
        <v>1649</v>
      </c>
      <c r="I87" s="148"/>
      <c r="J87" s="71">
        <v>184.10850664745641</v>
      </c>
      <c r="K87" s="71">
        <v>1.4753327541566146</v>
      </c>
      <c r="L87" s="71">
        <v>27.631050019817394</v>
      </c>
      <c r="M87" s="71">
        <v>32.169547326577458</v>
      </c>
      <c r="N87" s="71">
        <v>38.558613026523297</v>
      </c>
      <c r="O87" s="71">
        <v>21.591937745611602</v>
      </c>
      <c r="P87" s="71">
        <v>36.923756491220892</v>
      </c>
      <c r="Q87" s="71">
        <v>1.1396643345381099</v>
      </c>
      <c r="R87" s="71">
        <v>0</v>
      </c>
      <c r="S87" s="71">
        <v>1.2484990911286913</v>
      </c>
      <c r="T87" s="72"/>
      <c r="U87" s="71">
        <v>7563932</v>
      </c>
      <c r="V87" s="71">
        <v>548</v>
      </c>
      <c r="W87" s="71">
        <v>640</v>
      </c>
      <c r="X87" s="71">
        <v>6855</v>
      </c>
      <c r="Y87" s="71">
        <v>7950</v>
      </c>
      <c r="Z87" s="71">
        <v>13518</v>
      </c>
      <c r="AA87" s="71">
        <v>7667</v>
      </c>
      <c r="AB87" s="71">
        <v>18468</v>
      </c>
      <c r="AC87" s="71">
        <v>0</v>
      </c>
      <c r="AD87" s="71">
        <v>1.2484990911286911</v>
      </c>
      <c r="AE87" s="72"/>
      <c r="AF87" s="71">
        <v>60396711.956072673</v>
      </c>
      <c r="AG87" s="71">
        <v>1020927.732253706</v>
      </c>
      <c r="AH87" s="71">
        <v>4208228.7163169263</v>
      </c>
      <c r="AI87" s="71">
        <v>42514249.540828973</v>
      </c>
      <c r="AJ87" s="71">
        <v>31077127.102047119</v>
      </c>
      <c r="AK87" s="71">
        <v>0</v>
      </c>
      <c r="AL87" s="71">
        <v>0</v>
      </c>
      <c r="AM87" s="71">
        <v>2515202.5729704346</v>
      </c>
      <c r="AN87" s="71">
        <v>0</v>
      </c>
      <c r="AO87" s="71">
        <v>0</v>
      </c>
      <c r="AP87" s="71">
        <v>141732447.62048981</v>
      </c>
      <c r="AQ87" s="72"/>
      <c r="AR87" s="71">
        <v>507</v>
      </c>
      <c r="AS87" s="71">
        <v>109</v>
      </c>
      <c r="AT87" s="71">
        <v>0</v>
      </c>
      <c r="AU87" s="71">
        <v>0</v>
      </c>
      <c r="AV87" s="71">
        <v>0</v>
      </c>
      <c r="AW87" s="71">
        <v>0</v>
      </c>
      <c r="AX87" s="71"/>
      <c r="AY87" s="72"/>
      <c r="AZ87" s="71">
        <v>2763.690000000001</v>
      </c>
      <c r="BA87" s="71">
        <v>20321.831999999999</v>
      </c>
      <c r="BB87" s="71">
        <v>0</v>
      </c>
      <c r="BC87" s="71">
        <v>0</v>
      </c>
      <c r="BD87" s="71">
        <v>0</v>
      </c>
      <c r="BE87" s="71">
        <v>0</v>
      </c>
      <c r="BF87" s="71"/>
      <c r="BG87" s="72"/>
      <c r="BH87" s="71">
        <v>0</v>
      </c>
      <c r="BI87" s="71">
        <v>0</v>
      </c>
      <c r="BJ87" s="71">
        <v>214.23099999999999</v>
      </c>
      <c r="BK87" s="71">
        <v>0</v>
      </c>
      <c r="BL87" s="71">
        <v>0</v>
      </c>
      <c r="BM87" s="71">
        <v>0</v>
      </c>
      <c r="BN87" s="72"/>
      <c r="BO87" s="71">
        <v>0</v>
      </c>
      <c r="BP87" s="71">
        <v>0</v>
      </c>
      <c r="BQ87" s="71">
        <v>3</v>
      </c>
      <c r="BR87" s="71">
        <v>0</v>
      </c>
      <c r="BS87" s="71">
        <v>0</v>
      </c>
      <c r="BT87" s="71">
        <v>0</v>
      </c>
      <c r="BU87"/>
      <c r="BV87" s="70">
        <v>214.23099999999999</v>
      </c>
      <c r="BW87" s="70">
        <v>0</v>
      </c>
      <c r="BX87" s="70">
        <v>0</v>
      </c>
      <c r="BY87" s="70">
        <v>0</v>
      </c>
      <c r="BZ87" s="70">
        <v>0</v>
      </c>
      <c r="CA87" s="70">
        <v>0</v>
      </c>
      <c r="CB87" s="70">
        <v>0</v>
      </c>
      <c r="CC87" s="70">
        <v>0</v>
      </c>
      <c r="CD87" s="70">
        <v>0</v>
      </c>
    </row>
    <row r="88" spans="1:82">
      <c r="A88" s="70" t="s">
        <v>1750</v>
      </c>
      <c r="B88" s="70">
        <v>255</v>
      </c>
      <c r="C88" s="70">
        <v>17</v>
      </c>
      <c r="D88" s="70">
        <v>15</v>
      </c>
      <c r="E88" s="70">
        <v>2020</v>
      </c>
      <c r="F88" s="70" t="s">
        <v>159</v>
      </c>
      <c r="G88" s="70" t="s">
        <v>1648</v>
      </c>
      <c r="H88" s="70" t="s">
        <v>1649</v>
      </c>
      <c r="I88" s="148"/>
      <c r="J88" s="71">
        <v>174.55722518395319</v>
      </c>
      <c r="K88" s="71">
        <v>1.6091793166585753</v>
      </c>
      <c r="L88" s="71">
        <v>49.413804119772713</v>
      </c>
      <c r="M88" s="71">
        <v>29.06565858107119</v>
      </c>
      <c r="N88" s="71">
        <v>35.474508565264564</v>
      </c>
      <c r="O88" s="71">
        <v>18.9455789390238</v>
      </c>
      <c r="P88" s="71">
        <v>35.341484571377642</v>
      </c>
      <c r="Q88" s="71">
        <v>1.0805142170086</v>
      </c>
      <c r="R88" s="71">
        <v>0</v>
      </c>
      <c r="S88" s="71">
        <v>1.168041396039857</v>
      </c>
      <c r="T88" s="72"/>
      <c r="U88" s="71">
        <v>8129557</v>
      </c>
      <c r="V88" s="71">
        <v>553</v>
      </c>
      <c r="W88" s="71">
        <v>1017</v>
      </c>
      <c r="X88" s="71">
        <v>6513</v>
      </c>
      <c r="Y88" s="71">
        <v>7980</v>
      </c>
      <c r="Z88" s="71">
        <v>13538</v>
      </c>
      <c r="AA88" s="71">
        <v>7800</v>
      </c>
      <c r="AB88" s="71">
        <v>18326</v>
      </c>
      <c r="AC88" s="71">
        <v>0</v>
      </c>
      <c r="AD88" s="71">
        <v>1.168041396039857</v>
      </c>
      <c r="AE88" s="72"/>
      <c r="AF88" s="71">
        <v>63474828.537032127</v>
      </c>
      <c r="AG88" s="71">
        <v>1031002.1471552871</v>
      </c>
      <c r="AH88" s="71">
        <v>7246449.7816983936</v>
      </c>
      <c r="AI88" s="71">
        <v>37395572.638972975</v>
      </c>
      <c r="AJ88" s="71">
        <v>32769772.80803401</v>
      </c>
      <c r="AK88" s="71"/>
      <c r="AL88" s="71"/>
      <c r="AM88" s="71">
        <v>2391746.6061066221</v>
      </c>
      <c r="AN88" s="71"/>
      <c r="AO88" s="71"/>
      <c r="AP88" s="71">
        <v>144309372.5189994</v>
      </c>
      <c r="AQ88" s="72"/>
      <c r="AR88" s="71">
        <v>533</v>
      </c>
      <c r="AS88" s="71">
        <v>117</v>
      </c>
      <c r="AT88" s="71">
        <v>0</v>
      </c>
      <c r="AU88" s="71">
        <v>0</v>
      </c>
      <c r="AV88" s="71">
        <v>0</v>
      </c>
      <c r="AW88" s="71">
        <v>0</v>
      </c>
      <c r="AX88" s="71"/>
      <c r="AY88" s="72"/>
      <c r="AZ88" s="71">
        <v>2912.3680000000031</v>
      </c>
      <c r="BA88" s="71">
        <v>20717.831999999991</v>
      </c>
      <c r="BB88" s="71">
        <v>0</v>
      </c>
      <c r="BC88" s="71">
        <v>0</v>
      </c>
      <c r="BD88" s="71">
        <v>0</v>
      </c>
      <c r="BE88" s="71">
        <v>0</v>
      </c>
      <c r="BF88" s="71"/>
      <c r="BG88" s="72"/>
      <c r="BH88" s="71">
        <v>0</v>
      </c>
      <c r="BI88" s="71">
        <v>0</v>
      </c>
      <c r="BJ88" s="71">
        <v>203.65700000000001</v>
      </c>
      <c r="BK88" s="71">
        <v>0</v>
      </c>
      <c r="BL88" s="71">
        <v>4.1449999999999996</v>
      </c>
      <c r="BM88" s="71">
        <v>0</v>
      </c>
      <c r="BN88" s="72"/>
      <c r="BO88" s="71">
        <v>0</v>
      </c>
      <c r="BP88" s="71">
        <v>0</v>
      </c>
      <c r="BQ88" s="71">
        <v>3</v>
      </c>
      <c r="BR88" s="71">
        <v>0</v>
      </c>
      <c r="BS88" s="71">
        <v>1</v>
      </c>
      <c r="BT88" s="71">
        <v>0</v>
      </c>
      <c r="BU88"/>
      <c r="BV88" s="70">
        <v>207.80199999999999</v>
      </c>
      <c r="BW88" s="70">
        <v>0</v>
      </c>
      <c r="BX88" s="70">
        <v>0</v>
      </c>
      <c r="BY88" s="70">
        <v>0</v>
      </c>
      <c r="BZ88" s="70">
        <v>0</v>
      </c>
      <c r="CA88" s="70">
        <v>0</v>
      </c>
      <c r="CB88" s="70">
        <v>0</v>
      </c>
      <c r="CC88" s="70">
        <v>0</v>
      </c>
      <c r="CD88" s="70">
        <v>0</v>
      </c>
    </row>
    <row r="89" spans="1:82">
      <c r="A89" s="70" t="s">
        <v>1751</v>
      </c>
      <c r="B89" s="70">
        <v>255</v>
      </c>
      <c r="C89" s="70">
        <v>18</v>
      </c>
      <c r="D89" s="70">
        <v>15</v>
      </c>
      <c r="E89" s="70">
        <v>2021</v>
      </c>
      <c r="F89" s="70" t="s">
        <v>160</v>
      </c>
      <c r="G89" s="70" t="s">
        <v>1648</v>
      </c>
      <c r="H89" s="70" t="s">
        <v>1649</v>
      </c>
      <c r="I89" s="148"/>
      <c r="J89" s="71">
        <v>170.18786063867952</v>
      </c>
      <c r="K89" s="71">
        <v>1.5500863626573129</v>
      </c>
      <c r="L89" s="71">
        <v>45.09449130851894</v>
      </c>
      <c r="M89" s="71">
        <v>29.519562257583758</v>
      </c>
      <c r="N89" s="71">
        <v>35.060502093705345</v>
      </c>
      <c r="O89" s="71">
        <v>18.353768050512237</v>
      </c>
      <c r="P89" s="71">
        <v>36.59205297532008</v>
      </c>
      <c r="Q89" s="71">
        <v>1.06153599959278</v>
      </c>
      <c r="R89" s="71">
        <v>0</v>
      </c>
      <c r="S89" s="71">
        <v>1.163997186370431</v>
      </c>
      <c r="T89" s="72"/>
      <c r="U89" s="71">
        <v>8139525</v>
      </c>
      <c r="V89" s="71">
        <v>553</v>
      </c>
      <c r="W89" s="71">
        <v>1017</v>
      </c>
      <c r="X89" s="71">
        <v>6513</v>
      </c>
      <c r="Y89" s="71">
        <v>7983</v>
      </c>
      <c r="Z89" s="71">
        <v>13504</v>
      </c>
      <c r="AA89" s="71">
        <v>7875</v>
      </c>
      <c r="AB89" s="71">
        <v>18181</v>
      </c>
      <c r="AC89" s="71">
        <v>0</v>
      </c>
      <c r="AD89" s="71">
        <v>1.163997186370431</v>
      </c>
      <c r="AE89" s="72"/>
      <c r="AF89" s="71">
        <v>62345257.958993591</v>
      </c>
      <c r="AG89" s="71">
        <v>1048805.9359092389</v>
      </c>
      <c r="AH89" s="71">
        <v>6496863.9464443047</v>
      </c>
      <c r="AI89" s="71">
        <v>41034028.389825076</v>
      </c>
      <c r="AJ89" s="71">
        <v>31933627.39780378</v>
      </c>
      <c r="AK89" s="71">
        <v>0</v>
      </c>
      <c r="AL89" s="71">
        <v>0</v>
      </c>
      <c r="AM89" s="71">
        <v>2386508.7442336651</v>
      </c>
      <c r="AN89" s="71">
        <v>0</v>
      </c>
      <c r="AO89" s="71">
        <v>0</v>
      </c>
      <c r="AP89" s="71">
        <v>145245092.37320966</v>
      </c>
      <c r="AQ89" s="72"/>
      <c r="AR89" s="71">
        <v>559</v>
      </c>
      <c r="AS89" s="71">
        <v>118</v>
      </c>
      <c r="AT89" s="71">
        <v>0</v>
      </c>
      <c r="AU89" s="71">
        <v>0</v>
      </c>
      <c r="AV89" s="71">
        <v>0</v>
      </c>
      <c r="AW89" s="71">
        <v>1</v>
      </c>
      <c r="AX89" s="71"/>
      <c r="AY89" s="72"/>
      <c r="AZ89" s="71">
        <v>3068.9670000000019</v>
      </c>
      <c r="BA89" s="71">
        <v>20767.331999999991</v>
      </c>
      <c r="BB89" s="71">
        <v>0</v>
      </c>
      <c r="BC89" s="71">
        <v>0</v>
      </c>
      <c r="BD89" s="71">
        <v>0</v>
      </c>
      <c r="BE89" s="71">
        <v>300</v>
      </c>
      <c r="BF89" s="71"/>
      <c r="BG89" s="72"/>
      <c r="BH89" s="71">
        <v>0</v>
      </c>
      <c r="BI89" s="71">
        <v>0</v>
      </c>
      <c r="BJ89" s="71">
        <v>210.642</v>
      </c>
      <c r="BK89" s="71">
        <v>0</v>
      </c>
      <c r="BL89" s="71">
        <v>3.8559999999999999</v>
      </c>
      <c r="BM89" s="71">
        <v>0</v>
      </c>
      <c r="BN89" s="72"/>
      <c r="BO89" s="71">
        <v>0</v>
      </c>
      <c r="BP89" s="71">
        <v>0</v>
      </c>
      <c r="BQ89" s="71">
        <v>3</v>
      </c>
      <c r="BR89" s="71">
        <v>0</v>
      </c>
      <c r="BS89" s="71">
        <v>1</v>
      </c>
      <c r="BT89" s="71">
        <v>0</v>
      </c>
      <c r="BU89"/>
      <c r="BV89" s="70">
        <v>214.49799999999999</v>
      </c>
      <c r="BW89" s="70">
        <v>0</v>
      </c>
      <c r="BX89" s="70">
        <v>0</v>
      </c>
      <c r="BY89" s="70">
        <v>0</v>
      </c>
      <c r="BZ89" s="70">
        <v>0</v>
      </c>
      <c r="CA89" s="70">
        <v>0</v>
      </c>
      <c r="CB89" s="70">
        <v>0</v>
      </c>
      <c r="CC89" s="70">
        <v>0</v>
      </c>
      <c r="CD89" s="70">
        <v>0</v>
      </c>
    </row>
    <row r="90" spans="1:82">
      <c r="A90" s="70" t="s">
        <v>1652</v>
      </c>
      <c r="B90" s="70">
        <v>255</v>
      </c>
      <c r="C90" s="70">
        <v>19</v>
      </c>
      <c r="D90" s="70">
        <v>15</v>
      </c>
      <c r="E90" s="70">
        <v>2022</v>
      </c>
      <c r="F90" s="70" t="s">
        <v>161</v>
      </c>
      <c r="G90" s="70" t="s">
        <v>1648</v>
      </c>
      <c r="H90" s="70" t="s">
        <v>1649</v>
      </c>
      <c r="I90" s="148"/>
      <c r="J90" s="71">
        <v>152.62776088752264</v>
      </c>
      <c r="K90" s="71">
        <v>1.4827414301405941</v>
      </c>
      <c r="L90" s="71">
        <v>40.433165357486608</v>
      </c>
      <c r="M90" s="71">
        <v>30.096741481672275</v>
      </c>
      <c r="N90" s="71">
        <v>34.693237517192223</v>
      </c>
      <c r="O90" s="71">
        <v>19.306118500584855</v>
      </c>
      <c r="P90" s="71">
        <v>36.335522005727086</v>
      </c>
      <c r="Q90" s="71">
        <v>1.0613643905602221</v>
      </c>
      <c r="R90" s="71">
        <v>0</v>
      </c>
      <c r="S90" s="71">
        <v>1.533252517530111</v>
      </c>
      <c r="T90" s="72"/>
      <c r="U90" s="71">
        <v>8977990</v>
      </c>
      <c r="V90" s="71">
        <v>553</v>
      </c>
      <c r="W90" s="71">
        <v>1017</v>
      </c>
      <c r="X90" s="71">
        <v>6513</v>
      </c>
      <c r="Y90" s="71">
        <v>8021</v>
      </c>
      <c r="Z90" s="71">
        <v>13496</v>
      </c>
      <c r="AA90" s="71">
        <v>7939</v>
      </c>
      <c r="AB90" s="71">
        <v>18029</v>
      </c>
      <c r="AC90" s="71">
        <v>0</v>
      </c>
      <c r="AD90" s="71">
        <v>1.533252517530111</v>
      </c>
      <c r="AE90" s="72"/>
      <c r="AF90" s="71">
        <v>61306436.273002587</v>
      </c>
      <c r="AG90" s="71">
        <v>1058019.2468969023</v>
      </c>
      <c r="AH90" s="71">
        <v>7211578.7073946539</v>
      </c>
      <c r="AI90" s="71">
        <v>40751893.816441387</v>
      </c>
      <c r="AJ90" s="71">
        <v>32660426.62879144</v>
      </c>
      <c r="AK90" s="71">
        <v>0</v>
      </c>
      <c r="AL90" s="71">
        <v>0</v>
      </c>
      <c r="AM90" s="71">
        <v>2328035.9908658867</v>
      </c>
      <c r="AN90" s="71">
        <v>0</v>
      </c>
      <c r="AO90" s="71">
        <v>0</v>
      </c>
      <c r="AP90" s="71">
        <v>145316390.66339287</v>
      </c>
      <c r="AQ90" s="72"/>
      <c r="AR90" s="71">
        <v>594</v>
      </c>
      <c r="AS90" s="71">
        <v>122</v>
      </c>
      <c r="AT90" s="71">
        <v>0</v>
      </c>
      <c r="AU90" s="71">
        <v>0</v>
      </c>
      <c r="AV90" s="71">
        <v>0</v>
      </c>
      <c r="AW90" s="71">
        <v>1</v>
      </c>
      <c r="AX90" s="71"/>
      <c r="AY90" s="72"/>
      <c r="AZ90" s="71">
        <v>3273.1410000000024</v>
      </c>
      <c r="BA90" s="71">
        <v>20965.731999999989</v>
      </c>
      <c r="BB90" s="71">
        <v>0</v>
      </c>
      <c r="BC90" s="71">
        <v>0</v>
      </c>
      <c r="BD90" s="71">
        <v>0</v>
      </c>
      <c r="BE90" s="71">
        <v>300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1752</v>
      </c>
      <c r="B91" s="70">
        <v>255</v>
      </c>
      <c r="C91" s="70">
        <v>20</v>
      </c>
      <c r="D91" s="70">
        <v>15</v>
      </c>
      <c r="E91" s="70">
        <v>2023</v>
      </c>
      <c r="F91" s="70" t="s">
        <v>1539</v>
      </c>
      <c r="G91" s="70" t="s">
        <v>1648</v>
      </c>
      <c r="H91" s="70" t="s">
        <v>1649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627</v>
      </c>
      <c r="AS91" s="71">
        <v>122</v>
      </c>
      <c r="AT91" s="71">
        <v>0</v>
      </c>
      <c r="AU91" s="71">
        <v>0</v>
      </c>
      <c r="AV91" s="71">
        <v>0</v>
      </c>
      <c r="AW91" s="71">
        <v>1</v>
      </c>
      <c r="AX91" s="71"/>
      <c r="AY91" s="72"/>
      <c r="AZ91" s="71">
        <v>3465.6010000000024</v>
      </c>
      <c r="BA91" s="71">
        <v>20965.731999999989</v>
      </c>
      <c r="BB91" s="71">
        <v>0</v>
      </c>
      <c r="BC91" s="71">
        <v>0</v>
      </c>
      <c r="BD91" s="71">
        <v>0</v>
      </c>
      <c r="BE91" s="71">
        <v>300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1647</v>
      </c>
      <c r="B92" s="70">
        <v>255</v>
      </c>
      <c r="C92" s="70">
        <v>21</v>
      </c>
      <c r="D92" s="70">
        <v>15</v>
      </c>
      <c r="E92" s="70">
        <v>2024</v>
      </c>
      <c r="F92" s="70" t="s">
        <v>1554</v>
      </c>
      <c r="G92" s="70" t="s">
        <v>1648</v>
      </c>
      <c r="H92" s="70" t="s">
        <v>1649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1753</v>
      </c>
      <c r="B93" s="70">
        <v>273</v>
      </c>
      <c r="C93" s="70">
        <v>1</v>
      </c>
      <c r="D93" s="70">
        <v>17</v>
      </c>
      <c r="E93" s="70">
        <v>1990</v>
      </c>
      <c r="F93" s="70" t="s">
        <v>787</v>
      </c>
      <c r="G93" s="70" t="s">
        <v>1754</v>
      </c>
      <c r="H93" s="70" t="s">
        <v>1755</v>
      </c>
      <c r="I93" s="148"/>
      <c r="J93" s="71">
        <v>5.9181420449677447</v>
      </c>
      <c r="K93" s="71">
        <v>1.6787761353879049</v>
      </c>
      <c r="L93" s="71">
        <v>6.4580991964895018</v>
      </c>
      <c r="M93" s="71">
        <v>12.656139643985179</v>
      </c>
      <c r="N93" s="71">
        <v>16.429532552310331</v>
      </c>
      <c r="O93" s="71">
        <v>11.828012852589829</v>
      </c>
      <c r="P93" s="71">
        <v>9.1470285346253508</v>
      </c>
      <c r="Q93" s="71">
        <v>0.84420341882100702</v>
      </c>
      <c r="R93" s="71">
        <v>1.1634677838540171</v>
      </c>
      <c r="S93" s="71">
        <v>0.86337870006331829</v>
      </c>
      <c r="T93" s="72"/>
      <c r="U93" s="71">
        <v>279609</v>
      </c>
      <c r="V93" s="71">
        <v>392</v>
      </c>
      <c r="W93" s="71">
        <v>68</v>
      </c>
      <c r="X93" s="71">
        <v>2744</v>
      </c>
      <c r="Y93" s="71">
        <v>3777</v>
      </c>
      <c r="Z93" s="71">
        <v>4865</v>
      </c>
      <c r="AA93" s="71">
        <v>2221</v>
      </c>
      <c r="AB93" s="71">
        <v>13707</v>
      </c>
      <c r="AC93" s="71">
        <v>201514.71428571429</v>
      </c>
      <c r="AD93" s="71">
        <v>0.86337870006331829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1756</v>
      </c>
      <c r="B94" s="70">
        <v>274</v>
      </c>
      <c r="C94" s="70">
        <v>2</v>
      </c>
      <c r="D94" s="70">
        <v>17</v>
      </c>
      <c r="E94" s="70">
        <v>2005</v>
      </c>
      <c r="F94" s="70" t="s">
        <v>789</v>
      </c>
      <c r="G94" s="70" t="s">
        <v>1754</v>
      </c>
      <c r="H94" s="70" t="s">
        <v>1755</v>
      </c>
      <c r="I94" s="148"/>
      <c r="J94" s="71">
        <v>0.79238447765229647</v>
      </c>
      <c r="K94" s="71">
        <v>2.4434390876683998</v>
      </c>
      <c r="L94" s="71">
        <v>0</v>
      </c>
      <c r="M94" s="71">
        <v>31.498096300682661</v>
      </c>
      <c r="N94" s="71">
        <v>28.240912237762071</v>
      </c>
      <c r="O94" s="71">
        <v>17.946657998953921</v>
      </c>
      <c r="P94" s="71">
        <v>13.14995507350949</v>
      </c>
      <c r="Q94" s="71">
        <v>0.94669415891652298</v>
      </c>
      <c r="R94" s="71">
        <v>1.4865975760203229</v>
      </c>
      <c r="S94" s="71">
        <v>2.889113110289077</v>
      </c>
      <c r="T94" s="72"/>
      <c r="U94" s="71">
        <v>32325</v>
      </c>
      <c r="V94" s="71">
        <v>648</v>
      </c>
      <c r="W94" s="71">
        <v>0</v>
      </c>
      <c r="X94" s="71">
        <v>2936</v>
      </c>
      <c r="Y94" s="71">
        <v>5696</v>
      </c>
      <c r="Z94" s="71">
        <v>8542</v>
      </c>
      <c r="AA94" s="71">
        <v>2615</v>
      </c>
      <c r="AB94" s="71">
        <v>16069</v>
      </c>
      <c r="AC94" s="71">
        <v>262874</v>
      </c>
      <c r="AD94" s="71">
        <v>2.889113110289077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1757</v>
      </c>
      <c r="B95" s="70">
        <v>275</v>
      </c>
      <c r="C95" s="70">
        <v>3</v>
      </c>
      <c r="D95" s="70">
        <v>17</v>
      </c>
      <c r="E95" s="70">
        <v>2006</v>
      </c>
      <c r="F95" s="70" t="s">
        <v>790</v>
      </c>
      <c r="G95" s="70" t="s">
        <v>1754</v>
      </c>
      <c r="H95" s="70" t="s">
        <v>1755</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1758</v>
      </c>
      <c r="B96" s="70">
        <v>276</v>
      </c>
      <c r="C96" s="70">
        <v>4</v>
      </c>
      <c r="D96" s="70">
        <v>17</v>
      </c>
      <c r="E96" s="70">
        <v>2007</v>
      </c>
      <c r="F96" s="70" t="s">
        <v>791</v>
      </c>
      <c r="G96" s="70" t="s">
        <v>1754</v>
      </c>
      <c r="H96" s="70" t="s">
        <v>1755</v>
      </c>
      <c r="I96" s="148"/>
      <c r="J96" s="71">
        <v>0.63607533156531948</v>
      </c>
      <c r="K96" s="71">
        <v>2.27292014431552</v>
      </c>
      <c r="L96" s="71">
        <v>0</v>
      </c>
      <c r="M96" s="71">
        <v>28.839303183075408</v>
      </c>
      <c r="N96" s="71">
        <v>25.754834851930799</v>
      </c>
      <c r="O96" s="71">
        <v>17.597319017694979</v>
      </c>
      <c r="P96" s="71">
        <v>13.338181683932889</v>
      </c>
      <c r="Q96" s="71">
        <v>1.0035932960203799</v>
      </c>
      <c r="R96" s="71">
        <v>1.3998726023112229</v>
      </c>
      <c r="S96" s="71">
        <v>3.0635976201616781</v>
      </c>
      <c r="T96" s="72"/>
      <c r="U96" s="71">
        <v>28524</v>
      </c>
      <c r="V96" s="71">
        <v>611</v>
      </c>
      <c r="W96" s="71">
        <v>0</v>
      </c>
      <c r="X96" s="71">
        <v>3733</v>
      </c>
      <c r="Y96" s="71">
        <v>5850</v>
      </c>
      <c r="Z96" s="71">
        <v>8707</v>
      </c>
      <c r="AA96" s="71">
        <v>2612</v>
      </c>
      <c r="AB96" s="71">
        <v>16134</v>
      </c>
      <c r="AC96" s="71">
        <v>254641</v>
      </c>
      <c r="AD96" s="71">
        <v>3.0635976201616781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1759</v>
      </c>
      <c r="B97" s="70">
        <v>277</v>
      </c>
      <c r="C97" s="70">
        <v>5</v>
      </c>
      <c r="D97" s="70">
        <v>17</v>
      </c>
      <c r="E97" s="70">
        <v>2008</v>
      </c>
      <c r="F97" s="70" t="s">
        <v>792</v>
      </c>
      <c r="G97" s="70" t="s">
        <v>1754</v>
      </c>
      <c r="H97" s="70" t="s">
        <v>1755</v>
      </c>
      <c r="I97" s="148"/>
      <c r="J97" s="71">
        <v>0.76475628790433547</v>
      </c>
      <c r="K97" s="71">
        <v>1.7595946210460189</v>
      </c>
      <c r="L97" s="71">
        <v>0</v>
      </c>
      <c r="M97" s="71">
        <v>32.23569707876851</v>
      </c>
      <c r="N97" s="71">
        <v>27.489400414330611</v>
      </c>
      <c r="O97" s="71">
        <v>17.084585343655071</v>
      </c>
      <c r="P97" s="71">
        <v>13.032241989192871</v>
      </c>
      <c r="Q97" s="71">
        <v>0.98502794910355296</v>
      </c>
      <c r="R97" s="71">
        <v>1.6094706296413479</v>
      </c>
      <c r="S97" s="71">
        <v>5.0190189657250004</v>
      </c>
      <c r="T97" s="72"/>
      <c r="U97" s="71">
        <v>39708</v>
      </c>
      <c r="V97" s="71">
        <v>611</v>
      </c>
      <c r="W97" s="71">
        <v>0</v>
      </c>
      <c r="X97" s="71">
        <v>3733</v>
      </c>
      <c r="Y97" s="71">
        <v>5908</v>
      </c>
      <c r="Z97" s="71">
        <v>8750</v>
      </c>
      <c r="AA97" s="71">
        <v>2555</v>
      </c>
      <c r="AB97" s="71">
        <v>16096</v>
      </c>
      <c r="AC97" s="71">
        <v>304006.85714285722</v>
      </c>
      <c r="AD97" s="71">
        <v>5.0190189657250004</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1760</v>
      </c>
      <c r="B98" s="70">
        <v>278</v>
      </c>
      <c r="C98" s="70">
        <v>6</v>
      </c>
      <c r="D98" s="70">
        <v>17</v>
      </c>
      <c r="E98" s="70">
        <v>2009</v>
      </c>
      <c r="F98" s="70" t="s">
        <v>176</v>
      </c>
      <c r="G98" s="70" t="s">
        <v>1754</v>
      </c>
      <c r="H98" s="70" t="s">
        <v>1755</v>
      </c>
      <c r="I98" s="148"/>
      <c r="J98" s="71">
        <v>0.99569885523703239</v>
      </c>
      <c r="K98" s="71">
        <v>2.0516008213593731</v>
      </c>
      <c r="L98" s="71">
        <v>4.5078168224581258E-2</v>
      </c>
      <c r="M98" s="71">
        <v>29.149899945595291</v>
      </c>
      <c r="N98" s="71">
        <v>24.83127310453855</v>
      </c>
      <c r="O98" s="71">
        <v>17.71229949206721</v>
      </c>
      <c r="P98" s="71">
        <v>12.734154979285311</v>
      </c>
      <c r="Q98" s="71">
        <v>0.93573089898169803</v>
      </c>
      <c r="R98" s="71">
        <v>1.631733792226697</v>
      </c>
      <c r="S98" s="71">
        <v>2.0038316378646548</v>
      </c>
      <c r="T98" s="72"/>
      <c r="U98" s="71">
        <v>46278</v>
      </c>
      <c r="V98" s="71">
        <v>711</v>
      </c>
      <c r="W98" s="71">
        <v>1</v>
      </c>
      <c r="X98" s="71">
        <v>3767</v>
      </c>
      <c r="Y98" s="71">
        <v>5986</v>
      </c>
      <c r="Z98" s="71">
        <v>8954</v>
      </c>
      <c r="AA98" s="71">
        <v>2563</v>
      </c>
      <c r="AB98" s="71">
        <v>16051</v>
      </c>
      <c r="AC98" s="71">
        <v>300685.57142857142</v>
      </c>
      <c r="AD98" s="71">
        <v>2.0038316378646548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1761</v>
      </c>
      <c r="B99" s="70">
        <v>279</v>
      </c>
      <c r="C99" s="70">
        <v>7</v>
      </c>
      <c r="D99" s="70">
        <v>17</v>
      </c>
      <c r="E99" s="70">
        <v>2010</v>
      </c>
      <c r="F99" s="70" t="s">
        <v>177</v>
      </c>
      <c r="G99" s="70" t="s">
        <v>1754</v>
      </c>
      <c r="H99" s="70" t="s">
        <v>1755</v>
      </c>
      <c r="I99" s="148"/>
      <c r="J99" s="71">
        <v>0.61315185977447195</v>
      </c>
      <c r="K99" s="71">
        <v>2.17507329771786</v>
      </c>
      <c r="L99" s="71">
        <v>4.3949653703061767E-2</v>
      </c>
      <c r="M99" s="71">
        <v>30.22027350318384</v>
      </c>
      <c r="N99" s="71">
        <v>26.607155616465651</v>
      </c>
      <c r="O99" s="71">
        <v>17.91390984984579</v>
      </c>
      <c r="P99" s="71">
        <v>12.92783073110971</v>
      </c>
      <c r="Q99" s="71">
        <v>0.97993322860013199</v>
      </c>
      <c r="R99" s="71">
        <v>1.5027847335067279</v>
      </c>
      <c r="S99" s="71">
        <v>1.9442263205986161</v>
      </c>
      <c r="T99" s="72"/>
      <c r="U99" s="71">
        <v>32314</v>
      </c>
      <c r="V99" s="71">
        <v>711</v>
      </c>
      <c r="W99" s="71">
        <v>1</v>
      </c>
      <c r="X99" s="71">
        <v>3767</v>
      </c>
      <c r="Y99" s="71">
        <v>6077</v>
      </c>
      <c r="Z99" s="71">
        <v>9098</v>
      </c>
      <c r="AA99" s="71">
        <v>2537</v>
      </c>
      <c r="AB99" s="71">
        <v>16107</v>
      </c>
      <c r="AC99" s="71">
        <v>262429.14285714278</v>
      </c>
      <c r="AD99" s="71">
        <v>1.9442263205986161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1762</v>
      </c>
      <c r="B100" s="70">
        <v>280</v>
      </c>
      <c r="C100" s="70">
        <v>8</v>
      </c>
      <c r="D100" s="70">
        <v>17</v>
      </c>
      <c r="E100" s="70">
        <v>2011</v>
      </c>
      <c r="F100" s="70" t="s">
        <v>178</v>
      </c>
      <c r="G100" s="70" t="s">
        <v>1754</v>
      </c>
      <c r="H100" s="70" t="s">
        <v>1755</v>
      </c>
      <c r="I100" s="148"/>
      <c r="J100" s="71">
        <v>0.68733846250313102</v>
      </c>
      <c r="K100" s="71">
        <v>2.457430651772428</v>
      </c>
      <c r="L100" s="71">
        <v>4.9340378220749423E-2</v>
      </c>
      <c r="M100" s="71">
        <v>29.417000064977209</v>
      </c>
      <c r="N100" s="71">
        <v>28.05513507411051</v>
      </c>
      <c r="O100" s="71">
        <v>17.937702095664271</v>
      </c>
      <c r="P100" s="71">
        <v>12.341453599053811</v>
      </c>
      <c r="Q100" s="71">
        <v>1.1392540966403699</v>
      </c>
      <c r="R100" s="71">
        <v>1.713713741460976</v>
      </c>
      <c r="S100" s="71">
        <v>2.724056360557408</v>
      </c>
      <c r="T100" s="72"/>
      <c r="U100" s="71">
        <v>38437</v>
      </c>
      <c r="V100" s="71">
        <v>711</v>
      </c>
      <c r="W100" s="71">
        <v>1</v>
      </c>
      <c r="X100" s="71">
        <v>3767</v>
      </c>
      <c r="Y100" s="71">
        <v>6214</v>
      </c>
      <c r="Z100" s="71">
        <v>9308</v>
      </c>
      <c r="AA100" s="71">
        <v>2494</v>
      </c>
      <c r="AB100" s="71">
        <v>16234</v>
      </c>
      <c r="AC100" s="71">
        <v>298768.42857142858</v>
      </c>
      <c r="AD100" s="71">
        <v>2.724056360557408</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1763</v>
      </c>
      <c r="B101" s="70">
        <v>281</v>
      </c>
      <c r="C101" s="70">
        <v>9</v>
      </c>
      <c r="D101" s="70">
        <v>17</v>
      </c>
      <c r="E101" s="70">
        <v>2012</v>
      </c>
      <c r="F101" s="70" t="s">
        <v>179</v>
      </c>
      <c r="G101" s="70" t="s">
        <v>1754</v>
      </c>
      <c r="H101" s="70" t="s">
        <v>1755</v>
      </c>
      <c r="I101" s="148"/>
      <c r="J101" s="71">
        <v>0.58879343829961683</v>
      </c>
      <c r="K101" s="71">
        <v>2.1748977776388632</v>
      </c>
      <c r="L101" s="71">
        <v>4.7604883282334233E-2</v>
      </c>
      <c r="M101" s="71">
        <v>30.491582473485732</v>
      </c>
      <c r="N101" s="71">
        <v>24.961838472968161</v>
      </c>
      <c r="O101" s="71">
        <v>18.440878954874989</v>
      </c>
      <c r="P101" s="71">
        <v>12.28227844004887</v>
      </c>
      <c r="Q101" s="71">
        <v>1.26385273215548</v>
      </c>
      <c r="R101" s="71">
        <v>1.939040360766157</v>
      </c>
      <c r="S101" s="71">
        <v>2.1195110775393302</v>
      </c>
      <c r="T101" s="72"/>
      <c r="U101" s="71">
        <v>37076</v>
      </c>
      <c r="V101" s="71">
        <v>711</v>
      </c>
      <c r="W101" s="71">
        <v>1</v>
      </c>
      <c r="X101" s="71">
        <v>3767</v>
      </c>
      <c r="Y101" s="71">
        <v>6352</v>
      </c>
      <c r="Z101" s="71">
        <v>9645</v>
      </c>
      <c r="AA101" s="71">
        <v>2468</v>
      </c>
      <c r="AB101" s="71">
        <v>16576</v>
      </c>
      <c r="AC101" s="71">
        <v>329296</v>
      </c>
      <c r="AD101" s="71">
        <v>2.1195110775393302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1764</v>
      </c>
      <c r="B102" s="70">
        <v>282</v>
      </c>
      <c r="C102" s="70">
        <v>10</v>
      </c>
      <c r="D102" s="70">
        <v>17</v>
      </c>
      <c r="E102" s="70">
        <v>2013</v>
      </c>
      <c r="F102" s="70" t="s">
        <v>180</v>
      </c>
      <c r="G102" s="1064" t="s">
        <v>1754</v>
      </c>
      <c r="H102" s="70" t="s">
        <v>1755</v>
      </c>
      <c r="I102" s="148"/>
      <c r="J102" s="71">
        <v>0.59277776230536061</v>
      </c>
      <c r="K102" s="71">
        <v>2.020606568143843</v>
      </c>
      <c r="L102" s="71">
        <v>4.2668561608839452E-2</v>
      </c>
      <c r="M102" s="71">
        <v>31.473687338676779</v>
      </c>
      <c r="N102" s="71">
        <v>25.34616983924634</v>
      </c>
      <c r="O102" s="71">
        <v>18.112109261666291</v>
      </c>
      <c r="P102" s="71">
        <v>12.288595242922835</v>
      </c>
      <c r="Q102" s="71">
        <v>1.28942872471888</v>
      </c>
      <c r="R102" s="71">
        <v>1.9978564887394921</v>
      </c>
      <c r="S102" s="71">
        <v>2.0479561761466352</v>
      </c>
      <c r="T102" s="72"/>
      <c r="U102" s="71">
        <v>36036</v>
      </c>
      <c r="V102" s="71">
        <v>711</v>
      </c>
      <c r="W102" s="71">
        <v>1</v>
      </c>
      <c r="X102" s="71">
        <v>3767</v>
      </c>
      <c r="Y102" s="71">
        <v>6447</v>
      </c>
      <c r="Z102" s="71">
        <v>9896</v>
      </c>
      <c r="AA102" s="71">
        <v>2460</v>
      </c>
      <c r="AB102" s="71">
        <v>16669</v>
      </c>
      <c r="AC102" s="71">
        <v>331188.28571428568</v>
      </c>
      <c r="AD102" s="71">
        <v>2.0479561761466352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1765</v>
      </c>
      <c r="B103" s="70">
        <v>283</v>
      </c>
      <c r="C103" s="70">
        <v>11</v>
      </c>
      <c r="D103" s="70">
        <v>17</v>
      </c>
      <c r="E103" s="70">
        <v>2014</v>
      </c>
      <c r="F103" s="70" t="s">
        <v>181</v>
      </c>
      <c r="G103" s="1064" t="s">
        <v>1754</v>
      </c>
      <c r="H103" s="70" t="s">
        <v>1755</v>
      </c>
      <c r="I103" s="148"/>
      <c r="J103" s="71">
        <v>0.61001909132107701</v>
      </c>
      <c r="K103" s="71">
        <v>1.927513028883068</v>
      </c>
      <c r="L103" s="71">
        <v>0.28785105223030871</v>
      </c>
      <c r="M103" s="71">
        <v>32.651036549149858</v>
      </c>
      <c r="N103" s="71">
        <v>25.835068262647081</v>
      </c>
      <c r="O103" s="71">
        <v>17.587844598320768</v>
      </c>
      <c r="P103" s="71">
        <v>12.267106890173752</v>
      </c>
      <c r="Q103" s="71">
        <v>1.2566492383736501</v>
      </c>
      <c r="R103" s="71">
        <v>1.8668754515845509</v>
      </c>
      <c r="S103" s="71">
        <v>2.7712935345446241</v>
      </c>
      <c r="T103" s="72"/>
      <c r="U103" s="71">
        <v>36576</v>
      </c>
      <c r="V103" s="71">
        <v>622</v>
      </c>
      <c r="W103" s="71">
        <v>6</v>
      </c>
      <c r="X103" s="71">
        <v>4423</v>
      </c>
      <c r="Y103" s="71">
        <v>6554</v>
      </c>
      <c r="Z103" s="71">
        <v>10121</v>
      </c>
      <c r="AA103" s="71">
        <v>2443</v>
      </c>
      <c r="AB103" s="71">
        <v>16932</v>
      </c>
      <c r="AC103" s="71">
        <v>310448.42857142858</v>
      </c>
      <c r="AD103" s="71">
        <v>2.7712935345446241</v>
      </c>
      <c r="AE103" s="72"/>
      <c r="AF103" s="71"/>
      <c r="AG103" s="71"/>
      <c r="AH103" s="71"/>
      <c r="AI103" s="71"/>
      <c r="AJ103" s="71"/>
      <c r="AK103" s="71"/>
      <c r="AL103" s="71"/>
      <c r="AM103" s="71"/>
      <c r="AN103" s="71"/>
      <c r="AO103" s="71"/>
      <c r="AP103" s="71"/>
      <c r="AQ103" s="72"/>
      <c r="AR103" s="71">
        <v>63</v>
      </c>
      <c r="AS103" s="71">
        <v>110</v>
      </c>
      <c r="AT103" s="71">
        <v>0</v>
      </c>
      <c r="AU103" s="71">
        <v>0</v>
      </c>
      <c r="AV103" s="71">
        <v>0</v>
      </c>
      <c r="AW103" s="71">
        <v>0</v>
      </c>
      <c r="AX103" s="71"/>
      <c r="AY103" s="72"/>
      <c r="AZ103" s="71">
        <v>329.2</v>
      </c>
      <c r="BA103" s="71">
        <v>1742</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1766</v>
      </c>
      <c r="B104" s="70">
        <v>284</v>
      </c>
      <c r="C104" s="70">
        <v>12</v>
      </c>
      <c r="D104" s="70">
        <v>17</v>
      </c>
      <c r="E104" s="70">
        <v>2015</v>
      </c>
      <c r="F104" s="70" t="s">
        <v>182</v>
      </c>
      <c r="G104" s="70" t="s">
        <v>1754</v>
      </c>
      <c r="H104" s="70" t="s">
        <v>1755</v>
      </c>
      <c r="I104" s="148"/>
      <c r="J104" s="71">
        <v>0</v>
      </c>
      <c r="K104" s="71">
        <v>1.9169850482016071</v>
      </c>
      <c r="L104" s="71">
        <v>0.33060996150166488</v>
      </c>
      <c r="M104" s="71">
        <v>29.560006988903261</v>
      </c>
      <c r="N104" s="71">
        <v>24.69685384762241</v>
      </c>
      <c r="O104" s="71">
        <v>17.576822666464476</v>
      </c>
      <c r="P104" s="71">
        <v>12.256697436651885</v>
      </c>
      <c r="Q104" s="71">
        <v>1.22763572255398</v>
      </c>
      <c r="R104" s="71">
        <v>1.6870627943910141</v>
      </c>
      <c r="S104" s="71">
        <v>4.1734471713690828</v>
      </c>
      <c r="T104" s="72"/>
      <c r="U104" s="71">
        <v>0</v>
      </c>
      <c r="V104" s="71">
        <v>622</v>
      </c>
      <c r="W104" s="71">
        <v>6</v>
      </c>
      <c r="X104" s="71">
        <v>4423</v>
      </c>
      <c r="Y104" s="71">
        <v>6616</v>
      </c>
      <c r="Z104" s="71">
        <v>10212</v>
      </c>
      <c r="AA104" s="71">
        <v>2439</v>
      </c>
      <c r="AB104" s="71">
        <v>16897</v>
      </c>
      <c r="AC104" s="71">
        <v>288375.85714285722</v>
      </c>
      <c r="AD104" s="71">
        <v>4.1734471713690828</v>
      </c>
      <c r="AE104" s="72"/>
      <c r="AF104" s="71">
        <v>0</v>
      </c>
      <c r="AG104" s="71">
        <v>1227710.181103131</v>
      </c>
      <c r="AH104" s="71">
        <v>66478.897894732814</v>
      </c>
      <c r="AI104" s="71">
        <v>29792658.450650118</v>
      </c>
      <c r="AJ104" s="71">
        <v>26988837.41784206</v>
      </c>
      <c r="AK104" s="71">
        <v>0</v>
      </c>
      <c r="AL104" s="71">
        <v>0</v>
      </c>
      <c r="AM104" s="71">
        <v>2315662.969750857</v>
      </c>
      <c r="AN104" s="71">
        <v>0</v>
      </c>
      <c r="AO104" s="71">
        <v>0</v>
      </c>
      <c r="AP104" s="71">
        <v>60391347.917240903</v>
      </c>
      <c r="AQ104" s="72"/>
      <c r="AR104" s="71">
        <v>76</v>
      </c>
      <c r="AS104" s="71">
        <v>131</v>
      </c>
      <c r="AT104" s="71">
        <v>0</v>
      </c>
      <c r="AU104" s="71">
        <v>0</v>
      </c>
      <c r="AV104" s="71">
        <v>0</v>
      </c>
      <c r="AW104" s="71">
        <v>0</v>
      </c>
      <c r="AX104" s="71"/>
      <c r="AY104" s="72"/>
      <c r="AZ104" s="71">
        <v>392.35</v>
      </c>
      <c r="BA104" s="71">
        <v>2429.4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1767</v>
      </c>
      <c r="B105" s="70">
        <v>285</v>
      </c>
      <c r="C105" s="70">
        <v>13</v>
      </c>
      <c r="D105" s="70">
        <v>17</v>
      </c>
      <c r="E105" s="70">
        <v>2016</v>
      </c>
      <c r="F105" s="70" t="s">
        <v>155</v>
      </c>
      <c r="G105" s="70" t="s">
        <v>1754</v>
      </c>
      <c r="H105" s="70" t="s">
        <v>1755</v>
      </c>
      <c r="I105" s="148"/>
      <c r="J105" s="71">
        <v>0.9202764578752779</v>
      </c>
      <c r="K105" s="71">
        <v>1.8279916447426137</v>
      </c>
      <c r="L105" s="71">
        <v>0.31552344696540569</v>
      </c>
      <c r="M105" s="71">
        <v>30.636939495610775</v>
      </c>
      <c r="N105" s="71">
        <v>24.907507108218603</v>
      </c>
      <c r="O105" s="71">
        <v>17.553811522343128</v>
      </c>
      <c r="P105" s="71">
        <v>11.908727460382821</v>
      </c>
      <c r="Q105" s="71">
        <v>1.1869005960133472</v>
      </c>
      <c r="R105" s="71">
        <v>1.8802618885875708</v>
      </c>
      <c r="S105" s="71">
        <v>2.7982414873221564</v>
      </c>
      <c r="T105" s="72"/>
      <c r="U105" s="71">
        <v>44244</v>
      </c>
      <c r="V105" s="71">
        <v>622</v>
      </c>
      <c r="W105" s="71">
        <v>6</v>
      </c>
      <c r="X105" s="71">
        <v>4423</v>
      </c>
      <c r="Y105" s="71">
        <v>6703</v>
      </c>
      <c r="Z105" s="71">
        <v>10324</v>
      </c>
      <c r="AA105" s="71">
        <v>2451</v>
      </c>
      <c r="AB105" s="71">
        <v>16804</v>
      </c>
      <c r="AC105" s="71">
        <v>321130.22225037293</v>
      </c>
      <c r="AD105" s="71">
        <v>2.7982414873221559</v>
      </c>
      <c r="AE105" s="72"/>
      <c r="AF105" s="71">
        <v>764005.27572465246</v>
      </c>
      <c r="AG105" s="71">
        <v>1070308.2407519261</v>
      </c>
      <c r="AH105" s="71">
        <v>49965.640722634751</v>
      </c>
      <c r="AI105" s="71">
        <v>31981932.032612901</v>
      </c>
      <c r="AJ105" s="71">
        <v>27668910.821408071</v>
      </c>
      <c r="AK105" s="71">
        <v>0</v>
      </c>
      <c r="AL105" s="71">
        <v>0</v>
      </c>
      <c r="AM105" s="71">
        <v>2304706.8509714939</v>
      </c>
      <c r="AN105" s="71">
        <v>0</v>
      </c>
      <c r="AO105" s="71">
        <v>0</v>
      </c>
      <c r="AP105" s="71">
        <v>63839828.862191677</v>
      </c>
      <c r="AQ105" s="72"/>
      <c r="AR105" s="71">
        <v>87</v>
      </c>
      <c r="AS105" s="71">
        <v>138</v>
      </c>
      <c r="AT105" s="71">
        <v>0</v>
      </c>
      <c r="AU105" s="71">
        <v>0</v>
      </c>
      <c r="AV105" s="71">
        <v>0</v>
      </c>
      <c r="AW105" s="71">
        <v>0</v>
      </c>
      <c r="AX105" s="71"/>
      <c r="AY105" s="72"/>
      <c r="AZ105" s="71">
        <v>457.47</v>
      </c>
      <c r="BA105" s="71">
        <v>2516.4</v>
      </c>
      <c r="BB105" s="71">
        <v>0</v>
      </c>
      <c r="BC105" s="71">
        <v>0</v>
      </c>
      <c r="BD105" s="71">
        <v>0</v>
      </c>
      <c r="BE105" s="71">
        <v>0</v>
      </c>
      <c r="BF105" s="71"/>
      <c r="BG105" s="72"/>
      <c r="BH105" s="71">
        <v>0</v>
      </c>
      <c r="BI105" s="71">
        <v>0</v>
      </c>
      <c r="BJ105" s="71">
        <v>0</v>
      </c>
      <c r="BK105" s="71">
        <v>0</v>
      </c>
      <c r="BL105" s="71">
        <v>21.506</v>
      </c>
      <c r="BM105" s="71">
        <v>0</v>
      </c>
      <c r="BN105" s="72"/>
      <c r="BO105" s="71">
        <v>0</v>
      </c>
      <c r="BP105" s="71">
        <v>0</v>
      </c>
      <c r="BQ105" s="71">
        <v>0</v>
      </c>
      <c r="BR105" s="71">
        <v>0</v>
      </c>
      <c r="BS105" s="71">
        <v>3</v>
      </c>
      <c r="BT105" s="71">
        <v>0</v>
      </c>
      <c r="BU105"/>
      <c r="BV105" s="70">
        <v>21.506</v>
      </c>
      <c r="BW105" s="70">
        <v>0</v>
      </c>
      <c r="BX105" s="70">
        <v>0</v>
      </c>
      <c r="BY105" s="70">
        <v>0</v>
      </c>
      <c r="BZ105" s="70">
        <v>0</v>
      </c>
      <c r="CA105" s="70">
        <v>0</v>
      </c>
      <c r="CB105" s="70">
        <v>0</v>
      </c>
      <c r="CC105" s="70">
        <v>0</v>
      </c>
      <c r="CD105" s="70">
        <v>0</v>
      </c>
    </row>
    <row r="106" spans="1:82">
      <c r="A106" s="70" t="s">
        <v>1768</v>
      </c>
      <c r="B106" s="70">
        <v>286</v>
      </c>
      <c r="C106" s="70">
        <v>14</v>
      </c>
      <c r="D106" s="70">
        <v>17</v>
      </c>
      <c r="E106" s="70">
        <v>2017</v>
      </c>
      <c r="F106" s="70" t="s">
        <v>156</v>
      </c>
      <c r="G106" s="70" t="s">
        <v>1754</v>
      </c>
      <c r="H106" s="70" t="s">
        <v>1755</v>
      </c>
      <c r="I106" s="148"/>
      <c r="J106" s="71">
        <v>0.95185877019867338</v>
      </c>
      <c r="K106" s="71">
        <v>1.9678861690698282</v>
      </c>
      <c r="L106" s="71">
        <v>0.2449695623912615</v>
      </c>
      <c r="M106" s="71">
        <v>30.76333880507957</v>
      </c>
      <c r="N106" s="71">
        <v>26.564055740430931</v>
      </c>
      <c r="O106" s="71">
        <v>17.707255003408207</v>
      </c>
      <c r="P106" s="71">
        <v>11.929848797686102</v>
      </c>
      <c r="Q106" s="71">
        <v>1.1686599349581299</v>
      </c>
      <c r="R106" s="71">
        <v>2.0687807712187198</v>
      </c>
      <c r="S106" s="71">
        <v>3.1038964114072489</v>
      </c>
      <c r="T106" s="72"/>
      <c r="U106" s="71">
        <v>50369</v>
      </c>
      <c r="V106" s="71">
        <v>622</v>
      </c>
      <c r="W106" s="71">
        <v>6</v>
      </c>
      <c r="X106" s="71">
        <v>4423</v>
      </c>
      <c r="Y106" s="71">
        <v>6951</v>
      </c>
      <c r="Z106" s="71">
        <v>10587</v>
      </c>
      <c r="AA106" s="71">
        <v>2471</v>
      </c>
      <c r="AB106" s="71">
        <v>17110</v>
      </c>
      <c r="AC106" s="71">
        <v>360338.14285714278</v>
      </c>
      <c r="AD106" s="71">
        <v>3.1038964114072489</v>
      </c>
      <c r="AE106" s="72"/>
      <c r="AF106" s="71">
        <v>749696.24406845309</v>
      </c>
      <c r="AG106" s="71">
        <v>1157835.493916919</v>
      </c>
      <c r="AH106" s="71">
        <v>52237.558457155472</v>
      </c>
      <c r="AI106" s="71">
        <v>32794762.376427341</v>
      </c>
      <c r="AJ106" s="71">
        <v>30280514.812248081</v>
      </c>
      <c r="AK106" s="71">
        <v>0</v>
      </c>
      <c r="AL106" s="71">
        <v>0</v>
      </c>
      <c r="AM106" s="71">
        <v>2350347.3540215921</v>
      </c>
      <c r="AN106" s="71">
        <v>0</v>
      </c>
      <c r="AO106" s="71">
        <v>0</v>
      </c>
      <c r="AP106" s="71">
        <v>67385393.839139536</v>
      </c>
      <c r="AQ106" s="72"/>
      <c r="AR106" s="71">
        <v>98</v>
      </c>
      <c r="AS106" s="71">
        <v>141</v>
      </c>
      <c r="AT106" s="71">
        <v>0</v>
      </c>
      <c r="AU106" s="71">
        <v>0</v>
      </c>
      <c r="AV106" s="71">
        <v>0</v>
      </c>
      <c r="AW106" s="71">
        <v>0</v>
      </c>
      <c r="AX106" s="71"/>
      <c r="AY106" s="72"/>
      <c r="AZ106" s="71">
        <v>528.16999999999996</v>
      </c>
      <c r="BA106" s="71">
        <v>2572.6999999999998</v>
      </c>
      <c r="BB106" s="71">
        <v>0</v>
      </c>
      <c r="BC106" s="71">
        <v>0</v>
      </c>
      <c r="BD106" s="71">
        <v>0</v>
      </c>
      <c r="BE106" s="71">
        <v>0</v>
      </c>
      <c r="BF106" s="71"/>
      <c r="BG106" s="72"/>
      <c r="BH106" s="71">
        <v>0</v>
      </c>
      <c r="BI106" s="71">
        <v>0</v>
      </c>
      <c r="BJ106" s="71">
        <v>0</v>
      </c>
      <c r="BK106" s="71">
        <v>0</v>
      </c>
      <c r="BL106" s="71">
        <v>21.052</v>
      </c>
      <c r="BM106" s="71">
        <v>0</v>
      </c>
      <c r="BN106" s="72"/>
      <c r="BO106" s="71">
        <v>0</v>
      </c>
      <c r="BP106" s="71">
        <v>0</v>
      </c>
      <c r="BQ106" s="71">
        <v>0</v>
      </c>
      <c r="BR106" s="71">
        <v>0</v>
      </c>
      <c r="BS106" s="71">
        <v>3</v>
      </c>
      <c r="BT106" s="71">
        <v>0</v>
      </c>
      <c r="BU106"/>
      <c r="BV106" s="70">
        <v>21.052</v>
      </c>
      <c r="BW106" s="70">
        <v>0</v>
      </c>
      <c r="BX106" s="70">
        <v>0</v>
      </c>
      <c r="BY106" s="70">
        <v>0</v>
      </c>
      <c r="BZ106" s="70">
        <v>0</v>
      </c>
      <c r="CA106" s="70">
        <v>0</v>
      </c>
      <c r="CB106" s="70">
        <v>0</v>
      </c>
      <c r="CC106" s="70">
        <v>0</v>
      </c>
      <c r="CD106" s="70">
        <v>0</v>
      </c>
    </row>
    <row r="107" spans="1:82">
      <c r="A107" s="70" t="s">
        <v>1769</v>
      </c>
      <c r="B107" s="70">
        <v>287</v>
      </c>
      <c r="C107" s="70">
        <v>15</v>
      </c>
      <c r="D107" s="70">
        <v>17</v>
      </c>
      <c r="E107" s="70">
        <v>2018</v>
      </c>
      <c r="F107" s="70" t="s">
        <v>183</v>
      </c>
      <c r="G107" s="70" t="s">
        <v>1754</v>
      </c>
      <c r="H107" s="70" t="s">
        <v>1755</v>
      </c>
      <c r="I107" s="148"/>
      <c r="J107" s="71">
        <v>1.817331256652863</v>
      </c>
      <c r="K107" s="71">
        <v>1.8775111160205344</v>
      </c>
      <c r="L107" s="71">
        <v>0.23060842222671712</v>
      </c>
      <c r="M107" s="71">
        <v>35.593731311210178</v>
      </c>
      <c r="N107" s="71">
        <v>24.428659634131812</v>
      </c>
      <c r="O107" s="71">
        <v>17.523916564037201</v>
      </c>
      <c r="P107" s="71">
        <v>11.763297399438015</v>
      </c>
      <c r="Q107" s="71">
        <v>1.0993405549795501</v>
      </c>
      <c r="R107" s="71">
        <v>1.912222940063506</v>
      </c>
      <c r="S107" s="71">
        <v>4.1655606238428708</v>
      </c>
      <c r="T107" s="72"/>
      <c r="U107" s="71">
        <v>99124</v>
      </c>
      <c r="V107" s="71">
        <v>622</v>
      </c>
      <c r="W107" s="71">
        <v>6</v>
      </c>
      <c r="X107" s="71">
        <v>4423</v>
      </c>
      <c r="Y107" s="71">
        <v>7120</v>
      </c>
      <c r="Z107" s="71">
        <v>10678</v>
      </c>
      <c r="AA107" s="71">
        <v>2461</v>
      </c>
      <c r="AB107" s="71">
        <v>17345</v>
      </c>
      <c r="AC107" s="71">
        <v>331763.71428571432</v>
      </c>
      <c r="AD107" s="71">
        <v>4.1655606238428708</v>
      </c>
      <c r="AE107" s="72"/>
      <c r="AF107" s="71">
        <v>1163661.3903977131</v>
      </c>
      <c r="AG107" s="71">
        <v>1036791.2096569</v>
      </c>
      <c r="AH107" s="71">
        <v>48254.251610882682</v>
      </c>
      <c r="AI107" s="71">
        <v>38457584.111724943</v>
      </c>
      <c r="AJ107" s="71">
        <v>26295886.741972439</v>
      </c>
      <c r="AK107" s="71">
        <v>0</v>
      </c>
      <c r="AL107" s="71">
        <v>0</v>
      </c>
      <c r="AM107" s="71">
        <v>2387558.5152935488</v>
      </c>
      <c r="AN107" s="71">
        <v>0</v>
      </c>
      <c r="AO107" s="71">
        <v>0</v>
      </c>
      <c r="AP107" s="71">
        <v>69389736.220656425</v>
      </c>
      <c r="AQ107" s="72"/>
      <c r="AR107" s="71">
        <v>110</v>
      </c>
      <c r="AS107" s="71">
        <v>142</v>
      </c>
      <c r="AT107" s="71">
        <v>0</v>
      </c>
      <c r="AU107" s="71">
        <v>0</v>
      </c>
      <c r="AV107" s="71">
        <v>0</v>
      </c>
      <c r="AW107" s="71">
        <v>0</v>
      </c>
      <c r="AX107" s="71"/>
      <c r="AY107" s="72"/>
      <c r="AZ107" s="71">
        <v>594.47</v>
      </c>
      <c r="BA107" s="71">
        <v>2590</v>
      </c>
      <c r="BB107" s="71">
        <v>0</v>
      </c>
      <c r="BC107" s="71">
        <v>0</v>
      </c>
      <c r="BD107" s="71">
        <v>0</v>
      </c>
      <c r="BE107" s="71">
        <v>0</v>
      </c>
      <c r="BF107" s="71"/>
      <c r="BG107" s="72"/>
      <c r="BH107" s="71">
        <v>0</v>
      </c>
      <c r="BI107" s="71">
        <v>0</v>
      </c>
      <c r="BJ107" s="71">
        <v>0</v>
      </c>
      <c r="BK107" s="71">
        <v>0</v>
      </c>
      <c r="BL107" s="71">
        <v>20.064999999999998</v>
      </c>
      <c r="BM107" s="71">
        <v>0</v>
      </c>
      <c r="BN107" s="72"/>
      <c r="BO107" s="71">
        <v>0</v>
      </c>
      <c r="BP107" s="71">
        <v>0</v>
      </c>
      <c r="BQ107" s="71">
        <v>0</v>
      </c>
      <c r="BR107" s="71">
        <v>0</v>
      </c>
      <c r="BS107" s="71">
        <v>3</v>
      </c>
      <c r="BT107" s="71">
        <v>0</v>
      </c>
      <c r="BU107"/>
      <c r="BV107" s="70">
        <v>20.065000000000001</v>
      </c>
      <c r="BW107" s="70">
        <v>0</v>
      </c>
      <c r="BX107" s="70">
        <v>0</v>
      </c>
      <c r="BY107" s="70">
        <v>0</v>
      </c>
      <c r="BZ107" s="70">
        <v>0</v>
      </c>
      <c r="CA107" s="70">
        <v>0</v>
      </c>
      <c r="CB107" s="70">
        <v>0</v>
      </c>
      <c r="CC107" s="70">
        <v>0</v>
      </c>
      <c r="CD107" s="70">
        <v>0</v>
      </c>
    </row>
    <row r="108" spans="1:82">
      <c r="A108" s="70" t="s">
        <v>1770</v>
      </c>
      <c r="B108" s="70">
        <v>288</v>
      </c>
      <c r="C108" s="70">
        <v>16</v>
      </c>
      <c r="D108" s="70">
        <v>17</v>
      </c>
      <c r="E108" s="70">
        <v>2019</v>
      </c>
      <c r="F108" s="70" t="s">
        <v>158</v>
      </c>
      <c r="G108" s="70" t="s">
        <v>1754</v>
      </c>
      <c r="H108" s="70" t="s">
        <v>1755</v>
      </c>
      <c r="I108" s="148"/>
      <c r="J108" s="71">
        <v>0.89501338777813799</v>
      </c>
      <c r="K108" s="71">
        <v>1.7567451832773884</v>
      </c>
      <c r="L108" s="71">
        <v>0.23451573149054022</v>
      </c>
      <c r="M108" s="71">
        <v>29.294091329537764</v>
      </c>
      <c r="N108" s="71">
        <v>24.507525195382609</v>
      </c>
      <c r="O108" s="71">
        <v>17.437430416396055</v>
      </c>
      <c r="P108" s="71">
        <v>11.74606000809805</v>
      </c>
      <c r="Q108" s="71">
        <v>1.0805459442149901</v>
      </c>
      <c r="R108" s="71">
        <v>2.1286301585625633</v>
      </c>
      <c r="S108" s="71">
        <v>3.9552705140075601</v>
      </c>
      <c r="T108" s="72"/>
      <c r="U108" s="71">
        <v>49064</v>
      </c>
      <c r="V108" s="71">
        <v>622</v>
      </c>
      <c r="W108" s="71">
        <v>6</v>
      </c>
      <c r="X108" s="71">
        <v>4423</v>
      </c>
      <c r="Y108" s="71">
        <v>7275</v>
      </c>
      <c r="Z108" s="71">
        <v>10917</v>
      </c>
      <c r="AA108" s="71">
        <v>2439</v>
      </c>
      <c r="AB108" s="71">
        <v>17510</v>
      </c>
      <c r="AC108" s="71">
        <v>375358.42857142858</v>
      </c>
      <c r="AD108" s="71">
        <v>3.9552705140075601</v>
      </c>
      <c r="AE108" s="72"/>
      <c r="AF108" s="71">
        <v>729562.11125566531</v>
      </c>
      <c r="AG108" s="71">
        <v>1007894.396800207</v>
      </c>
      <c r="AH108" s="71">
        <v>53309.666671789062</v>
      </c>
      <c r="AI108" s="71">
        <v>30366002.128720779</v>
      </c>
      <c r="AJ108" s="71">
        <v>26806710.066387892</v>
      </c>
      <c r="AK108" s="71">
        <v>0</v>
      </c>
      <c r="AL108" s="71">
        <v>0</v>
      </c>
      <c r="AM108" s="71">
        <v>2384730.1847905731</v>
      </c>
      <c r="AN108" s="71">
        <v>0</v>
      </c>
      <c r="AO108" s="71">
        <v>0</v>
      </c>
      <c r="AP108" s="71">
        <v>61348208.554626904</v>
      </c>
      <c r="AQ108" s="72"/>
      <c r="AR108" s="71">
        <v>125</v>
      </c>
      <c r="AS108" s="71">
        <v>143</v>
      </c>
      <c r="AT108" s="71">
        <v>1</v>
      </c>
      <c r="AU108" s="71">
        <v>0</v>
      </c>
      <c r="AV108" s="71">
        <v>0</v>
      </c>
      <c r="AW108" s="71">
        <v>0</v>
      </c>
      <c r="AX108" s="71"/>
      <c r="AY108" s="72"/>
      <c r="AZ108" s="71">
        <v>676.06999999999994</v>
      </c>
      <c r="BA108" s="71">
        <v>2639.7999999999988</v>
      </c>
      <c r="BB108" s="71">
        <v>19</v>
      </c>
      <c r="BC108" s="71">
        <v>0</v>
      </c>
      <c r="BD108" s="71">
        <v>0</v>
      </c>
      <c r="BE108" s="71">
        <v>0</v>
      </c>
      <c r="BF108" s="71"/>
      <c r="BG108" s="72"/>
      <c r="BH108" s="71">
        <v>0</v>
      </c>
      <c r="BI108" s="71">
        <v>0</v>
      </c>
      <c r="BJ108" s="71">
        <v>0</v>
      </c>
      <c r="BK108" s="71">
        <v>0</v>
      </c>
      <c r="BL108" s="71">
        <v>20.444000000000003</v>
      </c>
      <c r="BM108" s="71">
        <v>0</v>
      </c>
      <c r="BN108" s="72"/>
      <c r="BO108" s="71">
        <v>0</v>
      </c>
      <c r="BP108" s="71">
        <v>0</v>
      </c>
      <c r="BQ108" s="71">
        <v>0</v>
      </c>
      <c r="BR108" s="71">
        <v>0</v>
      </c>
      <c r="BS108" s="71">
        <v>3</v>
      </c>
      <c r="BT108" s="71">
        <v>0</v>
      </c>
      <c r="BU108"/>
      <c r="BV108" s="70">
        <v>20.443999999999999</v>
      </c>
      <c r="BW108" s="70">
        <v>0</v>
      </c>
      <c r="BX108" s="70">
        <v>0</v>
      </c>
      <c r="BY108" s="70">
        <v>0</v>
      </c>
      <c r="BZ108" s="70">
        <v>0</v>
      </c>
      <c r="CA108" s="70">
        <v>0</v>
      </c>
      <c r="CB108" s="70">
        <v>0</v>
      </c>
      <c r="CC108" s="70">
        <v>0</v>
      </c>
      <c r="CD108" s="70">
        <v>0</v>
      </c>
    </row>
    <row r="109" spans="1:82">
      <c r="A109" s="70" t="s">
        <v>1771</v>
      </c>
      <c r="B109" s="70">
        <v>289</v>
      </c>
      <c r="C109" s="70">
        <v>17</v>
      </c>
      <c r="D109" s="70">
        <v>17</v>
      </c>
      <c r="E109" s="70">
        <v>2020</v>
      </c>
      <c r="F109" s="70" t="s">
        <v>159</v>
      </c>
      <c r="G109" s="70" t="s">
        <v>1754</v>
      </c>
      <c r="H109" s="70" t="s">
        <v>1755</v>
      </c>
      <c r="I109" s="148"/>
      <c r="J109" s="71">
        <v>0.60138475768299615</v>
      </c>
      <c r="K109" s="71">
        <v>1.4045892895230017</v>
      </c>
      <c r="L109" s="71">
        <v>0.63506073788905204</v>
      </c>
      <c r="M109" s="71">
        <v>39.236582439042046</v>
      </c>
      <c r="N109" s="71">
        <v>23.657252018471883</v>
      </c>
      <c r="O109" s="71">
        <v>15.491768271162169</v>
      </c>
      <c r="P109" s="71">
        <v>11.069134206137894</v>
      </c>
      <c r="Q109" s="71">
        <v>1.05073905169215</v>
      </c>
      <c r="R109" s="71">
        <v>2.3137915368377642</v>
      </c>
      <c r="S109" s="71">
        <v>3.471427166119768</v>
      </c>
      <c r="T109" s="72"/>
      <c r="U109" s="71">
        <v>38524</v>
      </c>
      <c r="V109" s="71">
        <v>587</v>
      </c>
      <c r="W109" s="71">
        <v>16</v>
      </c>
      <c r="X109" s="71">
        <v>7666</v>
      </c>
      <c r="Y109" s="71">
        <v>7532</v>
      </c>
      <c r="Z109" s="71">
        <v>11070</v>
      </c>
      <c r="AA109" s="71">
        <v>2443</v>
      </c>
      <c r="AB109" s="71">
        <v>17821</v>
      </c>
      <c r="AC109" s="71">
        <v>410165.28571428574</v>
      </c>
      <c r="AD109" s="71">
        <v>3.471427166119768</v>
      </c>
      <c r="AE109" s="72"/>
      <c r="AF109" s="71">
        <v>513056.62610764272</v>
      </c>
      <c r="AG109" s="71">
        <v>803783.41510831472</v>
      </c>
      <c r="AH109" s="71">
        <v>159211.28541932561</v>
      </c>
      <c r="AI109" s="71">
        <v>44068763.199832611</v>
      </c>
      <c r="AJ109" s="71">
        <v>29059606.06090745</v>
      </c>
      <c r="AK109" s="71"/>
      <c r="AL109" s="71"/>
      <c r="AM109" s="71">
        <v>2325838.4954396002</v>
      </c>
      <c r="AN109" s="71"/>
      <c r="AO109" s="71"/>
      <c r="AP109" s="71">
        <v>76930259.082814947</v>
      </c>
      <c r="AQ109" s="72"/>
      <c r="AR109" s="71">
        <v>141</v>
      </c>
      <c r="AS109" s="71">
        <v>143</v>
      </c>
      <c r="AT109" s="71">
        <v>1</v>
      </c>
      <c r="AU109" s="71">
        <v>0</v>
      </c>
      <c r="AV109" s="71">
        <v>0</v>
      </c>
      <c r="AW109" s="71">
        <v>0</v>
      </c>
      <c r="AX109" s="71"/>
      <c r="AY109" s="72"/>
      <c r="AZ109" s="71">
        <v>758.42</v>
      </c>
      <c r="BA109" s="71">
        <v>2639.7999999999988</v>
      </c>
      <c r="BB109" s="71">
        <v>19</v>
      </c>
      <c r="BC109" s="71">
        <v>0</v>
      </c>
      <c r="BD109" s="71">
        <v>0</v>
      </c>
      <c r="BE109" s="71">
        <v>0</v>
      </c>
      <c r="BF109" s="71"/>
      <c r="BG109" s="72"/>
      <c r="BH109" s="71">
        <v>0</v>
      </c>
      <c r="BI109" s="71">
        <v>0</v>
      </c>
      <c r="BJ109" s="71">
        <v>0</v>
      </c>
      <c r="BK109" s="71">
        <v>0</v>
      </c>
      <c r="BL109" s="71">
        <v>11.219999999999999</v>
      </c>
      <c r="BM109" s="71">
        <v>0</v>
      </c>
      <c r="BN109" s="72"/>
      <c r="BO109" s="71">
        <v>0</v>
      </c>
      <c r="BP109" s="71">
        <v>0</v>
      </c>
      <c r="BQ109" s="71">
        <v>0</v>
      </c>
      <c r="BR109" s="71">
        <v>0</v>
      </c>
      <c r="BS109" s="71">
        <v>2</v>
      </c>
      <c r="BT109" s="71">
        <v>0</v>
      </c>
      <c r="BU109"/>
      <c r="BV109" s="70">
        <v>11.22</v>
      </c>
      <c r="BW109" s="70">
        <v>0</v>
      </c>
      <c r="BX109" s="70">
        <v>0</v>
      </c>
      <c r="BY109" s="70">
        <v>0</v>
      </c>
      <c r="BZ109" s="70">
        <v>0</v>
      </c>
      <c r="CA109" s="70">
        <v>0</v>
      </c>
      <c r="CB109" s="70">
        <v>0</v>
      </c>
      <c r="CC109" s="70">
        <v>0</v>
      </c>
      <c r="CD109" s="70">
        <v>0</v>
      </c>
    </row>
    <row r="110" spans="1:82">
      <c r="A110" s="70" t="s">
        <v>1772</v>
      </c>
      <c r="B110" s="70">
        <v>289</v>
      </c>
      <c r="C110" s="70">
        <v>18</v>
      </c>
      <c r="D110" s="70">
        <v>17</v>
      </c>
      <c r="E110" s="70">
        <v>2021</v>
      </c>
      <c r="F110" s="70" t="s">
        <v>160</v>
      </c>
      <c r="G110" s="70" t="s">
        <v>1754</v>
      </c>
      <c r="H110" s="70" t="s">
        <v>1755</v>
      </c>
      <c r="I110" s="148"/>
      <c r="J110" s="71">
        <v>0.65395979182963926</v>
      </c>
      <c r="K110" s="71">
        <v>1.4874196753463689</v>
      </c>
      <c r="L110" s="71">
        <v>0.68457793915018872</v>
      </c>
      <c r="M110" s="71">
        <v>42.471736706743783</v>
      </c>
      <c r="N110" s="71">
        <v>25.368888698511334</v>
      </c>
      <c r="O110" s="71">
        <v>15.341923411891448</v>
      </c>
      <c r="P110" s="71">
        <v>11.458540017414515</v>
      </c>
      <c r="Q110" s="71">
        <v>1.04466212555492</v>
      </c>
      <c r="R110" s="71">
        <v>2.520825480743266</v>
      </c>
      <c r="S110" s="71">
        <v>2.7056579709351372</v>
      </c>
      <c r="T110" s="72"/>
      <c r="U110" s="71">
        <v>44372</v>
      </c>
      <c r="V110" s="71">
        <v>587</v>
      </c>
      <c r="W110" s="71">
        <v>16</v>
      </c>
      <c r="X110" s="71">
        <v>7666</v>
      </c>
      <c r="Y110" s="71">
        <v>7657</v>
      </c>
      <c r="Z110" s="71">
        <v>11288</v>
      </c>
      <c r="AA110" s="71">
        <v>2466</v>
      </c>
      <c r="AB110" s="71">
        <v>17892</v>
      </c>
      <c r="AC110" s="71">
        <v>433512.57142857136</v>
      </c>
      <c r="AD110" s="71">
        <v>2.7056579709351372</v>
      </c>
      <c r="AE110" s="72"/>
      <c r="AF110" s="71">
        <v>552563.57141187903</v>
      </c>
      <c r="AG110" s="71">
        <v>861380.89624933538</v>
      </c>
      <c r="AH110" s="71">
        <v>168342.90946826388</v>
      </c>
      <c r="AI110" s="71">
        <v>48553697.744451828</v>
      </c>
      <c r="AJ110" s="71">
        <v>30553902.295352262</v>
      </c>
      <c r="AK110" s="71">
        <v>0</v>
      </c>
      <c r="AL110" s="71">
        <v>0</v>
      </c>
      <c r="AM110" s="71">
        <v>2348573.4806572101</v>
      </c>
      <c r="AN110" s="71">
        <v>0</v>
      </c>
      <c r="AO110" s="71">
        <v>0</v>
      </c>
      <c r="AP110" s="71">
        <v>83038460.897590771</v>
      </c>
      <c r="AQ110" s="72"/>
      <c r="AR110" s="71">
        <v>159</v>
      </c>
      <c r="AS110" s="71">
        <v>143</v>
      </c>
      <c r="AT110" s="71">
        <v>1</v>
      </c>
      <c r="AU110" s="71">
        <v>0</v>
      </c>
      <c r="AV110" s="71">
        <v>0</v>
      </c>
      <c r="AW110" s="71">
        <v>0</v>
      </c>
      <c r="AX110" s="71"/>
      <c r="AY110" s="72"/>
      <c r="AZ110" s="71">
        <v>864.91999999999985</v>
      </c>
      <c r="BA110" s="71">
        <v>2639.7999999999988</v>
      </c>
      <c r="BB110" s="71">
        <v>19</v>
      </c>
      <c r="BC110" s="71">
        <v>0</v>
      </c>
      <c r="BD110" s="71">
        <v>0</v>
      </c>
      <c r="BE110" s="71">
        <v>0</v>
      </c>
      <c r="BF110" s="71"/>
      <c r="BG110" s="72"/>
      <c r="BH110" s="71">
        <v>0</v>
      </c>
      <c r="BI110" s="71">
        <v>0</v>
      </c>
      <c r="BJ110" s="71">
        <v>0</v>
      </c>
      <c r="BK110" s="71">
        <v>0</v>
      </c>
      <c r="BL110" s="71">
        <v>10.155999999999999</v>
      </c>
      <c r="BM110" s="71">
        <v>0</v>
      </c>
      <c r="BN110" s="72"/>
      <c r="BO110" s="71">
        <v>0</v>
      </c>
      <c r="BP110" s="71">
        <v>0</v>
      </c>
      <c r="BQ110" s="71">
        <v>0</v>
      </c>
      <c r="BR110" s="71">
        <v>0</v>
      </c>
      <c r="BS110" s="71">
        <v>2</v>
      </c>
      <c r="BT110" s="71">
        <v>0</v>
      </c>
      <c r="BU110"/>
      <c r="BV110" s="70">
        <v>10.156000000000001</v>
      </c>
      <c r="BW110" s="70">
        <v>0</v>
      </c>
      <c r="BX110" s="70">
        <v>0</v>
      </c>
      <c r="BY110" s="70">
        <v>0</v>
      </c>
      <c r="BZ110" s="70">
        <v>0</v>
      </c>
      <c r="CA110" s="70">
        <v>0</v>
      </c>
      <c r="CB110" s="70">
        <v>0</v>
      </c>
      <c r="CC110" s="70">
        <v>0</v>
      </c>
      <c r="CD110" s="70">
        <v>0</v>
      </c>
    </row>
    <row r="111" spans="1:82">
      <c r="A111" s="70" t="s">
        <v>1773</v>
      </c>
      <c r="B111" s="70">
        <v>289</v>
      </c>
      <c r="C111" s="70">
        <v>19</v>
      </c>
      <c r="D111" s="70">
        <v>17</v>
      </c>
      <c r="E111" s="70">
        <v>2022</v>
      </c>
      <c r="F111" s="70" t="s">
        <v>161</v>
      </c>
      <c r="G111" s="70" t="s">
        <v>1754</v>
      </c>
      <c r="H111" s="70" t="s">
        <v>1755</v>
      </c>
      <c r="I111" s="148"/>
      <c r="J111" s="71">
        <v>0.54108755309894119</v>
      </c>
      <c r="K111" s="71">
        <v>1.6195723384499188</v>
      </c>
      <c r="L111" s="71">
        <v>0.55795564690843458</v>
      </c>
      <c r="M111" s="71">
        <v>48.592395228391666</v>
      </c>
      <c r="N111" s="71">
        <v>25.426647531511549</v>
      </c>
      <c r="O111" s="71">
        <v>16.39217634100488</v>
      </c>
      <c r="P111" s="71">
        <v>11.396328227013534</v>
      </c>
      <c r="Q111" s="71">
        <v>1.0558894952070634</v>
      </c>
      <c r="R111" s="71">
        <v>2.3867905302564631</v>
      </c>
      <c r="S111" s="71">
        <v>2.058267782582659</v>
      </c>
      <c r="T111" s="72"/>
      <c r="U111" s="71">
        <v>37191</v>
      </c>
      <c r="V111" s="71">
        <v>587</v>
      </c>
      <c r="W111" s="71">
        <v>16</v>
      </c>
      <c r="X111" s="71">
        <v>7666</v>
      </c>
      <c r="Y111" s="71">
        <v>7725</v>
      </c>
      <c r="Z111" s="71">
        <v>11459</v>
      </c>
      <c r="AA111" s="71">
        <v>2490</v>
      </c>
      <c r="AB111" s="71">
        <v>17936</v>
      </c>
      <c r="AC111" s="71">
        <v>415617.42857142846</v>
      </c>
      <c r="AD111" s="71">
        <v>2.058267782582659</v>
      </c>
      <c r="AE111" s="72"/>
      <c r="AF111" s="71">
        <v>446834.44407598238</v>
      </c>
      <c r="AG111" s="71">
        <v>976704.2422350808</v>
      </c>
      <c r="AH111" s="71">
        <v>157876.42366083292</v>
      </c>
      <c r="AI111" s="71">
        <v>54300080.334237747</v>
      </c>
      <c r="AJ111" s="71">
        <v>31409069.629516471</v>
      </c>
      <c r="AK111" s="71">
        <v>0</v>
      </c>
      <c r="AL111" s="71">
        <v>0</v>
      </c>
      <c r="AM111" s="71">
        <v>2316027.1524860249</v>
      </c>
      <c r="AN111" s="71">
        <v>0</v>
      </c>
      <c r="AO111" s="71">
        <v>0</v>
      </c>
      <c r="AP111" s="71">
        <v>89606592.226212144</v>
      </c>
      <c r="AQ111" s="72"/>
      <c r="AR111" s="71">
        <v>184</v>
      </c>
      <c r="AS111" s="71">
        <v>143</v>
      </c>
      <c r="AT111" s="71">
        <v>1</v>
      </c>
      <c r="AU111" s="71">
        <v>0</v>
      </c>
      <c r="AV111" s="71">
        <v>0</v>
      </c>
      <c r="AW111" s="71">
        <v>0</v>
      </c>
      <c r="AX111" s="71"/>
      <c r="AY111" s="72"/>
      <c r="AZ111" s="71">
        <v>994.41999999999985</v>
      </c>
      <c r="BA111" s="71">
        <v>2639.7999999999993</v>
      </c>
      <c r="BB111" s="71">
        <v>19</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1774</v>
      </c>
      <c r="B112" s="70">
        <v>289</v>
      </c>
      <c r="C112" s="70">
        <v>20</v>
      </c>
      <c r="D112" s="70">
        <v>17</v>
      </c>
      <c r="E112" s="70">
        <v>2023</v>
      </c>
      <c r="F112" s="70" t="s">
        <v>1539</v>
      </c>
      <c r="G112" s="70" t="s">
        <v>1754</v>
      </c>
      <c r="H112" s="70" t="s">
        <v>1755</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204</v>
      </c>
      <c r="AS112" s="71">
        <v>143</v>
      </c>
      <c r="AT112" s="71">
        <v>1</v>
      </c>
      <c r="AU112" s="71">
        <v>0</v>
      </c>
      <c r="AV112" s="71">
        <v>0</v>
      </c>
      <c r="AW112" s="71">
        <v>0</v>
      </c>
      <c r="AX112" s="71"/>
      <c r="AY112" s="72"/>
      <c r="AZ112" s="71">
        <v>1099.2199999999998</v>
      </c>
      <c r="BA112" s="71">
        <v>2639.7999999999993</v>
      </c>
      <c r="BB112" s="71">
        <v>19</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1775</v>
      </c>
      <c r="B113" s="70">
        <v>289</v>
      </c>
      <c r="C113" s="70">
        <v>21</v>
      </c>
      <c r="D113" s="70">
        <v>17</v>
      </c>
      <c r="E113" s="70">
        <v>2024</v>
      </c>
      <c r="F113" s="70" t="s">
        <v>1554</v>
      </c>
      <c r="G113" s="70" t="s">
        <v>1754</v>
      </c>
      <c r="H113" s="70" t="s">
        <v>1755</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1776</v>
      </c>
      <c r="B114" s="70">
        <v>222</v>
      </c>
      <c r="C114" s="70">
        <v>1</v>
      </c>
      <c r="D114" s="70">
        <v>14</v>
      </c>
      <c r="E114" s="70">
        <v>1990</v>
      </c>
      <c r="F114" s="70" t="s">
        <v>787</v>
      </c>
      <c r="G114" s="70" t="s">
        <v>1777</v>
      </c>
      <c r="H114" s="70" t="s">
        <v>1778</v>
      </c>
      <c r="I114" s="148"/>
      <c r="J114" s="71">
        <v>27.05135894383255</v>
      </c>
      <c r="K114" s="71">
        <v>2.4672671021168351</v>
      </c>
      <c r="L114" s="71">
        <v>4.2928778617046692</v>
      </c>
      <c r="M114" s="71">
        <v>12.55530145465441</v>
      </c>
      <c r="N114" s="71">
        <v>21.065558769884401</v>
      </c>
      <c r="O114" s="71">
        <v>15.119920232323979</v>
      </c>
      <c r="P114" s="71">
        <v>18.87063698588625</v>
      </c>
      <c r="Q114" s="71">
        <v>1.19403018024971</v>
      </c>
      <c r="R114" s="71">
        <v>0</v>
      </c>
      <c r="S114" s="71">
        <v>1.2037714878974239</v>
      </c>
      <c r="T114" s="72"/>
      <c r="U114" s="71">
        <v>1630136</v>
      </c>
      <c r="V114" s="71">
        <v>885</v>
      </c>
      <c r="W114" s="71">
        <v>41</v>
      </c>
      <c r="X114" s="71">
        <v>4132</v>
      </c>
      <c r="Y114" s="71">
        <v>5159</v>
      </c>
      <c r="Z114" s="71">
        <v>6219</v>
      </c>
      <c r="AA114" s="71">
        <v>4582</v>
      </c>
      <c r="AB114" s="71">
        <v>19387</v>
      </c>
      <c r="AC114" s="71">
        <v>0</v>
      </c>
      <c r="AD114" s="71">
        <v>1.2037714878974239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1779</v>
      </c>
      <c r="B115" s="70">
        <v>223</v>
      </c>
      <c r="C115" s="70">
        <v>2</v>
      </c>
      <c r="D115" s="70">
        <v>14</v>
      </c>
      <c r="E115" s="70">
        <v>2005</v>
      </c>
      <c r="F115" s="70" t="s">
        <v>789</v>
      </c>
      <c r="G115" s="70" t="s">
        <v>1777</v>
      </c>
      <c r="H115" s="70" t="s">
        <v>1778</v>
      </c>
      <c r="I115" s="148"/>
      <c r="J115" s="71">
        <v>22.660626063669699</v>
      </c>
      <c r="K115" s="71">
        <v>2.1346412024126868</v>
      </c>
      <c r="L115" s="71">
        <v>9.1720168432570865</v>
      </c>
      <c r="M115" s="71">
        <v>13.593643043239689</v>
      </c>
      <c r="N115" s="71">
        <v>27.859734468668861</v>
      </c>
      <c r="O115" s="71">
        <v>24.060539382348431</v>
      </c>
      <c r="P115" s="71">
        <v>16.53424561441652</v>
      </c>
      <c r="Q115" s="71">
        <v>1.1828816555308901</v>
      </c>
      <c r="R115" s="71">
        <v>0</v>
      </c>
      <c r="S115" s="71">
        <v>2.8777171171200289</v>
      </c>
      <c r="T115" s="72"/>
      <c r="U115" s="71">
        <v>1635841</v>
      </c>
      <c r="V115" s="71">
        <v>909</v>
      </c>
      <c r="W115" s="71">
        <v>54</v>
      </c>
      <c r="X115" s="71">
        <v>2560</v>
      </c>
      <c r="Y115" s="71">
        <v>5868</v>
      </c>
      <c r="Z115" s="71">
        <v>11452</v>
      </c>
      <c r="AA115" s="71">
        <v>3288</v>
      </c>
      <c r="AB115" s="71">
        <v>20078</v>
      </c>
      <c r="AC115" s="71">
        <v>0</v>
      </c>
      <c r="AD115" s="71">
        <v>2.8777171171200289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1780</v>
      </c>
      <c r="B116" s="70">
        <v>224</v>
      </c>
      <c r="C116" s="70">
        <v>3</v>
      </c>
      <c r="D116" s="70">
        <v>14</v>
      </c>
      <c r="E116" s="70">
        <v>2006</v>
      </c>
      <c r="F116" s="70" t="s">
        <v>790</v>
      </c>
      <c r="G116" s="70" t="s">
        <v>1777</v>
      </c>
      <c r="H116" s="70" t="s">
        <v>1778</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1781</v>
      </c>
      <c r="B117" s="70">
        <v>225</v>
      </c>
      <c r="C117" s="70">
        <v>4</v>
      </c>
      <c r="D117" s="70">
        <v>14</v>
      </c>
      <c r="E117" s="70">
        <v>2007</v>
      </c>
      <c r="F117" s="70" t="s">
        <v>791</v>
      </c>
      <c r="G117" s="70" t="s">
        <v>1777</v>
      </c>
      <c r="H117" s="70" t="s">
        <v>1778</v>
      </c>
      <c r="I117" s="148"/>
      <c r="J117" s="71">
        <v>26.68025693482533</v>
      </c>
      <c r="K117" s="71">
        <v>2.6012487596332168</v>
      </c>
      <c r="L117" s="71">
        <v>4.9326235670560292</v>
      </c>
      <c r="M117" s="71">
        <v>29.495544565186609</v>
      </c>
      <c r="N117" s="71">
        <v>42.359689738190497</v>
      </c>
      <c r="O117" s="71">
        <v>23.34721824881273</v>
      </c>
      <c r="P117" s="71">
        <v>16.243780986443539</v>
      </c>
      <c r="Q117" s="71">
        <v>1.24027809156752</v>
      </c>
      <c r="R117" s="71">
        <v>0</v>
      </c>
      <c r="S117" s="71">
        <v>3.2660602465461648</v>
      </c>
      <c r="T117" s="72"/>
      <c r="U117" s="71">
        <v>1671101</v>
      </c>
      <c r="V117" s="71">
        <v>890</v>
      </c>
      <c r="W117" s="71">
        <v>69</v>
      </c>
      <c r="X117" s="71">
        <v>4853</v>
      </c>
      <c r="Y117" s="71">
        <v>6092</v>
      </c>
      <c r="Z117" s="71">
        <v>11552</v>
      </c>
      <c r="AA117" s="71">
        <v>3181</v>
      </c>
      <c r="AB117" s="71">
        <v>19939</v>
      </c>
      <c r="AC117" s="71">
        <v>0</v>
      </c>
      <c r="AD117" s="71">
        <v>3.2660602465461648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1782</v>
      </c>
      <c r="B118" s="70">
        <v>226</v>
      </c>
      <c r="C118" s="70">
        <v>5</v>
      </c>
      <c r="D118" s="70">
        <v>14</v>
      </c>
      <c r="E118" s="70">
        <v>2008</v>
      </c>
      <c r="F118" s="70" t="s">
        <v>792</v>
      </c>
      <c r="G118" s="70" t="s">
        <v>1777</v>
      </c>
      <c r="H118" s="70" t="s">
        <v>1778</v>
      </c>
      <c r="I118" s="148"/>
      <c r="J118" s="71">
        <v>20.242922486539399</v>
      </c>
      <c r="K118" s="71">
        <v>1.8057841531062231</v>
      </c>
      <c r="L118" s="71">
        <v>4.2269303147958972</v>
      </c>
      <c r="M118" s="71">
        <v>30.109974278880511</v>
      </c>
      <c r="N118" s="71">
        <v>37.081332470213248</v>
      </c>
      <c r="O118" s="71">
        <v>22.614133422881491</v>
      </c>
      <c r="P118" s="71">
        <v>15.852919022470241</v>
      </c>
      <c r="Q118" s="71">
        <v>1.2129870141141601</v>
      </c>
      <c r="R118" s="71">
        <v>0</v>
      </c>
      <c r="S118" s="71">
        <v>2.7553738009465318</v>
      </c>
      <c r="T118" s="72"/>
      <c r="U118" s="71">
        <v>1671207</v>
      </c>
      <c r="V118" s="71">
        <v>890</v>
      </c>
      <c r="W118" s="71">
        <v>69</v>
      </c>
      <c r="X118" s="71">
        <v>4853</v>
      </c>
      <c r="Y118" s="71">
        <v>5865</v>
      </c>
      <c r="Z118" s="71">
        <v>11582</v>
      </c>
      <c r="AA118" s="71">
        <v>3108</v>
      </c>
      <c r="AB118" s="71">
        <v>19821</v>
      </c>
      <c r="AC118" s="71">
        <v>0</v>
      </c>
      <c r="AD118" s="71">
        <v>2.7553738009465318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1783</v>
      </c>
      <c r="B119" s="70">
        <v>227</v>
      </c>
      <c r="C119" s="70">
        <v>6</v>
      </c>
      <c r="D119" s="70">
        <v>14</v>
      </c>
      <c r="E119" s="70">
        <v>2009</v>
      </c>
      <c r="F119" s="70" t="s">
        <v>176</v>
      </c>
      <c r="G119" s="70" t="s">
        <v>1777</v>
      </c>
      <c r="H119" s="70" t="s">
        <v>1778</v>
      </c>
      <c r="I119" s="148"/>
      <c r="J119" s="71">
        <v>16.9116573582615</v>
      </c>
      <c r="K119" s="71">
        <v>1.3313152316196091</v>
      </c>
      <c r="L119" s="71">
        <v>9.0074278324862949</v>
      </c>
      <c r="M119" s="71">
        <v>32.157942245884499</v>
      </c>
      <c r="N119" s="71">
        <v>27.364304062508019</v>
      </c>
      <c r="O119" s="71">
        <v>23.049331436404639</v>
      </c>
      <c r="P119" s="71">
        <v>15.258131073501829</v>
      </c>
      <c r="Q119" s="71">
        <v>1.14863285169998</v>
      </c>
      <c r="R119" s="71">
        <v>0</v>
      </c>
      <c r="S119" s="71">
        <v>3.1424553983572241</v>
      </c>
      <c r="T119" s="72"/>
      <c r="U119" s="71">
        <v>1274728</v>
      </c>
      <c r="V119" s="71">
        <v>751</v>
      </c>
      <c r="W119" s="71">
        <v>198</v>
      </c>
      <c r="X119" s="71">
        <v>5868</v>
      </c>
      <c r="Y119" s="71">
        <v>5928</v>
      </c>
      <c r="Z119" s="71">
        <v>11652</v>
      </c>
      <c r="AA119" s="71">
        <v>3071</v>
      </c>
      <c r="AB119" s="71">
        <v>19703</v>
      </c>
      <c r="AC119" s="71">
        <v>0</v>
      </c>
      <c r="AD119" s="71">
        <v>3.1424553983572241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19.312999999999999</v>
      </c>
      <c r="BM119" s="71">
        <v>0</v>
      </c>
      <c r="BN119" s="72"/>
      <c r="BO119" s="71">
        <v>0</v>
      </c>
      <c r="BP119" s="71">
        <v>0</v>
      </c>
      <c r="BQ119" s="71">
        <v>0</v>
      </c>
      <c r="BR119" s="71">
        <v>0</v>
      </c>
      <c r="BS119" s="71">
        <v>1</v>
      </c>
      <c r="BT119" s="71">
        <v>0</v>
      </c>
      <c r="BU119"/>
      <c r="BV119" s="70">
        <v>19.312999999999999</v>
      </c>
      <c r="BW119" s="70">
        <v>0</v>
      </c>
      <c r="BX119" s="70">
        <v>0</v>
      </c>
      <c r="BY119" s="70">
        <v>0</v>
      </c>
      <c r="BZ119" s="70">
        <v>0</v>
      </c>
      <c r="CA119" s="70">
        <v>0</v>
      </c>
      <c r="CB119" s="70">
        <v>0</v>
      </c>
      <c r="CC119" s="70">
        <v>0</v>
      </c>
      <c r="CD119" s="70">
        <v>0</v>
      </c>
    </row>
    <row r="120" spans="1:82">
      <c r="A120" s="70" t="s">
        <v>1784</v>
      </c>
      <c r="B120" s="70">
        <v>228</v>
      </c>
      <c r="C120" s="70">
        <v>7</v>
      </c>
      <c r="D120" s="70">
        <v>14</v>
      </c>
      <c r="E120" s="70">
        <v>2010</v>
      </c>
      <c r="F120" s="70" t="s">
        <v>177</v>
      </c>
      <c r="G120" s="70" t="s">
        <v>1777</v>
      </c>
      <c r="H120" s="70" t="s">
        <v>1778</v>
      </c>
      <c r="I120" s="148"/>
      <c r="J120" s="71">
        <v>17.509303276926062</v>
      </c>
      <c r="K120" s="71">
        <v>1.50103594544997</v>
      </c>
      <c r="L120" s="71">
        <v>8.4689883259429557</v>
      </c>
      <c r="M120" s="71">
        <v>37.500471905033649</v>
      </c>
      <c r="N120" s="71">
        <v>31.23237938333742</v>
      </c>
      <c r="O120" s="71">
        <v>23.145527619799651</v>
      </c>
      <c r="P120" s="71">
        <v>15.30752996304831</v>
      </c>
      <c r="Q120" s="71">
        <v>1.1951206520532001</v>
      </c>
      <c r="R120" s="71">
        <v>0</v>
      </c>
      <c r="S120" s="71">
        <v>3.58251884634472</v>
      </c>
      <c r="T120" s="72"/>
      <c r="U120" s="71">
        <v>1329639</v>
      </c>
      <c r="V120" s="71">
        <v>751</v>
      </c>
      <c r="W120" s="71">
        <v>198</v>
      </c>
      <c r="X120" s="71">
        <v>5868</v>
      </c>
      <c r="Y120" s="71">
        <v>5965</v>
      </c>
      <c r="Z120" s="71">
        <v>11755</v>
      </c>
      <c r="AA120" s="71">
        <v>3004</v>
      </c>
      <c r="AB120" s="71">
        <v>19644</v>
      </c>
      <c r="AC120" s="71">
        <v>0</v>
      </c>
      <c r="AD120" s="71">
        <v>3.58251884634472</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16.047000000000001</v>
      </c>
      <c r="BM120" s="71">
        <v>0</v>
      </c>
      <c r="BN120" s="72"/>
      <c r="BO120" s="71">
        <v>0</v>
      </c>
      <c r="BP120" s="71">
        <v>0</v>
      </c>
      <c r="BQ120" s="71">
        <v>0</v>
      </c>
      <c r="BR120" s="71">
        <v>0</v>
      </c>
      <c r="BS120" s="71">
        <v>1</v>
      </c>
      <c r="BT120" s="71">
        <v>0</v>
      </c>
      <c r="BU120"/>
      <c r="BV120" s="70">
        <v>16.047000000000001</v>
      </c>
      <c r="BW120" s="70">
        <v>0</v>
      </c>
      <c r="BX120" s="70">
        <v>0</v>
      </c>
      <c r="BY120" s="70">
        <v>0</v>
      </c>
      <c r="BZ120" s="70">
        <v>0</v>
      </c>
      <c r="CA120" s="70">
        <v>0</v>
      </c>
      <c r="CB120" s="70">
        <v>0</v>
      </c>
      <c r="CC120" s="70">
        <v>0</v>
      </c>
      <c r="CD120" s="70">
        <v>0</v>
      </c>
    </row>
    <row r="121" spans="1:82">
      <c r="A121" s="70" t="s">
        <v>1785</v>
      </c>
      <c r="B121" s="70">
        <v>229</v>
      </c>
      <c r="C121" s="70">
        <v>8</v>
      </c>
      <c r="D121" s="70">
        <v>14</v>
      </c>
      <c r="E121" s="70">
        <v>2011</v>
      </c>
      <c r="F121" s="70" t="s">
        <v>178</v>
      </c>
      <c r="G121" s="1064" t="s">
        <v>1777</v>
      </c>
      <c r="H121" s="70" t="s">
        <v>1778</v>
      </c>
      <c r="I121" s="148"/>
      <c r="J121" s="71">
        <v>21.811202544085969</v>
      </c>
      <c r="K121" s="71">
        <v>2.031608214764812</v>
      </c>
      <c r="L121" s="71">
        <v>9.0698689856005341</v>
      </c>
      <c r="M121" s="71">
        <v>44.680348584305058</v>
      </c>
      <c r="N121" s="71">
        <v>41.940090614362163</v>
      </c>
      <c r="O121" s="71">
        <v>22.722759498278624</v>
      </c>
      <c r="P121" s="71">
        <v>14.899806249699692</v>
      </c>
      <c r="Q121" s="71">
        <v>1.36992603304896</v>
      </c>
      <c r="R121" s="71">
        <v>0</v>
      </c>
      <c r="S121" s="71">
        <v>4.4213198313619113</v>
      </c>
      <c r="T121" s="72"/>
      <c r="U121" s="71">
        <v>1423162</v>
      </c>
      <c r="V121" s="71">
        <v>751</v>
      </c>
      <c r="W121" s="71">
        <v>198</v>
      </c>
      <c r="X121" s="71">
        <v>5868</v>
      </c>
      <c r="Y121" s="71">
        <v>5978</v>
      </c>
      <c r="Z121" s="71">
        <v>11791</v>
      </c>
      <c r="AA121" s="71">
        <v>3011</v>
      </c>
      <c r="AB121" s="71">
        <v>19521</v>
      </c>
      <c r="AC121" s="71">
        <v>0</v>
      </c>
      <c r="AD121" s="71">
        <v>4.4213198313619113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17.157</v>
      </c>
      <c r="BM121" s="71">
        <v>0</v>
      </c>
      <c r="BN121" s="72"/>
      <c r="BO121" s="71">
        <v>0</v>
      </c>
      <c r="BP121" s="71">
        <v>0</v>
      </c>
      <c r="BQ121" s="71">
        <v>0</v>
      </c>
      <c r="BR121" s="71">
        <v>0</v>
      </c>
      <c r="BS121" s="71">
        <v>1</v>
      </c>
      <c r="BT121" s="71">
        <v>0</v>
      </c>
      <c r="BU121"/>
      <c r="BV121" s="70">
        <v>17.157</v>
      </c>
      <c r="BW121" s="70">
        <v>0</v>
      </c>
      <c r="BX121" s="70">
        <v>0</v>
      </c>
      <c r="BY121" s="70">
        <v>0</v>
      </c>
      <c r="BZ121" s="70">
        <v>0</v>
      </c>
      <c r="CA121" s="70">
        <v>0</v>
      </c>
      <c r="CB121" s="70">
        <v>0</v>
      </c>
      <c r="CC121" s="70">
        <v>0</v>
      </c>
      <c r="CD121" s="70">
        <v>0</v>
      </c>
    </row>
    <row r="122" spans="1:82">
      <c r="A122" s="70" t="s">
        <v>1786</v>
      </c>
      <c r="B122" s="70">
        <v>230</v>
      </c>
      <c r="C122" s="70">
        <v>9</v>
      </c>
      <c r="D122" s="70">
        <v>14</v>
      </c>
      <c r="E122" s="70">
        <v>2012</v>
      </c>
      <c r="F122" s="70" t="s">
        <v>179</v>
      </c>
      <c r="G122" s="1064" t="s">
        <v>1777</v>
      </c>
      <c r="H122" s="70" t="s">
        <v>1778</v>
      </c>
      <c r="I122" s="148"/>
      <c r="J122" s="71">
        <v>21.71937353146156</v>
      </c>
      <c r="K122" s="71">
        <v>1.845269638975334</v>
      </c>
      <c r="L122" s="71">
        <v>8.8040581103306401</v>
      </c>
      <c r="M122" s="71">
        <v>43.308699004122687</v>
      </c>
      <c r="N122" s="71">
        <v>45.913913978807493</v>
      </c>
      <c r="O122" s="71">
        <v>22.698819590697347</v>
      </c>
      <c r="P122" s="71">
        <v>14.770584444921006</v>
      </c>
      <c r="Q122" s="71">
        <v>1.4932005252493299</v>
      </c>
      <c r="R122" s="71">
        <v>0</v>
      </c>
      <c r="S122" s="71">
        <v>3.8974170411776559</v>
      </c>
      <c r="T122" s="72"/>
      <c r="U122" s="71">
        <v>1460640</v>
      </c>
      <c r="V122" s="71">
        <v>751</v>
      </c>
      <c r="W122" s="71">
        <v>198</v>
      </c>
      <c r="X122" s="71">
        <v>5868</v>
      </c>
      <c r="Y122" s="71">
        <v>6121</v>
      </c>
      <c r="Z122" s="71">
        <v>11872</v>
      </c>
      <c r="AA122" s="71">
        <v>2968</v>
      </c>
      <c r="AB122" s="71">
        <v>19584</v>
      </c>
      <c r="AC122" s="71">
        <v>0</v>
      </c>
      <c r="AD122" s="71">
        <v>3.8974170411776559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20.760999999999999</v>
      </c>
      <c r="BM122" s="71">
        <v>0</v>
      </c>
      <c r="BN122" s="72"/>
      <c r="BO122" s="71">
        <v>0</v>
      </c>
      <c r="BP122" s="71">
        <v>0</v>
      </c>
      <c r="BQ122" s="71">
        <v>0</v>
      </c>
      <c r="BR122" s="71">
        <v>0</v>
      </c>
      <c r="BS122" s="71">
        <v>1</v>
      </c>
      <c r="BT122" s="71">
        <v>0</v>
      </c>
      <c r="BU122"/>
      <c r="BV122" s="70">
        <v>20.760999999999999</v>
      </c>
      <c r="BW122" s="70">
        <v>0</v>
      </c>
      <c r="BX122" s="70">
        <v>0</v>
      </c>
      <c r="BY122" s="70">
        <v>0</v>
      </c>
      <c r="BZ122" s="70">
        <v>0</v>
      </c>
      <c r="CA122" s="70">
        <v>0</v>
      </c>
      <c r="CB122" s="70">
        <v>0</v>
      </c>
      <c r="CC122" s="70">
        <v>0</v>
      </c>
      <c r="CD122" s="70">
        <v>0</v>
      </c>
    </row>
    <row r="123" spans="1:82">
      <c r="A123" s="70" t="s">
        <v>1787</v>
      </c>
      <c r="B123" s="70">
        <v>231</v>
      </c>
      <c r="C123" s="70">
        <v>10</v>
      </c>
      <c r="D123" s="70">
        <v>14</v>
      </c>
      <c r="E123" s="70">
        <v>2013</v>
      </c>
      <c r="F123" s="70" t="s">
        <v>180</v>
      </c>
      <c r="G123" s="70" t="s">
        <v>1777</v>
      </c>
      <c r="H123" s="70" t="s">
        <v>1778</v>
      </c>
      <c r="I123" s="148"/>
      <c r="J123" s="71">
        <v>21.818256082669311</v>
      </c>
      <c r="K123" s="71">
        <v>1.5471478786060591</v>
      </c>
      <c r="L123" s="71">
        <v>9.2878203893831284</v>
      </c>
      <c r="M123" s="71">
        <v>44.506178611440113</v>
      </c>
      <c r="N123" s="71">
        <v>44.217306766041759</v>
      </c>
      <c r="O123" s="71">
        <v>21.966606240755738</v>
      </c>
      <c r="P123" s="71">
        <v>14.616434829590331</v>
      </c>
      <c r="Q123" s="71">
        <v>1.5095807524679901</v>
      </c>
      <c r="R123" s="71">
        <v>0</v>
      </c>
      <c r="S123" s="71">
        <v>3.6703587692944661</v>
      </c>
      <c r="T123" s="72"/>
      <c r="U123" s="71">
        <v>1396772</v>
      </c>
      <c r="V123" s="71">
        <v>751</v>
      </c>
      <c r="W123" s="71">
        <v>198</v>
      </c>
      <c r="X123" s="71">
        <v>5868</v>
      </c>
      <c r="Y123" s="71">
        <v>6181</v>
      </c>
      <c r="Z123" s="71">
        <v>12002</v>
      </c>
      <c r="AA123" s="71">
        <v>2926</v>
      </c>
      <c r="AB123" s="71">
        <v>19515</v>
      </c>
      <c r="AC123" s="71">
        <v>0</v>
      </c>
      <c r="AD123" s="71">
        <v>3.6703587692944661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22.016999999999999</v>
      </c>
      <c r="BM123" s="71">
        <v>0</v>
      </c>
      <c r="BN123" s="72"/>
      <c r="BO123" s="71">
        <v>0</v>
      </c>
      <c r="BP123" s="71">
        <v>0</v>
      </c>
      <c r="BQ123" s="71">
        <v>0</v>
      </c>
      <c r="BR123" s="71">
        <v>0</v>
      </c>
      <c r="BS123" s="71">
        <v>1</v>
      </c>
      <c r="BT123" s="71">
        <v>0</v>
      </c>
      <c r="BU123"/>
      <c r="BV123" s="70">
        <v>22.016999999999999</v>
      </c>
      <c r="BW123" s="70">
        <v>0</v>
      </c>
      <c r="BX123" s="70">
        <v>0</v>
      </c>
      <c r="BY123" s="70">
        <v>0</v>
      </c>
      <c r="BZ123" s="70">
        <v>0</v>
      </c>
      <c r="CA123" s="70">
        <v>0</v>
      </c>
      <c r="CB123" s="70">
        <v>0</v>
      </c>
      <c r="CC123" s="70">
        <v>0</v>
      </c>
      <c r="CD123" s="70">
        <v>0</v>
      </c>
    </row>
    <row r="124" spans="1:82">
      <c r="A124" s="70" t="s">
        <v>1788</v>
      </c>
      <c r="B124" s="70">
        <v>232</v>
      </c>
      <c r="C124" s="70">
        <v>11</v>
      </c>
      <c r="D124" s="70">
        <v>14</v>
      </c>
      <c r="E124" s="70">
        <v>2014</v>
      </c>
      <c r="F124" s="70" t="s">
        <v>181</v>
      </c>
      <c r="G124" s="70" t="s">
        <v>1777</v>
      </c>
      <c r="H124" s="70" t="s">
        <v>1778</v>
      </c>
      <c r="I124" s="148"/>
      <c r="J124" s="71">
        <v>20.579203790333921</v>
      </c>
      <c r="K124" s="71">
        <v>1.5785331030217979</v>
      </c>
      <c r="L124" s="71">
        <v>9.9637914518814643</v>
      </c>
      <c r="M124" s="71">
        <v>53.353641187185787</v>
      </c>
      <c r="N124" s="71">
        <v>45.043425919864582</v>
      </c>
      <c r="O124" s="71">
        <v>21.011227056446636</v>
      </c>
      <c r="P124" s="71">
        <v>14.320830475143488</v>
      </c>
      <c r="Q124" s="71">
        <v>1.43699755217284</v>
      </c>
      <c r="R124" s="71">
        <v>0</v>
      </c>
      <c r="S124" s="71">
        <v>3.9256060485068618</v>
      </c>
      <c r="T124" s="72"/>
      <c r="U124" s="71">
        <v>1391375</v>
      </c>
      <c r="V124" s="71">
        <v>670</v>
      </c>
      <c r="W124" s="71">
        <v>274</v>
      </c>
      <c r="X124" s="71">
        <v>6894</v>
      </c>
      <c r="Y124" s="71">
        <v>6203</v>
      </c>
      <c r="Z124" s="71">
        <v>12091</v>
      </c>
      <c r="AA124" s="71">
        <v>2852</v>
      </c>
      <c r="AB124" s="71">
        <v>19362</v>
      </c>
      <c r="AC124" s="71">
        <v>0</v>
      </c>
      <c r="AD124" s="71">
        <v>3.9256060485068618</v>
      </c>
      <c r="AE124" s="72"/>
      <c r="AF124" s="71"/>
      <c r="AG124" s="71"/>
      <c r="AH124" s="71"/>
      <c r="AI124" s="71"/>
      <c r="AJ124" s="71"/>
      <c r="AK124" s="71"/>
      <c r="AL124" s="71"/>
      <c r="AM124" s="71"/>
      <c r="AN124" s="71"/>
      <c r="AO124" s="71"/>
      <c r="AP124" s="71"/>
      <c r="AQ124" s="72"/>
      <c r="AR124" s="71">
        <v>63</v>
      </c>
      <c r="AS124" s="71">
        <v>35</v>
      </c>
      <c r="AT124" s="71">
        <v>0</v>
      </c>
      <c r="AU124" s="71">
        <v>0</v>
      </c>
      <c r="AV124" s="71">
        <v>0</v>
      </c>
      <c r="AW124" s="71">
        <v>0</v>
      </c>
      <c r="AX124" s="71"/>
      <c r="AY124" s="72"/>
      <c r="AZ124" s="71">
        <v>288.89999999999998</v>
      </c>
      <c r="BA124" s="71">
        <v>2272.6</v>
      </c>
      <c r="BB124" s="71">
        <v>0</v>
      </c>
      <c r="BC124" s="71">
        <v>0</v>
      </c>
      <c r="BD124" s="71">
        <v>0</v>
      </c>
      <c r="BE124" s="71">
        <v>0</v>
      </c>
      <c r="BF124" s="71"/>
      <c r="BG124" s="72"/>
      <c r="BH124" s="71">
        <v>0</v>
      </c>
      <c r="BI124" s="71">
        <v>0</v>
      </c>
      <c r="BJ124" s="71">
        <v>0</v>
      </c>
      <c r="BK124" s="71">
        <v>0</v>
      </c>
      <c r="BL124" s="71">
        <v>21.734999999999999</v>
      </c>
      <c r="BM124" s="71">
        <v>0</v>
      </c>
      <c r="BN124" s="72"/>
      <c r="BO124" s="71">
        <v>0</v>
      </c>
      <c r="BP124" s="71">
        <v>0</v>
      </c>
      <c r="BQ124" s="71">
        <v>0</v>
      </c>
      <c r="BR124" s="71">
        <v>0</v>
      </c>
      <c r="BS124" s="71">
        <v>1</v>
      </c>
      <c r="BT124" s="71">
        <v>0</v>
      </c>
      <c r="BU124"/>
      <c r="BV124" s="70">
        <v>21.734999999999999</v>
      </c>
      <c r="BW124" s="70">
        <v>0</v>
      </c>
      <c r="BX124" s="70">
        <v>0</v>
      </c>
      <c r="BY124" s="70">
        <v>0</v>
      </c>
      <c r="BZ124" s="70">
        <v>0</v>
      </c>
      <c r="CA124" s="70">
        <v>0</v>
      </c>
      <c r="CB124" s="70">
        <v>0</v>
      </c>
      <c r="CC124" s="70">
        <v>0</v>
      </c>
      <c r="CD124" s="70">
        <v>0</v>
      </c>
    </row>
    <row r="125" spans="1:82">
      <c r="A125" s="70" t="s">
        <v>1789</v>
      </c>
      <c r="B125" s="70">
        <v>233</v>
      </c>
      <c r="C125" s="70">
        <v>12</v>
      </c>
      <c r="D125" s="70">
        <v>14</v>
      </c>
      <c r="E125" s="70">
        <v>2015</v>
      </c>
      <c r="F125" s="70" t="s">
        <v>182</v>
      </c>
      <c r="G125" s="70" t="s">
        <v>1777</v>
      </c>
      <c r="H125" s="70" t="s">
        <v>1778</v>
      </c>
      <c r="I125" s="148"/>
      <c r="J125" s="71">
        <v>22.29323313355636</v>
      </c>
      <c r="K125" s="71">
        <v>1.5346863646387401</v>
      </c>
      <c r="L125" s="71">
        <v>8.0162312251597232</v>
      </c>
      <c r="M125" s="71">
        <v>40.012753163526448</v>
      </c>
      <c r="N125" s="71">
        <v>43.093275822260892</v>
      </c>
      <c r="O125" s="71">
        <v>21.045026512226904</v>
      </c>
      <c r="P125" s="71">
        <v>14.176360585811796</v>
      </c>
      <c r="Q125" s="71">
        <v>1.39641111365849</v>
      </c>
      <c r="R125" s="71">
        <v>0</v>
      </c>
      <c r="S125" s="71">
        <v>4.3478232530677268</v>
      </c>
      <c r="T125" s="72"/>
      <c r="U125" s="71">
        <v>1678948</v>
      </c>
      <c r="V125" s="71">
        <v>670</v>
      </c>
      <c r="W125" s="71">
        <v>274</v>
      </c>
      <c r="X125" s="71">
        <v>6894</v>
      </c>
      <c r="Y125" s="71">
        <v>6258</v>
      </c>
      <c r="Z125" s="71">
        <v>12227</v>
      </c>
      <c r="AA125" s="71">
        <v>2821</v>
      </c>
      <c r="AB125" s="71">
        <v>19220</v>
      </c>
      <c r="AC125" s="71">
        <v>0</v>
      </c>
      <c r="AD125" s="71">
        <v>4.3478232530677268</v>
      </c>
      <c r="AE125" s="72"/>
      <c r="AF125" s="71">
        <v>19081506.491586629</v>
      </c>
      <c r="AG125" s="71">
        <v>1136600.1138665259</v>
      </c>
      <c r="AH125" s="71">
        <v>1141614.294059338</v>
      </c>
      <c r="AI125" s="71">
        <v>43818266.98280143</v>
      </c>
      <c r="AJ125" s="71">
        <v>59753414.928380132</v>
      </c>
      <c r="AK125" s="71">
        <v>0</v>
      </c>
      <c r="AL125" s="71">
        <v>0</v>
      </c>
      <c r="AM125" s="71">
        <v>2634020.37513236</v>
      </c>
      <c r="AN125" s="71">
        <v>0</v>
      </c>
      <c r="AO125" s="71">
        <v>0</v>
      </c>
      <c r="AP125" s="71">
        <v>127565423.18582642</v>
      </c>
      <c r="AQ125" s="72"/>
      <c r="AR125" s="71">
        <v>79</v>
      </c>
      <c r="AS125" s="71">
        <v>46</v>
      </c>
      <c r="AT125" s="71">
        <v>0</v>
      </c>
      <c r="AU125" s="71">
        <v>0</v>
      </c>
      <c r="AV125" s="71">
        <v>0</v>
      </c>
      <c r="AW125" s="71">
        <v>0</v>
      </c>
      <c r="AX125" s="71"/>
      <c r="AY125" s="72"/>
      <c r="AZ125" s="71">
        <v>365.26</v>
      </c>
      <c r="BA125" s="71">
        <v>2723</v>
      </c>
      <c r="BB125" s="71">
        <v>0</v>
      </c>
      <c r="BC125" s="71">
        <v>0</v>
      </c>
      <c r="BD125" s="71">
        <v>0</v>
      </c>
      <c r="BE125" s="71">
        <v>0</v>
      </c>
      <c r="BF125" s="71"/>
      <c r="BG125" s="72"/>
      <c r="BH125" s="71">
        <v>0</v>
      </c>
      <c r="BI125" s="71">
        <v>0</v>
      </c>
      <c r="BJ125" s="71">
        <v>0</v>
      </c>
      <c r="BK125" s="71">
        <v>0</v>
      </c>
      <c r="BL125" s="71">
        <v>18.731000000000002</v>
      </c>
      <c r="BM125" s="71">
        <v>0</v>
      </c>
      <c r="BN125" s="72"/>
      <c r="BO125" s="71">
        <v>0</v>
      </c>
      <c r="BP125" s="71">
        <v>0</v>
      </c>
      <c r="BQ125" s="71">
        <v>0</v>
      </c>
      <c r="BR125" s="71">
        <v>0</v>
      </c>
      <c r="BS125" s="71">
        <v>1</v>
      </c>
      <c r="BT125" s="71">
        <v>0</v>
      </c>
      <c r="BU125"/>
      <c r="BV125" s="70">
        <v>18.731000000000002</v>
      </c>
      <c r="BW125" s="70">
        <v>0</v>
      </c>
      <c r="BX125" s="70">
        <v>0</v>
      </c>
      <c r="BY125" s="70">
        <v>0</v>
      </c>
      <c r="BZ125" s="70">
        <v>0</v>
      </c>
      <c r="CA125" s="70">
        <v>0</v>
      </c>
      <c r="CB125" s="70">
        <v>0</v>
      </c>
      <c r="CC125" s="70">
        <v>0</v>
      </c>
      <c r="CD125" s="70">
        <v>0</v>
      </c>
    </row>
    <row r="126" spans="1:82">
      <c r="A126" s="70" t="s">
        <v>1790</v>
      </c>
      <c r="B126" s="70">
        <v>234</v>
      </c>
      <c r="C126" s="70">
        <v>13</v>
      </c>
      <c r="D126" s="70">
        <v>14</v>
      </c>
      <c r="E126" s="70">
        <v>2016</v>
      </c>
      <c r="F126" s="70" t="s">
        <v>155</v>
      </c>
      <c r="G126" s="70" t="s">
        <v>1777</v>
      </c>
      <c r="H126" s="70" t="s">
        <v>1778</v>
      </c>
      <c r="I126" s="148"/>
      <c r="J126" s="71">
        <v>23.055124957130651</v>
      </c>
      <c r="K126" s="71">
        <v>1.5549512406353529</v>
      </c>
      <c r="L126" s="71">
        <v>10.14429910741088</v>
      </c>
      <c r="M126" s="71">
        <v>35.296212044371877</v>
      </c>
      <c r="N126" s="71">
        <v>41.460576612228444</v>
      </c>
      <c r="O126" s="71">
        <v>20.821772171892096</v>
      </c>
      <c r="P126" s="71">
        <v>14.274925042270391</v>
      </c>
      <c r="Q126" s="71">
        <v>1.3418672651191128</v>
      </c>
      <c r="R126" s="71">
        <v>0</v>
      </c>
      <c r="S126" s="71">
        <v>3.1656840888402447</v>
      </c>
      <c r="T126" s="72"/>
      <c r="U126" s="71">
        <v>1693240</v>
      </c>
      <c r="V126" s="71">
        <v>670</v>
      </c>
      <c r="W126" s="71">
        <v>274</v>
      </c>
      <c r="X126" s="71">
        <v>6894</v>
      </c>
      <c r="Y126" s="71">
        <v>6241</v>
      </c>
      <c r="Z126" s="71">
        <v>12246</v>
      </c>
      <c r="AA126" s="71">
        <v>2938</v>
      </c>
      <c r="AB126" s="71">
        <v>18998</v>
      </c>
      <c r="AC126" s="71">
        <v>0</v>
      </c>
      <c r="AD126" s="71">
        <v>3.1656840888402451</v>
      </c>
      <c r="AE126" s="72"/>
      <c r="AF126" s="71">
        <v>19898594.7029824</v>
      </c>
      <c r="AG126" s="71">
        <v>1080687.450246016</v>
      </c>
      <c r="AH126" s="71">
        <v>1131656.283963409</v>
      </c>
      <c r="AI126" s="71">
        <v>43449848.967033967</v>
      </c>
      <c r="AJ126" s="71">
        <v>53892513.753464133</v>
      </c>
      <c r="AK126" s="71">
        <v>0</v>
      </c>
      <c r="AL126" s="71">
        <v>0</v>
      </c>
      <c r="AM126" s="71">
        <v>2605618.9451771271</v>
      </c>
      <c r="AN126" s="71">
        <v>0</v>
      </c>
      <c r="AO126" s="71">
        <v>0</v>
      </c>
      <c r="AP126" s="71">
        <v>122058920.10286705</v>
      </c>
      <c r="AQ126" s="72"/>
      <c r="AR126" s="71">
        <v>92</v>
      </c>
      <c r="AS126" s="71">
        <v>50</v>
      </c>
      <c r="AT126" s="71">
        <v>0</v>
      </c>
      <c r="AU126" s="71">
        <v>0</v>
      </c>
      <c r="AV126" s="71">
        <v>0</v>
      </c>
      <c r="AW126" s="71">
        <v>0</v>
      </c>
      <c r="AX126" s="71"/>
      <c r="AY126" s="72"/>
      <c r="AZ126" s="71">
        <v>431.06</v>
      </c>
      <c r="BA126" s="71">
        <v>2822.9</v>
      </c>
      <c r="BB126" s="71">
        <v>0</v>
      </c>
      <c r="BC126" s="71">
        <v>0</v>
      </c>
      <c r="BD126" s="71">
        <v>0</v>
      </c>
      <c r="BE126" s="71">
        <v>0</v>
      </c>
      <c r="BF126" s="71"/>
      <c r="BG126" s="72"/>
      <c r="BH126" s="71">
        <v>0</v>
      </c>
      <c r="BI126" s="71">
        <v>0</v>
      </c>
      <c r="BJ126" s="71">
        <v>0</v>
      </c>
      <c r="BK126" s="71">
        <v>0</v>
      </c>
      <c r="BL126" s="71">
        <v>18.895</v>
      </c>
      <c r="BM126" s="71">
        <v>0</v>
      </c>
      <c r="BN126" s="72"/>
      <c r="BO126" s="71">
        <v>0</v>
      </c>
      <c r="BP126" s="71">
        <v>0</v>
      </c>
      <c r="BQ126" s="71">
        <v>0</v>
      </c>
      <c r="BR126" s="71">
        <v>0</v>
      </c>
      <c r="BS126" s="71">
        <v>1</v>
      </c>
      <c r="BT126" s="71">
        <v>0</v>
      </c>
      <c r="BU126"/>
      <c r="BV126" s="70">
        <v>18.895</v>
      </c>
      <c r="BW126" s="70">
        <v>0</v>
      </c>
      <c r="BX126" s="70">
        <v>0</v>
      </c>
      <c r="BY126" s="70">
        <v>0</v>
      </c>
      <c r="BZ126" s="70">
        <v>0</v>
      </c>
      <c r="CA126" s="70">
        <v>0</v>
      </c>
      <c r="CB126" s="70">
        <v>0</v>
      </c>
      <c r="CC126" s="70">
        <v>0</v>
      </c>
      <c r="CD126" s="70">
        <v>0</v>
      </c>
    </row>
    <row r="127" spans="1:82">
      <c r="A127" s="70" t="s">
        <v>1791</v>
      </c>
      <c r="B127" s="70">
        <v>235</v>
      </c>
      <c r="C127" s="70">
        <v>14</v>
      </c>
      <c r="D127" s="70">
        <v>14</v>
      </c>
      <c r="E127" s="70">
        <v>2017</v>
      </c>
      <c r="F127" s="70" t="s">
        <v>156</v>
      </c>
      <c r="G127" s="70" t="s">
        <v>1777</v>
      </c>
      <c r="H127" s="70" t="s">
        <v>1778</v>
      </c>
      <c r="I127" s="148"/>
      <c r="J127" s="71">
        <v>19.043685259570367</v>
      </c>
      <c r="K127" s="71">
        <v>1.5031058248638689</v>
      </c>
      <c r="L127" s="71">
        <v>10.404907028308079</v>
      </c>
      <c r="M127" s="71">
        <v>32.450800802010001</v>
      </c>
      <c r="N127" s="71">
        <v>41.135216629374071</v>
      </c>
      <c r="O127" s="71">
        <v>20.590726017470338</v>
      </c>
      <c r="P127" s="71">
        <v>13.904477756914599</v>
      </c>
      <c r="Q127" s="71">
        <v>1.2826572132424701</v>
      </c>
      <c r="R127" s="71">
        <v>0</v>
      </c>
      <c r="S127" s="71">
        <v>2.8879108687576545</v>
      </c>
      <c r="T127" s="72"/>
      <c r="U127" s="71">
        <v>1584728</v>
      </c>
      <c r="V127" s="71">
        <v>670</v>
      </c>
      <c r="W127" s="71">
        <v>274</v>
      </c>
      <c r="X127" s="71">
        <v>6894</v>
      </c>
      <c r="Y127" s="71">
        <v>6270</v>
      </c>
      <c r="Z127" s="71">
        <v>12311</v>
      </c>
      <c r="AA127" s="71">
        <v>2880</v>
      </c>
      <c r="AB127" s="71">
        <v>18779</v>
      </c>
      <c r="AC127" s="71">
        <v>0</v>
      </c>
      <c r="AD127" s="71">
        <v>2.887910868757654</v>
      </c>
      <c r="AE127" s="72"/>
      <c r="AF127" s="71">
        <v>17925981.449832529</v>
      </c>
      <c r="AG127" s="71">
        <v>1089959.740757568</v>
      </c>
      <c r="AH127" s="71">
        <v>1622966.1334429069</v>
      </c>
      <c r="AI127" s="71">
        <v>43818179.613205157</v>
      </c>
      <c r="AJ127" s="71">
        <v>56356287.066993073</v>
      </c>
      <c r="AK127" s="71">
        <v>0</v>
      </c>
      <c r="AL127" s="71">
        <v>0</v>
      </c>
      <c r="AM127" s="71">
        <v>2579612.680372383</v>
      </c>
      <c r="AN127" s="71">
        <v>0</v>
      </c>
      <c r="AO127" s="71">
        <v>0</v>
      </c>
      <c r="AP127" s="71">
        <v>123392986.68460362</v>
      </c>
      <c r="AQ127" s="72"/>
      <c r="AR127" s="71">
        <v>105</v>
      </c>
      <c r="AS127" s="71">
        <v>51</v>
      </c>
      <c r="AT127" s="71">
        <v>0</v>
      </c>
      <c r="AU127" s="71">
        <v>0</v>
      </c>
      <c r="AV127" s="71">
        <v>0</v>
      </c>
      <c r="AW127" s="71">
        <v>0</v>
      </c>
      <c r="AX127" s="71"/>
      <c r="AY127" s="72"/>
      <c r="AZ127" s="71">
        <v>512.76</v>
      </c>
      <c r="BA127" s="71">
        <v>2844.2</v>
      </c>
      <c r="BB127" s="71">
        <v>0</v>
      </c>
      <c r="BC127" s="71">
        <v>0</v>
      </c>
      <c r="BD127" s="71">
        <v>0</v>
      </c>
      <c r="BE127" s="71">
        <v>0</v>
      </c>
      <c r="BF127" s="71"/>
      <c r="BG127" s="72"/>
      <c r="BH127" s="71">
        <v>0</v>
      </c>
      <c r="BI127" s="71">
        <v>0</v>
      </c>
      <c r="BJ127" s="71">
        <v>0</v>
      </c>
      <c r="BK127" s="71">
        <v>0</v>
      </c>
      <c r="BL127" s="71">
        <v>19.963999999999999</v>
      </c>
      <c r="BM127" s="71">
        <v>0</v>
      </c>
      <c r="BN127" s="72"/>
      <c r="BO127" s="71">
        <v>0</v>
      </c>
      <c r="BP127" s="71">
        <v>0</v>
      </c>
      <c r="BQ127" s="71">
        <v>0</v>
      </c>
      <c r="BR127" s="71">
        <v>0</v>
      </c>
      <c r="BS127" s="71">
        <v>1</v>
      </c>
      <c r="BT127" s="71">
        <v>0</v>
      </c>
      <c r="BU127"/>
      <c r="BV127" s="70">
        <v>19.963999999999999</v>
      </c>
      <c r="BW127" s="70">
        <v>0</v>
      </c>
      <c r="BX127" s="70">
        <v>0</v>
      </c>
      <c r="BY127" s="70">
        <v>0</v>
      </c>
      <c r="BZ127" s="70">
        <v>0</v>
      </c>
      <c r="CA127" s="70">
        <v>0</v>
      </c>
      <c r="CB127" s="70">
        <v>0</v>
      </c>
      <c r="CC127" s="70">
        <v>0</v>
      </c>
      <c r="CD127" s="70">
        <v>0</v>
      </c>
    </row>
    <row r="128" spans="1:82">
      <c r="A128" s="70" t="s">
        <v>1792</v>
      </c>
      <c r="B128" s="70">
        <v>236</v>
      </c>
      <c r="C128" s="70">
        <v>15</v>
      </c>
      <c r="D128" s="70">
        <v>14</v>
      </c>
      <c r="E128" s="70">
        <v>2018</v>
      </c>
      <c r="F128" s="70" t="s">
        <v>183</v>
      </c>
      <c r="G128" s="70" t="s">
        <v>1777</v>
      </c>
      <c r="H128" s="70" t="s">
        <v>1778</v>
      </c>
      <c r="I128" s="148"/>
      <c r="J128" s="71">
        <v>20.40901000359132</v>
      </c>
      <c r="K128" s="71">
        <v>1.3711570300023426</v>
      </c>
      <c r="L128" s="71">
        <v>9.3100069894458404</v>
      </c>
      <c r="M128" s="71">
        <v>29.544055162404067</v>
      </c>
      <c r="N128" s="71">
        <v>37.72858073296284</v>
      </c>
      <c r="O128" s="71">
        <v>20.228488065960157</v>
      </c>
      <c r="P128" s="71">
        <v>13.584433648599283</v>
      </c>
      <c r="Q128" s="71">
        <v>1.18332015920831</v>
      </c>
      <c r="R128" s="71">
        <v>0</v>
      </c>
      <c r="S128" s="71">
        <v>2.9509715642197998</v>
      </c>
      <c r="T128" s="72"/>
      <c r="U128" s="71">
        <v>1688500</v>
      </c>
      <c r="V128" s="71">
        <v>670</v>
      </c>
      <c r="W128" s="71">
        <v>274</v>
      </c>
      <c r="X128" s="71">
        <v>6894</v>
      </c>
      <c r="Y128" s="71">
        <v>6318</v>
      </c>
      <c r="Z128" s="71">
        <v>12326</v>
      </c>
      <c r="AA128" s="71">
        <v>2842</v>
      </c>
      <c r="AB128" s="71">
        <v>18670</v>
      </c>
      <c r="AC128" s="71">
        <v>0</v>
      </c>
      <c r="AD128" s="71">
        <v>2.9509715642197998</v>
      </c>
      <c r="AE128" s="72"/>
      <c r="AF128" s="71">
        <v>19718740.91479684</v>
      </c>
      <c r="AG128" s="71">
        <v>969867.89149096771</v>
      </c>
      <c r="AH128" s="71">
        <v>1501785.763488062</v>
      </c>
      <c r="AI128" s="71">
        <v>41191938.316159353</v>
      </c>
      <c r="AJ128" s="71">
        <v>55772792.894708604</v>
      </c>
      <c r="AK128" s="71">
        <v>0</v>
      </c>
      <c r="AL128" s="71">
        <v>0</v>
      </c>
      <c r="AM128" s="71">
        <v>2569946.2369864839</v>
      </c>
      <c r="AN128" s="71">
        <v>0</v>
      </c>
      <c r="AO128" s="71">
        <v>0</v>
      </c>
      <c r="AP128" s="71">
        <v>121725072.01763031</v>
      </c>
      <c r="AQ128" s="72"/>
      <c r="AR128" s="71">
        <v>123</v>
      </c>
      <c r="AS128" s="71">
        <v>53</v>
      </c>
      <c r="AT128" s="71">
        <v>0</v>
      </c>
      <c r="AU128" s="71">
        <v>0</v>
      </c>
      <c r="AV128" s="71">
        <v>0</v>
      </c>
      <c r="AW128" s="71">
        <v>0</v>
      </c>
      <c r="AX128" s="71"/>
      <c r="AY128" s="72"/>
      <c r="AZ128" s="71">
        <v>606.36</v>
      </c>
      <c r="BA128" s="71">
        <v>2912</v>
      </c>
      <c r="BB128" s="71">
        <v>0</v>
      </c>
      <c r="BC128" s="71">
        <v>0</v>
      </c>
      <c r="BD128" s="71">
        <v>0</v>
      </c>
      <c r="BE128" s="71">
        <v>0</v>
      </c>
      <c r="BF128" s="71"/>
      <c r="BG128" s="72"/>
      <c r="BH128" s="71">
        <v>0</v>
      </c>
      <c r="BI128" s="71">
        <v>0</v>
      </c>
      <c r="BJ128" s="71">
        <v>0</v>
      </c>
      <c r="BK128" s="71">
        <v>0</v>
      </c>
      <c r="BL128" s="71">
        <v>18.079000000000001</v>
      </c>
      <c r="BM128" s="71">
        <v>0</v>
      </c>
      <c r="BN128" s="72"/>
      <c r="BO128" s="71">
        <v>0</v>
      </c>
      <c r="BP128" s="71">
        <v>0</v>
      </c>
      <c r="BQ128" s="71">
        <v>0</v>
      </c>
      <c r="BR128" s="71">
        <v>0</v>
      </c>
      <c r="BS128" s="71">
        <v>1</v>
      </c>
      <c r="BT128" s="71">
        <v>0</v>
      </c>
      <c r="BU128"/>
      <c r="BV128" s="70">
        <v>18.079000000000001</v>
      </c>
      <c r="BW128" s="70">
        <v>0</v>
      </c>
      <c r="BX128" s="70">
        <v>0</v>
      </c>
      <c r="BY128" s="70">
        <v>0</v>
      </c>
      <c r="BZ128" s="70">
        <v>0</v>
      </c>
      <c r="CA128" s="70">
        <v>0</v>
      </c>
      <c r="CB128" s="70">
        <v>0</v>
      </c>
      <c r="CC128" s="70">
        <v>0</v>
      </c>
      <c r="CD128" s="70">
        <v>0</v>
      </c>
    </row>
    <row r="129" spans="1:82">
      <c r="A129" s="70" t="s">
        <v>1793</v>
      </c>
      <c r="B129" s="70">
        <v>237</v>
      </c>
      <c r="C129" s="70">
        <v>16</v>
      </c>
      <c r="D129" s="70">
        <v>14</v>
      </c>
      <c r="E129" s="70">
        <v>2019</v>
      </c>
      <c r="F129" s="70" t="s">
        <v>158</v>
      </c>
      <c r="G129" s="70" t="s">
        <v>1777</v>
      </c>
      <c r="H129" s="70" t="s">
        <v>1778</v>
      </c>
      <c r="I129" s="148"/>
      <c r="J129" s="71">
        <v>16.73226065892192</v>
      </c>
      <c r="K129" s="71">
        <v>1.2342492400692513</v>
      </c>
      <c r="L129" s="71">
        <v>9.3611930405245936</v>
      </c>
      <c r="M129" s="71">
        <v>29.563214491550067</v>
      </c>
      <c r="N129" s="71">
        <v>31.413845218620569</v>
      </c>
      <c r="O129" s="71">
        <v>19.695974577684325</v>
      </c>
      <c r="P129" s="71">
        <v>13.229367298993582</v>
      </c>
      <c r="Q129" s="71">
        <v>1.13793644839088</v>
      </c>
      <c r="R129" s="71">
        <v>0</v>
      </c>
      <c r="S129" s="71">
        <v>3.1423197920030517</v>
      </c>
      <c r="T129" s="72"/>
      <c r="U129" s="71">
        <v>1503806</v>
      </c>
      <c r="V129" s="71">
        <v>670</v>
      </c>
      <c r="W129" s="71">
        <v>274</v>
      </c>
      <c r="X129" s="71">
        <v>6894</v>
      </c>
      <c r="Y129" s="71">
        <v>6376</v>
      </c>
      <c r="Z129" s="71">
        <v>12331</v>
      </c>
      <c r="AA129" s="71">
        <v>2747</v>
      </c>
      <c r="AB129" s="71">
        <v>18440</v>
      </c>
      <c r="AC129" s="71">
        <v>0</v>
      </c>
      <c r="AD129" s="71">
        <v>3.1423197920030521</v>
      </c>
      <c r="AE129" s="72"/>
      <c r="AF129" s="71">
        <v>16375970.595982671</v>
      </c>
      <c r="AG129" s="71">
        <v>936787.98731072084</v>
      </c>
      <c r="AH129" s="71">
        <v>1606953.9261719871</v>
      </c>
      <c r="AI129" s="71">
        <v>44573501.852140233</v>
      </c>
      <c r="AJ129" s="71">
        <v>49936170.068862587</v>
      </c>
      <c r="AK129" s="71">
        <v>0</v>
      </c>
      <c r="AL129" s="71">
        <v>0</v>
      </c>
      <c r="AM129" s="71">
        <v>2511389.1837543217</v>
      </c>
      <c r="AN129" s="71">
        <v>0</v>
      </c>
      <c r="AO129" s="71">
        <v>0</v>
      </c>
      <c r="AP129" s="71">
        <v>115940773.61422253</v>
      </c>
      <c r="AQ129" s="72"/>
      <c r="AR129" s="71">
        <v>146</v>
      </c>
      <c r="AS129" s="71">
        <v>55</v>
      </c>
      <c r="AT129" s="71">
        <v>0</v>
      </c>
      <c r="AU129" s="71">
        <v>0</v>
      </c>
      <c r="AV129" s="71">
        <v>0</v>
      </c>
      <c r="AW129" s="71">
        <v>0</v>
      </c>
      <c r="AX129" s="71"/>
      <c r="AY129" s="72"/>
      <c r="AZ129" s="71">
        <v>702.4599999999997</v>
      </c>
      <c r="BA129" s="71">
        <v>2933.2</v>
      </c>
      <c r="BB129" s="71">
        <v>0</v>
      </c>
      <c r="BC129" s="71">
        <v>0</v>
      </c>
      <c r="BD129" s="71">
        <v>0</v>
      </c>
      <c r="BE129" s="71">
        <v>0</v>
      </c>
      <c r="BF129" s="71"/>
      <c r="BG129" s="72"/>
      <c r="BH129" s="71">
        <v>0</v>
      </c>
      <c r="BI129" s="71">
        <v>0</v>
      </c>
      <c r="BJ129" s="71">
        <v>0</v>
      </c>
      <c r="BK129" s="71">
        <v>0</v>
      </c>
      <c r="BL129" s="71">
        <v>15.706</v>
      </c>
      <c r="BM129" s="71">
        <v>0</v>
      </c>
      <c r="BN129" s="72"/>
      <c r="BO129" s="71">
        <v>0</v>
      </c>
      <c r="BP129" s="71">
        <v>0</v>
      </c>
      <c r="BQ129" s="71">
        <v>0</v>
      </c>
      <c r="BR129" s="71">
        <v>0</v>
      </c>
      <c r="BS129" s="71">
        <v>1</v>
      </c>
      <c r="BT129" s="71">
        <v>0</v>
      </c>
      <c r="BU129"/>
      <c r="BV129" s="70">
        <v>15.706</v>
      </c>
      <c r="BW129" s="70">
        <v>0</v>
      </c>
      <c r="BX129" s="70">
        <v>0</v>
      </c>
      <c r="BY129" s="70">
        <v>0</v>
      </c>
      <c r="BZ129" s="70">
        <v>0</v>
      </c>
      <c r="CA129" s="70">
        <v>0</v>
      </c>
      <c r="CB129" s="70">
        <v>0</v>
      </c>
      <c r="CC129" s="70">
        <v>0</v>
      </c>
      <c r="CD129" s="70">
        <v>0</v>
      </c>
    </row>
    <row r="130" spans="1:82">
      <c r="A130" s="70" t="s">
        <v>1794</v>
      </c>
      <c r="B130" s="70">
        <v>238</v>
      </c>
      <c r="C130" s="70">
        <v>17</v>
      </c>
      <c r="D130" s="70">
        <v>14</v>
      </c>
      <c r="E130" s="70">
        <v>2020</v>
      </c>
      <c r="F130" s="70" t="s">
        <v>159</v>
      </c>
      <c r="G130" s="70" t="s">
        <v>1777</v>
      </c>
      <c r="H130" s="70" t="s">
        <v>1778</v>
      </c>
      <c r="I130" s="148"/>
      <c r="J130" s="71">
        <v>19.58221304279661</v>
      </c>
      <c r="K130" s="71">
        <v>1.2753576028853275</v>
      </c>
      <c r="L130" s="71">
        <v>6.4927329747170575</v>
      </c>
      <c r="M130" s="71">
        <v>22.964108481733717</v>
      </c>
      <c r="N130" s="71">
        <v>28.996604672198579</v>
      </c>
      <c r="O130" s="71">
        <v>17.225670790400649</v>
      </c>
      <c r="P130" s="71">
        <v>12.645908133168589</v>
      </c>
      <c r="Q130" s="71">
        <v>1.0806910991787999</v>
      </c>
      <c r="R130" s="71">
        <v>0</v>
      </c>
      <c r="S130" s="71">
        <v>3.1852698053504551</v>
      </c>
      <c r="T130" s="72"/>
      <c r="U130" s="71">
        <v>1909498</v>
      </c>
      <c r="V130" s="71">
        <v>631</v>
      </c>
      <c r="W130" s="71">
        <v>289</v>
      </c>
      <c r="X130" s="71">
        <v>6412</v>
      </c>
      <c r="Y130" s="71">
        <v>6448</v>
      </c>
      <c r="Z130" s="71">
        <v>12309</v>
      </c>
      <c r="AA130" s="71">
        <v>2791</v>
      </c>
      <c r="AB130" s="71">
        <v>18329</v>
      </c>
      <c r="AC130" s="71">
        <v>0</v>
      </c>
      <c r="AD130" s="71">
        <v>3.1852698053504551</v>
      </c>
      <c r="AE130" s="72"/>
      <c r="AF130" s="71">
        <v>20792621.14192538</v>
      </c>
      <c r="AG130" s="71">
        <v>933600.8435425848</v>
      </c>
      <c r="AH130" s="71">
        <v>1099395.123053187</v>
      </c>
      <c r="AI130" s="71">
        <v>36158014.593909368</v>
      </c>
      <c r="AJ130" s="71">
        <v>51370888.198428594</v>
      </c>
      <c r="AK130" s="71"/>
      <c r="AL130" s="71"/>
      <c r="AM130" s="71">
        <v>2392138.1394373174</v>
      </c>
      <c r="AN130" s="71"/>
      <c r="AO130" s="71"/>
      <c r="AP130" s="71">
        <v>112746658.04029644</v>
      </c>
      <c r="AQ130" s="72"/>
      <c r="AR130" s="71">
        <v>163</v>
      </c>
      <c r="AS130" s="71">
        <v>56</v>
      </c>
      <c r="AT130" s="71">
        <v>0</v>
      </c>
      <c r="AU130" s="71">
        <v>0</v>
      </c>
      <c r="AV130" s="71">
        <v>0</v>
      </c>
      <c r="AW130" s="71">
        <v>0</v>
      </c>
      <c r="AX130" s="71"/>
      <c r="AY130" s="72"/>
      <c r="AZ130" s="71">
        <v>784.66</v>
      </c>
      <c r="BA130" s="71">
        <v>3923.2</v>
      </c>
      <c r="BB130" s="71">
        <v>0</v>
      </c>
      <c r="BC130" s="71">
        <v>0</v>
      </c>
      <c r="BD130" s="71">
        <v>0</v>
      </c>
      <c r="BE130" s="71">
        <v>0</v>
      </c>
      <c r="BF130" s="71"/>
      <c r="BG130" s="72"/>
      <c r="BH130" s="71">
        <v>0</v>
      </c>
      <c r="BI130" s="71">
        <v>0</v>
      </c>
      <c r="BJ130" s="71">
        <v>0</v>
      </c>
      <c r="BK130" s="71">
        <v>0</v>
      </c>
      <c r="BL130" s="71">
        <v>15.19</v>
      </c>
      <c r="BM130" s="71">
        <v>0</v>
      </c>
      <c r="BN130" s="72"/>
      <c r="BO130" s="71">
        <v>0</v>
      </c>
      <c r="BP130" s="71">
        <v>0</v>
      </c>
      <c r="BQ130" s="71">
        <v>0</v>
      </c>
      <c r="BR130" s="71">
        <v>0</v>
      </c>
      <c r="BS130" s="71">
        <v>1</v>
      </c>
      <c r="BT130" s="71">
        <v>0</v>
      </c>
      <c r="BU130"/>
      <c r="BV130" s="70">
        <v>15.19</v>
      </c>
      <c r="BW130" s="70">
        <v>0</v>
      </c>
      <c r="BX130" s="70">
        <v>0</v>
      </c>
      <c r="BY130" s="70">
        <v>0</v>
      </c>
      <c r="BZ130" s="70">
        <v>0</v>
      </c>
      <c r="CA130" s="70">
        <v>0</v>
      </c>
      <c r="CB130" s="70">
        <v>0</v>
      </c>
      <c r="CC130" s="70">
        <v>0</v>
      </c>
      <c r="CD130" s="70">
        <v>0</v>
      </c>
    </row>
    <row r="131" spans="1:82">
      <c r="A131" s="70" t="s">
        <v>1795</v>
      </c>
      <c r="B131" s="70">
        <v>238</v>
      </c>
      <c r="C131" s="70">
        <v>18</v>
      </c>
      <c r="D131" s="70">
        <v>14</v>
      </c>
      <c r="E131" s="70">
        <v>2021</v>
      </c>
      <c r="F131" s="70" t="s">
        <v>160</v>
      </c>
      <c r="G131" s="70" t="s">
        <v>1777</v>
      </c>
      <c r="H131" s="70" t="s">
        <v>1778</v>
      </c>
      <c r="I131" s="148"/>
      <c r="J131" s="71">
        <v>19.132183499552699</v>
      </c>
      <c r="K131" s="71">
        <v>1.3595880481625868</v>
      </c>
      <c r="L131" s="71">
        <v>7.8181088519278088</v>
      </c>
      <c r="M131" s="71">
        <v>25.898972970245239</v>
      </c>
      <c r="N131" s="71">
        <v>30.798861091416089</v>
      </c>
      <c r="O131" s="71">
        <v>16.696981672137355</v>
      </c>
      <c r="P131" s="71">
        <v>13.005861114656621</v>
      </c>
      <c r="Q131" s="71">
        <v>1.05966761215606</v>
      </c>
      <c r="R131" s="71">
        <v>0</v>
      </c>
      <c r="S131" s="71">
        <v>3.3584473347100472</v>
      </c>
      <c r="T131" s="72"/>
      <c r="U131" s="71">
        <v>2037012</v>
      </c>
      <c r="V131" s="71">
        <v>631</v>
      </c>
      <c r="W131" s="71">
        <v>289</v>
      </c>
      <c r="X131" s="71">
        <v>6412</v>
      </c>
      <c r="Y131" s="71">
        <v>6491</v>
      </c>
      <c r="Z131" s="71">
        <v>12285</v>
      </c>
      <c r="AA131" s="71">
        <v>2799</v>
      </c>
      <c r="AB131" s="71">
        <v>18149</v>
      </c>
      <c r="AC131" s="71">
        <v>0</v>
      </c>
      <c r="AD131" s="71">
        <v>3.3584473347100472</v>
      </c>
      <c r="AE131" s="72"/>
      <c r="AF131" s="71">
        <v>19438256.267386325</v>
      </c>
      <c r="AG131" s="71">
        <v>987956.27646344621</v>
      </c>
      <c r="AH131" s="71">
        <v>1380590.9716914585</v>
      </c>
      <c r="AI131" s="71">
        <v>41075681.118477501</v>
      </c>
      <c r="AJ131" s="71">
        <v>51991506.319300197</v>
      </c>
      <c r="AK131" s="71">
        <v>0</v>
      </c>
      <c r="AL131" s="71">
        <v>0</v>
      </c>
      <c r="AM131" s="71">
        <v>2382308.299823815</v>
      </c>
      <c r="AN131" s="71">
        <v>0</v>
      </c>
      <c r="AO131" s="71">
        <v>0</v>
      </c>
      <c r="AP131" s="71">
        <v>117256299.25314274</v>
      </c>
      <c r="AQ131" s="72"/>
      <c r="AR131" s="71">
        <v>182</v>
      </c>
      <c r="AS131" s="71">
        <v>56</v>
      </c>
      <c r="AT131" s="71">
        <v>0</v>
      </c>
      <c r="AU131" s="71">
        <v>0</v>
      </c>
      <c r="AV131" s="71">
        <v>0</v>
      </c>
      <c r="AW131" s="71">
        <v>0</v>
      </c>
      <c r="AX131" s="71"/>
      <c r="AY131" s="72"/>
      <c r="AZ131" s="71">
        <v>877.3599999999999</v>
      </c>
      <c r="BA131" s="71">
        <v>3923.2</v>
      </c>
      <c r="BB131" s="71">
        <v>0</v>
      </c>
      <c r="BC131" s="71">
        <v>0</v>
      </c>
      <c r="BD131" s="71">
        <v>0</v>
      </c>
      <c r="BE131" s="71">
        <v>0</v>
      </c>
      <c r="BF131" s="71"/>
      <c r="BG131" s="72"/>
      <c r="BH131" s="71">
        <v>0</v>
      </c>
      <c r="BI131" s="71">
        <v>0</v>
      </c>
      <c r="BJ131" s="71">
        <v>0</v>
      </c>
      <c r="BK131" s="71">
        <v>0</v>
      </c>
      <c r="BL131" s="71">
        <v>14.083</v>
      </c>
      <c r="BM131" s="71">
        <v>0</v>
      </c>
      <c r="BN131" s="72"/>
      <c r="BO131" s="71">
        <v>0</v>
      </c>
      <c r="BP131" s="71">
        <v>0</v>
      </c>
      <c r="BQ131" s="71">
        <v>0</v>
      </c>
      <c r="BR131" s="71">
        <v>0</v>
      </c>
      <c r="BS131" s="71">
        <v>1</v>
      </c>
      <c r="BT131" s="71">
        <v>0</v>
      </c>
      <c r="BU131"/>
      <c r="BV131" s="70">
        <v>14.083</v>
      </c>
      <c r="BW131" s="70">
        <v>0</v>
      </c>
      <c r="BX131" s="70">
        <v>0</v>
      </c>
      <c r="BY131" s="70">
        <v>0</v>
      </c>
      <c r="BZ131" s="70">
        <v>0</v>
      </c>
      <c r="CA131" s="70">
        <v>0</v>
      </c>
      <c r="CB131" s="70">
        <v>0</v>
      </c>
      <c r="CC131" s="70">
        <v>0</v>
      </c>
      <c r="CD131" s="70">
        <v>0</v>
      </c>
    </row>
    <row r="132" spans="1:82">
      <c r="A132" s="70" t="s">
        <v>1796</v>
      </c>
      <c r="B132" s="70">
        <v>238</v>
      </c>
      <c r="C132" s="70">
        <v>19</v>
      </c>
      <c r="D132" s="70">
        <v>14</v>
      </c>
      <c r="E132" s="70">
        <v>2022</v>
      </c>
      <c r="F132" s="70" t="s">
        <v>161</v>
      </c>
      <c r="G132" s="70" t="s">
        <v>1777</v>
      </c>
      <c r="H132" s="70" t="s">
        <v>1778</v>
      </c>
      <c r="I132" s="148"/>
      <c r="J132" s="71">
        <v>21.226837451333882</v>
      </c>
      <c r="K132" s="71">
        <v>1.3005303074653431</v>
      </c>
      <c r="L132" s="71">
        <v>8.4316302654190416</v>
      </c>
      <c r="M132" s="71">
        <v>27.036704752447559</v>
      </c>
      <c r="N132" s="71">
        <v>32.729813514639766</v>
      </c>
      <c r="O132" s="71">
        <v>17.553747786060814</v>
      </c>
      <c r="P132" s="71">
        <v>12.915838657282006</v>
      </c>
      <c r="Q132" s="71">
        <v>1.061835349300279</v>
      </c>
      <c r="R132" s="71">
        <v>0</v>
      </c>
      <c r="S132" s="71">
        <v>2.425283042150979</v>
      </c>
      <c r="T132" s="72"/>
      <c r="U132" s="71">
        <v>2196106</v>
      </c>
      <c r="V132" s="71">
        <v>631</v>
      </c>
      <c r="W132" s="71">
        <v>289</v>
      </c>
      <c r="X132" s="71">
        <v>6412</v>
      </c>
      <c r="Y132" s="71">
        <v>6559</v>
      </c>
      <c r="Z132" s="71">
        <v>12271</v>
      </c>
      <c r="AA132" s="71">
        <v>2822</v>
      </c>
      <c r="AB132" s="71">
        <v>18037</v>
      </c>
      <c r="AC132" s="71">
        <v>0</v>
      </c>
      <c r="AD132" s="71">
        <v>2.425283042150979</v>
      </c>
      <c r="AE132" s="72"/>
      <c r="AF132" s="71">
        <v>21119907.954958811</v>
      </c>
      <c r="AG132" s="71">
        <v>1010661.7165384497</v>
      </c>
      <c r="AH132" s="71">
        <v>1826734.8764211859</v>
      </c>
      <c r="AI132" s="71">
        <v>36333741.569997944</v>
      </c>
      <c r="AJ132" s="71">
        <v>55304809.915304013</v>
      </c>
      <c r="AK132" s="71">
        <v>0</v>
      </c>
      <c r="AL132" s="71">
        <v>0</v>
      </c>
      <c r="AM132" s="71">
        <v>2329069.0092211436</v>
      </c>
      <c r="AN132" s="71">
        <v>0</v>
      </c>
      <c r="AO132" s="71">
        <v>0</v>
      </c>
      <c r="AP132" s="71">
        <v>117924925.04244155</v>
      </c>
      <c r="AQ132" s="72"/>
      <c r="AR132" s="71">
        <v>209</v>
      </c>
      <c r="AS132" s="71">
        <v>56</v>
      </c>
      <c r="AT132" s="71">
        <v>0</v>
      </c>
      <c r="AU132" s="71">
        <v>0</v>
      </c>
      <c r="AV132" s="71">
        <v>0</v>
      </c>
      <c r="AW132" s="71">
        <v>0</v>
      </c>
      <c r="AX132" s="71"/>
      <c r="AY132" s="72"/>
      <c r="AZ132" s="71">
        <v>1007.2599999999996</v>
      </c>
      <c r="BA132" s="71">
        <v>3923.2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1797</v>
      </c>
      <c r="B133" s="70">
        <v>238</v>
      </c>
      <c r="C133" s="70">
        <v>20</v>
      </c>
      <c r="D133" s="70">
        <v>14</v>
      </c>
      <c r="E133" s="70">
        <v>2023</v>
      </c>
      <c r="F133" s="70" t="s">
        <v>1539</v>
      </c>
      <c r="G133" s="70" t="s">
        <v>1777</v>
      </c>
      <c r="H133" s="70" t="s">
        <v>1778</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238</v>
      </c>
      <c r="AS133" s="71">
        <v>57</v>
      </c>
      <c r="AT133" s="71">
        <v>0</v>
      </c>
      <c r="AU133" s="71">
        <v>0</v>
      </c>
      <c r="AV133" s="71">
        <v>0</v>
      </c>
      <c r="AW133" s="71">
        <v>0</v>
      </c>
      <c r="AX133" s="71"/>
      <c r="AY133" s="72"/>
      <c r="AZ133" s="71">
        <v>1158.0599999999995</v>
      </c>
      <c r="BA133" s="71">
        <v>4402.7999999999993</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1798</v>
      </c>
      <c r="B134" s="70">
        <v>238</v>
      </c>
      <c r="C134" s="70">
        <v>21</v>
      </c>
      <c r="D134" s="70">
        <v>14</v>
      </c>
      <c r="E134" s="70">
        <v>2024</v>
      </c>
      <c r="F134" s="70" t="s">
        <v>1554</v>
      </c>
      <c r="G134" s="70" t="s">
        <v>1777</v>
      </c>
      <c r="H134" s="70" t="s">
        <v>1778</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1799</v>
      </c>
      <c r="B135" s="70">
        <v>52</v>
      </c>
      <c r="C135" s="70">
        <v>1</v>
      </c>
      <c r="D135" s="70">
        <v>4</v>
      </c>
      <c r="E135" s="70">
        <v>1990</v>
      </c>
      <c r="F135" s="70" t="s">
        <v>787</v>
      </c>
      <c r="G135" s="70" t="s">
        <v>1800</v>
      </c>
      <c r="H135" s="70" t="s">
        <v>1801</v>
      </c>
      <c r="I135" s="148"/>
      <c r="J135" s="71">
        <v>71.297557811824873</v>
      </c>
      <c r="K135" s="71">
        <v>2.6700711573383091</v>
      </c>
      <c r="L135" s="71">
        <v>6.8653163682370151</v>
      </c>
      <c r="M135" s="71">
        <v>7.8580701450403856</v>
      </c>
      <c r="N135" s="71">
        <v>11.934552045725731</v>
      </c>
      <c r="O135" s="71">
        <v>17.53414772721025</v>
      </c>
      <c r="P135" s="71">
        <v>17.400358198465611</v>
      </c>
      <c r="Q135" s="71">
        <v>1.1696408496994</v>
      </c>
      <c r="R135" s="71">
        <v>0</v>
      </c>
      <c r="S135" s="71">
        <v>1.355002659533429</v>
      </c>
      <c r="T135" s="72"/>
      <c r="U135" s="71">
        <v>11788673</v>
      </c>
      <c r="V135" s="71">
        <v>959</v>
      </c>
      <c r="W135" s="71">
        <v>72</v>
      </c>
      <c r="X135" s="71">
        <v>2693</v>
      </c>
      <c r="Y135" s="71">
        <v>4643</v>
      </c>
      <c r="Z135" s="71">
        <v>7212</v>
      </c>
      <c r="AA135" s="71">
        <v>4225</v>
      </c>
      <c r="AB135" s="71">
        <v>18991</v>
      </c>
      <c r="AC135" s="71">
        <v>0</v>
      </c>
      <c r="AD135" s="71">
        <v>1.355002659533429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1802</v>
      </c>
      <c r="B136" s="70">
        <v>53</v>
      </c>
      <c r="C136" s="70">
        <v>2</v>
      </c>
      <c r="D136" s="70">
        <v>4</v>
      </c>
      <c r="E136" s="70">
        <v>2005</v>
      </c>
      <c r="F136" s="70" t="s">
        <v>789</v>
      </c>
      <c r="G136" s="70" t="s">
        <v>1800</v>
      </c>
      <c r="H136" s="70" t="s">
        <v>1801</v>
      </c>
      <c r="I136" s="148"/>
      <c r="J136" s="71">
        <v>100.23963302176671</v>
      </c>
      <c r="K136" s="71">
        <v>1.763063046072765</v>
      </c>
      <c r="L136" s="71">
        <v>3.1413980678182281</v>
      </c>
      <c r="M136" s="71">
        <v>14.99123279313744</v>
      </c>
      <c r="N136" s="71">
        <v>21.589622867883939</v>
      </c>
      <c r="O136" s="71">
        <v>28.35706427205351</v>
      </c>
      <c r="P136" s="71">
        <v>18.70159958637927</v>
      </c>
      <c r="Q136" s="71">
        <v>1.32922481881104</v>
      </c>
      <c r="R136" s="71">
        <v>0</v>
      </c>
      <c r="S136" s="71">
        <v>0.75821627950629999</v>
      </c>
      <c r="T136" s="72"/>
      <c r="U136" s="71">
        <v>15187803</v>
      </c>
      <c r="V136" s="71">
        <v>747</v>
      </c>
      <c r="W136" s="71">
        <v>42</v>
      </c>
      <c r="X136" s="71">
        <v>2775</v>
      </c>
      <c r="Y136" s="71">
        <v>7244</v>
      </c>
      <c r="Z136" s="71">
        <v>13497</v>
      </c>
      <c r="AA136" s="71">
        <v>3719</v>
      </c>
      <c r="AB136" s="71">
        <v>22562</v>
      </c>
      <c r="AC136" s="71">
        <v>0</v>
      </c>
      <c r="AD136" s="71">
        <v>0.75821627950629999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1803</v>
      </c>
      <c r="B137" s="70">
        <v>54</v>
      </c>
      <c r="C137" s="70">
        <v>3</v>
      </c>
      <c r="D137" s="70">
        <v>4</v>
      </c>
      <c r="E137" s="70">
        <v>2006</v>
      </c>
      <c r="F137" s="70" t="s">
        <v>790</v>
      </c>
      <c r="G137" s="70" t="s">
        <v>1800</v>
      </c>
      <c r="H137" s="70" t="s">
        <v>1801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1804</v>
      </c>
      <c r="B138" s="70">
        <v>55</v>
      </c>
      <c r="C138" s="70">
        <v>4</v>
      </c>
      <c r="D138" s="70">
        <v>4</v>
      </c>
      <c r="E138" s="70">
        <v>2007</v>
      </c>
      <c r="F138" s="70" t="s">
        <v>791</v>
      </c>
      <c r="G138" s="70" t="s">
        <v>1800</v>
      </c>
      <c r="H138" s="70" t="s">
        <v>1801</v>
      </c>
      <c r="I138" s="148"/>
      <c r="J138" s="71">
        <v>99.123715575468808</v>
      </c>
      <c r="K138" s="71">
        <v>1.5875722106954451</v>
      </c>
      <c r="L138" s="71">
        <v>1.651552993656813</v>
      </c>
      <c r="M138" s="71">
        <v>13.61778012839236</v>
      </c>
      <c r="N138" s="71">
        <v>23.21168842493643</v>
      </c>
      <c r="O138" s="71">
        <v>27.60153736357648</v>
      </c>
      <c r="P138" s="71">
        <v>18.495748108424561</v>
      </c>
      <c r="Q138" s="71">
        <v>1.37662843896288</v>
      </c>
      <c r="R138" s="71">
        <v>0</v>
      </c>
      <c r="S138" s="71">
        <v>0.746775638269357</v>
      </c>
      <c r="T138" s="72"/>
      <c r="U138" s="71">
        <v>15398310</v>
      </c>
      <c r="V138" s="71">
        <v>690</v>
      </c>
      <c r="W138" s="71">
        <v>21</v>
      </c>
      <c r="X138" s="71">
        <v>3177</v>
      </c>
      <c r="Y138" s="71">
        <v>7364</v>
      </c>
      <c r="Z138" s="71">
        <v>13657</v>
      </c>
      <c r="AA138" s="71">
        <v>3622</v>
      </c>
      <c r="AB138" s="71">
        <v>22131</v>
      </c>
      <c r="AC138" s="71">
        <v>0</v>
      </c>
      <c r="AD138" s="71">
        <v>0.746775638269357</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1805</v>
      </c>
      <c r="B139" s="70">
        <v>56</v>
      </c>
      <c r="C139" s="70">
        <v>5</v>
      </c>
      <c r="D139" s="70">
        <v>4</v>
      </c>
      <c r="E139" s="70">
        <v>2008</v>
      </c>
      <c r="F139" s="70" t="s">
        <v>792</v>
      </c>
      <c r="G139" s="70" t="s">
        <v>1800</v>
      </c>
      <c r="H139" s="70" t="s">
        <v>1801</v>
      </c>
      <c r="I139" s="148"/>
      <c r="J139" s="71">
        <v>83.907155743589485</v>
      </c>
      <c r="K139" s="71">
        <v>1.266752803769128</v>
      </c>
      <c r="L139" s="71">
        <v>2.2770422066418718</v>
      </c>
      <c r="M139" s="71">
        <v>14.367453526579061</v>
      </c>
      <c r="N139" s="71">
        <v>23.463607681833199</v>
      </c>
      <c r="O139" s="71">
        <v>26.8472055400294</v>
      </c>
      <c r="P139" s="71">
        <v>18.112521058169829</v>
      </c>
      <c r="Q139" s="71">
        <v>1.33770663142734</v>
      </c>
      <c r="R139" s="71">
        <v>0</v>
      </c>
      <c r="S139" s="71">
        <v>0.88727580593548605</v>
      </c>
      <c r="T139" s="72"/>
      <c r="U139" s="71">
        <v>14305289</v>
      </c>
      <c r="V139" s="71">
        <v>690</v>
      </c>
      <c r="W139" s="71">
        <v>32</v>
      </c>
      <c r="X139" s="71">
        <v>3177</v>
      </c>
      <c r="Y139" s="71">
        <v>7415</v>
      </c>
      <c r="Z139" s="71">
        <v>13750</v>
      </c>
      <c r="AA139" s="71">
        <v>3551</v>
      </c>
      <c r="AB139" s="71">
        <v>21859</v>
      </c>
      <c r="AC139" s="71">
        <v>0</v>
      </c>
      <c r="AD139" s="71">
        <v>0.88727580593548605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1806</v>
      </c>
      <c r="B140" s="70">
        <v>57</v>
      </c>
      <c r="C140" s="70">
        <v>6</v>
      </c>
      <c r="D140" s="70">
        <v>4</v>
      </c>
      <c r="E140" s="70">
        <v>2009</v>
      </c>
      <c r="F140" s="70" t="s">
        <v>176</v>
      </c>
      <c r="G140" s="1064" t="s">
        <v>1800</v>
      </c>
      <c r="H140" s="70" t="s">
        <v>1801</v>
      </c>
      <c r="I140" s="148"/>
      <c r="J140" s="71">
        <v>101.67200161656859</v>
      </c>
      <c r="K140" s="71">
        <v>1.0420092213436589</v>
      </c>
      <c r="L140" s="71">
        <v>4.8205624166401497</v>
      </c>
      <c r="M140" s="71">
        <v>15.66854079481055</v>
      </c>
      <c r="N140" s="71">
        <v>21.843551269291499</v>
      </c>
      <c r="O140" s="71">
        <v>27.244974414143591</v>
      </c>
      <c r="P140" s="71">
        <v>17.48896821189398</v>
      </c>
      <c r="Q140" s="71">
        <v>1.2566578567347499</v>
      </c>
      <c r="R140" s="71">
        <v>0</v>
      </c>
      <c r="S140" s="71">
        <v>0.85803560031097514</v>
      </c>
      <c r="T140" s="72"/>
      <c r="U140" s="71">
        <v>15474577</v>
      </c>
      <c r="V140" s="71">
        <v>662</v>
      </c>
      <c r="W140" s="71">
        <v>74</v>
      </c>
      <c r="X140" s="71">
        <v>4087</v>
      </c>
      <c r="Y140" s="71">
        <v>7430</v>
      </c>
      <c r="Z140" s="71">
        <v>13773</v>
      </c>
      <c r="AA140" s="71">
        <v>3520</v>
      </c>
      <c r="AB140" s="71">
        <v>21556</v>
      </c>
      <c r="AC140" s="71">
        <v>0</v>
      </c>
      <c r="AD140" s="71">
        <v>0.85803560031097514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67.650000000000006</v>
      </c>
      <c r="BK140" s="71">
        <v>0</v>
      </c>
      <c r="BL140" s="71">
        <v>0</v>
      </c>
      <c r="BM140" s="71">
        <v>0</v>
      </c>
      <c r="BN140" s="72"/>
      <c r="BO140" s="71">
        <v>0</v>
      </c>
      <c r="BP140" s="71">
        <v>0</v>
      </c>
      <c r="BQ140" s="71">
        <v>3</v>
      </c>
      <c r="BR140" s="71">
        <v>0</v>
      </c>
      <c r="BS140" s="71">
        <v>0</v>
      </c>
      <c r="BT140" s="71">
        <v>0</v>
      </c>
      <c r="BU140"/>
      <c r="BV140" s="70">
        <v>67.650000000000006</v>
      </c>
      <c r="BW140" s="70">
        <v>0</v>
      </c>
      <c r="BX140" s="70">
        <v>0</v>
      </c>
      <c r="BY140" s="70">
        <v>0</v>
      </c>
      <c r="BZ140" s="70">
        <v>0</v>
      </c>
      <c r="CA140" s="70">
        <v>0</v>
      </c>
      <c r="CB140" s="70">
        <v>0</v>
      </c>
      <c r="CC140" s="70">
        <v>0</v>
      </c>
      <c r="CD140" s="70">
        <v>0</v>
      </c>
    </row>
    <row r="141" spans="1:82">
      <c r="A141" s="70" t="s">
        <v>1807</v>
      </c>
      <c r="B141" s="70">
        <v>58</v>
      </c>
      <c r="C141" s="70">
        <v>7</v>
      </c>
      <c r="D141" s="70">
        <v>4</v>
      </c>
      <c r="E141" s="70">
        <v>2010</v>
      </c>
      <c r="F141" s="70" t="s">
        <v>177</v>
      </c>
      <c r="G141" s="1064" t="s">
        <v>1800</v>
      </c>
      <c r="H141" s="70" t="s">
        <v>1801</v>
      </c>
      <c r="I141" s="148"/>
      <c r="J141" s="71">
        <v>121.1987568903437</v>
      </c>
      <c r="K141" s="71">
        <v>1.0919054468302081</v>
      </c>
      <c r="L141" s="71">
        <v>5.3798377316523256</v>
      </c>
      <c r="M141" s="71">
        <v>15.96691138404408</v>
      </c>
      <c r="N141" s="71">
        <v>23.977070703703589</v>
      </c>
      <c r="O141" s="71">
        <v>27.233159720072219</v>
      </c>
      <c r="P141" s="71">
        <v>17.88596210729014</v>
      </c>
      <c r="Q141" s="71">
        <v>1.2960524969807301</v>
      </c>
      <c r="R141" s="71">
        <v>0</v>
      </c>
      <c r="S141" s="71">
        <v>0.77157416294167958</v>
      </c>
      <c r="T141" s="72"/>
      <c r="U141" s="71">
        <v>19912949</v>
      </c>
      <c r="V141" s="71">
        <v>662</v>
      </c>
      <c r="W141" s="71">
        <v>74</v>
      </c>
      <c r="X141" s="71">
        <v>4087</v>
      </c>
      <c r="Y141" s="71">
        <v>7450</v>
      </c>
      <c r="Z141" s="71">
        <v>13831</v>
      </c>
      <c r="AA141" s="71">
        <v>3510</v>
      </c>
      <c r="AB141" s="71">
        <v>21303</v>
      </c>
      <c r="AC141" s="71">
        <v>0</v>
      </c>
      <c r="AD141" s="71">
        <v>0.77157416294167958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86.236000000000004</v>
      </c>
      <c r="BK141" s="71">
        <v>0</v>
      </c>
      <c r="BL141" s="71">
        <v>5.931</v>
      </c>
      <c r="BM141" s="71">
        <v>0</v>
      </c>
      <c r="BN141" s="72"/>
      <c r="BO141" s="71">
        <v>0</v>
      </c>
      <c r="BP141" s="71">
        <v>0</v>
      </c>
      <c r="BQ141" s="71">
        <v>5</v>
      </c>
      <c r="BR141" s="71">
        <v>0</v>
      </c>
      <c r="BS141" s="71">
        <v>1</v>
      </c>
      <c r="BT141" s="71">
        <v>0</v>
      </c>
      <c r="BU141"/>
      <c r="BV141" s="70">
        <v>92.167000000000002</v>
      </c>
      <c r="BW141" s="70">
        <v>0</v>
      </c>
      <c r="BX141" s="70">
        <v>0</v>
      </c>
      <c r="BY141" s="70">
        <v>0</v>
      </c>
      <c r="BZ141" s="70">
        <v>0</v>
      </c>
      <c r="CA141" s="70">
        <v>0</v>
      </c>
      <c r="CB141" s="70">
        <v>0</v>
      </c>
      <c r="CC141" s="70">
        <v>0</v>
      </c>
      <c r="CD141" s="70">
        <v>0</v>
      </c>
    </row>
    <row r="142" spans="1:82">
      <c r="A142" s="70" t="s">
        <v>1808</v>
      </c>
      <c r="B142" s="70">
        <v>59</v>
      </c>
      <c r="C142" s="70">
        <v>8</v>
      </c>
      <c r="D142" s="70">
        <v>4</v>
      </c>
      <c r="E142" s="70">
        <v>2011</v>
      </c>
      <c r="F142" s="70" t="s">
        <v>178</v>
      </c>
      <c r="G142" s="70" t="s">
        <v>1800</v>
      </c>
      <c r="H142" s="70" t="s">
        <v>1801</v>
      </c>
      <c r="I142" s="148"/>
      <c r="J142" s="71">
        <v>122.657191841683</v>
      </c>
      <c r="K142" s="71">
        <v>1.5879361296494461</v>
      </c>
      <c r="L142" s="71">
        <v>3.0489822485024658</v>
      </c>
      <c r="M142" s="71">
        <v>20.260252785606031</v>
      </c>
      <c r="N142" s="71">
        <v>25.720777332801902</v>
      </c>
      <c r="O142" s="71">
        <v>26.804415389836091</v>
      </c>
      <c r="P142" s="71">
        <v>17.369086661058095</v>
      </c>
      <c r="Q142" s="71">
        <v>1.4782793855937799</v>
      </c>
      <c r="R142" s="71">
        <v>0</v>
      </c>
      <c r="S142" s="71">
        <v>1.0298265501743999</v>
      </c>
      <c r="T142" s="72"/>
      <c r="U142" s="71">
        <v>17505869</v>
      </c>
      <c r="V142" s="71">
        <v>662</v>
      </c>
      <c r="W142" s="71">
        <v>74</v>
      </c>
      <c r="X142" s="71">
        <v>4087</v>
      </c>
      <c r="Y142" s="71">
        <v>7477</v>
      </c>
      <c r="Z142" s="71">
        <v>13909</v>
      </c>
      <c r="AA142" s="71">
        <v>3510</v>
      </c>
      <c r="AB142" s="71">
        <v>21065</v>
      </c>
      <c r="AC142" s="71">
        <v>0</v>
      </c>
      <c r="AD142" s="71">
        <v>1.0298265501743999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88.807000000000002</v>
      </c>
      <c r="BK142" s="71">
        <v>0</v>
      </c>
      <c r="BL142" s="71">
        <v>5.7569999999999997</v>
      </c>
      <c r="BM142" s="71">
        <v>0</v>
      </c>
      <c r="BN142" s="72"/>
      <c r="BO142" s="71">
        <v>0</v>
      </c>
      <c r="BP142" s="71">
        <v>0</v>
      </c>
      <c r="BQ142" s="71">
        <v>6</v>
      </c>
      <c r="BR142" s="71">
        <v>0</v>
      </c>
      <c r="BS142" s="71">
        <v>1</v>
      </c>
      <c r="BT142" s="71">
        <v>0</v>
      </c>
      <c r="BU142"/>
      <c r="BV142" s="70">
        <v>94.563999999999993</v>
      </c>
      <c r="BW142" s="70">
        <v>0</v>
      </c>
      <c r="BX142" s="70">
        <v>0</v>
      </c>
      <c r="BY142" s="70">
        <v>0</v>
      </c>
      <c r="BZ142" s="70">
        <v>0</v>
      </c>
      <c r="CA142" s="70">
        <v>0</v>
      </c>
      <c r="CB142" s="70">
        <v>0</v>
      </c>
      <c r="CC142" s="70">
        <v>0</v>
      </c>
      <c r="CD142" s="70">
        <v>0</v>
      </c>
    </row>
    <row r="143" spans="1:82">
      <c r="A143" s="70" t="s">
        <v>1809</v>
      </c>
      <c r="B143" s="70">
        <v>60</v>
      </c>
      <c r="C143" s="70">
        <v>9</v>
      </c>
      <c r="D143" s="70">
        <v>4</v>
      </c>
      <c r="E143" s="70">
        <v>2012</v>
      </c>
      <c r="F143" s="70" t="s">
        <v>179</v>
      </c>
      <c r="G143" s="70" t="s">
        <v>1800</v>
      </c>
      <c r="H143" s="70" t="s">
        <v>1801</v>
      </c>
      <c r="I143" s="148"/>
      <c r="J143" s="71">
        <v>166.91009576314099</v>
      </c>
      <c r="K143" s="71">
        <v>1.5484511228580531</v>
      </c>
      <c r="L143" s="71">
        <v>3.0268255647610429</v>
      </c>
      <c r="M143" s="71">
        <v>20.94434553016319</v>
      </c>
      <c r="N143" s="71">
        <v>27.34274168611282</v>
      </c>
      <c r="O143" s="71">
        <v>26.669965841529422</v>
      </c>
      <c r="P143" s="71">
        <v>17.2987033458711</v>
      </c>
      <c r="Q143" s="71">
        <v>1.59521759544866</v>
      </c>
      <c r="R143" s="71">
        <v>0</v>
      </c>
      <c r="S143" s="71">
        <v>0.95130728739572568</v>
      </c>
      <c r="T143" s="72"/>
      <c r="U143" s="71">
        <v>22779791</v>
      </c>
      <c r="V143" s="71">
        <v>662</v>
      </c>
      <c r="W143" s="71">
        <v>74</v>
      </c>
      <c r="X143" s="71">
        <v>4087</v>
      </c>
      <c r="Y143" s="71">
        <v>7551</v>
      </c>
      <c r="Z143" s="71">
        <v>13949</v>
      </c>
      <c r="AA143" s="71">
        <v>3476</v>
      </c>
      <c r="AB143" s="71">
        <v>20922</v>
      </c>
      <c r="AC143" s="71">
        <v>0</v>
      </c>
      <c r="AD143" s="71">
        <v>0.95130728739572568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111.73399999999999</v>
      </c>
      <c r="BK143" s="71">
        <v>0</v>
      </c>
      <c r="BL143" s="71">
        <v>7.0069999999999997</v>
      </c>
      <c r="BM143" s="71">
        <v>0</v>
      </c>
      <c r="BN143" s="72"/>
      <c r="BO143" s="71">
        <v>0</v>
      </c>
      <c r="BP143" s="71">
        <v>0</v>
      </c>
      <c r="BQ143" s="71">
        <v>6</v>
      </c>
      <c r="BR143" s="71">
        <v>0</v>
      </c>
      <c r="BS143" s="71">
        <v>1</v>
      </c>
      <c r="BT143" s="71">
        <v>0</v>
      </c>
      <c r="BU143"/>
      <c r="BV143" s="70">
        <v>118.741</v>
      </c>
      <c r="BW143" s="70">
        <v>0</v>
      </c>
      <c r="BX143" s="70">
        <v>0</v>
      </c>
      <c r="BY143" s="70">
        <v>0</v>
      </c>
      <c r="BZ143" s="70">
        <v>0</v>
      </c>
      <c r="CA143" s="70">
        <v>0</v>
      </c>
      <c r="CB143" s="70">
        <v>0</v>
      </c>
      <c r="CC143" s="70">
        <v>0</v>
      </c>
      <c r="CD143" s="70">
        <v>0</v>
      </c>
    </row>
    <row r="144" spans="1:82">
      <c r="A144" s="70" t="s">
        <v>1810</v>
      </c>
      <c r="B144" s="70">
        <v>61</v>
      </c>
      <c r="C144" s="70">
        <v>10</v>
      </c>
      <c r="D144" s="70">
        <v>4</v>
      </c>
      <c r="E144" s="70">
        <v>2013</v>
      </c>
      <c r="F144" s="70" t="s">
        <v>180</v>
      </c>
      <c r="G144" s="70" t="s">
        <v>1800</v>
      </c>
      <c r="H144" s="70" t="s">
        <v>1801</v>
      </c>
      <c r="I144" s="148"/>
      <c r="J144" s="71">
        <v>174.55130896541289</v>
      </c>
      <c r="K144" s="71">
        <v>1.334832150889073</v>
      </c>
      <c r="L144" s="71">
        <v>3.121634024300155</v>
      </c>
      <c r="M144" s="71">
        <v>20.178181828730921</v>
      </c>
      <c r="N144" s="71">
        <v>27.33913796809226</v>
      </c>
      <c r="O144" s="71">
        <v>25.81927297436604</v>
      </c>
      <c r="P144" s="71">
        <v>17.443810808246557</v>
      </c>
      <c r="Q144" s="71">
        <v>1.6017104309814101</v>
      </c>
      <c r="R144" s="71">
        <v>0</v>
      </c>
      <c r="S144" s="71">
        <v>0.77786623918200004</v>
      </c>
      <c r="T144" s="72"/>
      <c r="U144" s="71">
        <v>22044806</v>
      </c>
      <c r="V144" s="71">
        <v>662</v>
      </c>
      <c r="W144" s="71">
        <v>74</v>
      </c>
      <c r="X144" s="71">
        <v>4087</v>
      </c>
      <c r="Y144" s="71">
        <v>7560</v>
      </c>
      <c r="Z144" s="71">
        <v>14107</v>
      </c>
      <c r="AA144" s="71">
        <v>3492</v>
      </c>
      <c r="AB144" s="71">
        <v>20706</v>
      </c>
      <c r="AC144" s="71">
        <v>0</v>
      </c>
      <c r="AD144" s="71">
        <v>0.77786623918200004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117.43600000000001</v>
      </c>
      <c r="BK144" s="71">
        <v>0</v>
      </c>
      <c r="BL144" s="71">
        <v>7.11</v>
      </c>
      <c r="BM144" s="71">
        <v>0</v>
      </c>
      <c r="BN144" s="72"/>
      <c r="BO144" s="71">
        <v>0</v>
      </c>
      <c r="BP144" s="71">
        <v>0</v>
      </c>
      <c r="BQ144" s="71">
        <v>5</v>
      </c>
      <c r="BR144" s="71">
        <v>0</v>
      </c>
      <c r="BS144" s="71">
        <v>1</v>
      </c>
      <c r="BT144" s="71">
        <v>0</v>
      </c>
      <c r="BU144"/>
      <c r="BV144" s="70">
        <v>124.54600000000001</v>
      </c>
      <c r="BW144" s="70">
        <v>0</v>
      </c>
      <c r="BX144" s="70">
        <v>0</v>
      </c>
      <c r="BY144" s="70">
        <v>0</v>
      </c>
      <c r="BZ144" s="70">
        <v>0</v>
      </c>
      <c r="CA144" s="70">
        <v>0</v>
      </c>
      <c r="CB144" s="70">
        <v>0</v>
      </c>
      <c r="CC144" s="70">
        <v>0</v>
      </c>
      <c r="CD144" s="70">
        <v>0</v>
      </c>
    </row>
    <row r="145" spans="1:82">
      <c r="A145" s="70" t="s">
        <v>1811</v>
      </c>
      <c r="B145" s="70">
        <v>62</v>
      </c>
      <c r="C145" s="70">
        <v>11</v>
      </c>
      <c r="D145" s="70">
        <v>4</v>
      </c>
      <c r="E145" s="70">
        <v>2014</v>
      </c>
      <c r="F145" s="70" t="s">
        <v>181</v>
      </c>
      <c r="G145" s="70" t="s">
        <v>1800</v>
      </c>
      <c r="H145" s="70" t="s">
        <v>1801</v>
      </c>
      <c r="I145" s="148"/>
      <c r="J145" s="71">
        <v>147.13978390391139</v>
      </c>
      <c r="K145" s="71">
        <v>1.3272192070671931</v>
      </c>
      <c r="L145" s="71">
        <v>1.661229187332484</v>
      </c>
      <c r="M145" s="71">
        <v>16.073820224201459</v>
      </c>
      <c r="N145" s="71">
        <v>23.84994257331028</v>
      </c>
      <c r="O145" s="71">
        <v>24.479791211989397</v>
      </c>
      <c r="P145" s="71">
        <v>17.634907653823255</v>
      </c>
      <c r="Q145" s="71">
        <v>1.5126993135206499</v>
      </c>
      <c r="R145" s="71">
        <v>0</v>
      </c>
      <c r="S145" s="71">
        <v>1.3383858382278719</v>
      </c>
      <c r="T145" s="72"/>
      <c r="U145" s="71">
        <v>20650170</v>
      </c>
      <c r="V145" s="71">
        <v>579</v>
      </c>
      <c r="W145" s="71">
        <v>37</v>
      </c>
      <c r="X145" s="71">
        <v>3566</v>
      </c>
      <c r="Y145" s="71">
        <v>7591</v>
      </c>
      <c r="Z145" s="71">
        <v>14087</v>
      </c>
      <c r="AA145" s="71">
        <v>3512</v>
      </c>
      <c r="AB145" s="71">
        <v>20382</v>
      </c>
      <c r="AC145" s="71">
        <v>0</v>
      </c>
      <c r="AD145" s="71">
        <v>1.3383858382278719</v>
      </c>
      <c r="AE145" s="72"/>
      <c r="AF145" s="71"/>
      <c r="AG145" s="71"/>
      <c r="AH145" s="71"/>
      <c r="AI145" s="71"/>
      <c r="AJ145" s="71"/>
      <c r="AK145" s="71"/>
      <c r="AL145" s="71"/>
      <c r="AM145" s="71"/>
      <c r="AN145" s="71"/>
      <c r="AO145" s="71"/>
      <c r="AP145" s="71"/>
      <c r="AQ145" s="72"/>
      <c r="AR145" s="71">
        <v>217</v>
      </c>
      <c r="AS145" s="71">
        <v>61</v>
      </c>
      <c r="AT145" s="71">
        <v>0</v>
      </c>
      <c r="AU145" s="71">
        <v>0</v>
      </c>
      <c r="AV145" s="71">
        <v>0</v>
      </c>
      <c r="AW145" s="71">
        <v>0</v>
      </c>
      <c r="AX145" s="71"/>
      <c r="AY145" s="72"/>
      <c r="AZ145" s="71">
        <v>963.40000000000009</v>
      </c>
      <c r="BA145" s="71">
        <v>5321.9000000000005</v>
      </c>
      <c r="BB145" s="71">
        <v>0</v>
      </c>
      <c r="BC145" s="71">
        <v>0</v>
      </c>
      <c r="BD145" s="71">
        <v>0</v>
      </c>
      <c r="BE145" s="71">
        <v>0</v>
      </c>
      <c r="BF145" s="71"/>
      <c r="BG145" s="72"/>
      <c r="BH145" s="71">
        <v>0</v>
      </c>
      <c r="BI145" s="71">
        <v>0</v>
      </c>
      <c r="BJ145" s="71">
        <v>116.372</v>
      </c>
      <c r="BK145" s="71">
        <v>0</v>
      </c>
      <c r="BL145" s="71">
        <v>7.782</v>
      </c>
      <c r="BM145" s="71">
        <v>0</v>
      </c>
      <c r="BN145" s="72"/>
      <c r="BO145" s="71">
        <v>0</v>
      </c>
      <c r="BP145" s="71">
        <v>0</v>
      </c>
      <c r="BQ145" s="71">
        <v>5</v>
      </c>
      <c r="BR145" s="71">
        <v>0</v>
      </c>
      <c r="BS145" s="71">
        <v>1</v>
      </c>
      <c r="BT145" s="71">
        <v>0</v>
      </c>
      <c r="BU145"/>
      <c r="BV145" s="70">
        <v>124.154</v>
      </c>
      <c r="BW145" s="70">
        <v>0</v>
      </c>
      <c r="BX145" s="70">
        <v>0</v>
      </c>
      <c r="BY145" s="70">
        <v>0</v>
      </c>
      <c r="BZ145" s="70">
        <v>0</v>
      </c>
      <c r="CA145" s="70">
        <v>0</v>
      </c>
      <c r="CB145" s="70">
        <v>0</v>
      </c>
      <c r="CC145" s="70">
        <v>0</v>
      </c>
      <c r="CD145" s="70">
        <v>0</v>
      </c>
    </row>
    <row r="146" spans="1:82">
      <c r="A146" s="70" t="s">
        <v>1812</v>
      </c>
      <c r="B146" s="70">
        <v>63</v>
      </c>
      <c r="C146" s="70">
        <v>12</v>
      </c>
      <c r="D146" s="70">
        <v>4</v>
      </c>
      <c r="E146" s="70">
        <v>2015</v>
      </c>
      <c r="F146" s="70" t="s">
        <v>182</v>
      </c>
      <c r="G146" s="70" t="s">
        <v>1800</v>
      </c>
      <c r="H146" s="70" t="s">
        <v>1801</v>
      </c>
      <c r="I146" s="148"/>
      <c r="J146" s="71">
        <v>142.61511233890101</v>
      </c>
      <c r="K146" s="71">
        <v>1.267664271526513</v>
      </c>
      <c r="L146" s="71">
        <v>1.8315660353519849</v>
      </c>
      <c r="M146" s="71">
        <v>16.843927930760241</v>
      </c>
      <c r="N146" s="71">
        <v>23.723175361414789</v>
      </c>
      <c r="O146" s="71">
        <v>24.144895061218538</v>
      </c>
      <c r="P146" s="71">
        <v>17.382499562680966</v>
      </c>
      <c r="Q146" s="71">
        <v>1.4540257865581301</v>
      </c>
      <c r="R146" s="71">
        <v>0</v>
      </c>
      <c r="S146" s="71">
        <v>0.81061208523799999</v>
      </c>
      <c r="T146" s="72"/>
      <c r="U146" s="71">
        <v>21493923</v>
      </c>
      <c r="V146" s="71">
        <v>579</v>
      </c>
      <c r="W146" s="71">
        <v>37</v>
      </c>
      <c r="X146" s="71">
        <v>3566</v>
      </c>
      <c r="Y146" s="71">
        <v>7623</v>
      </c>
      <c r="Z146" s="71">
        <v>14028</v>
      </c>
      <c r="AA146" s="71">
        <v>3459</v>
      </c>
      <c r="AB146" s="71">
        <v>20013</v>
      </c>
      <c r="AC146" s="71">
        <v>0</v>
      </c>
      <c r="AD146" s="71">
        <v>0.81061208523799999</v>
      </c>
      <c r="AE146" s="72"/>
      <c r="AF146" s="71">
        <v>162770702.96220881</v>
      </c>
      <c r="AG146" s="71">
        <v>1046908.324447658</v>
      </c>
      <c r="AH146" s="71">
        <v>385780.13657612732</v>
      </c>
      <c r="AI146" s="71">
        <v>25216823.252670471</v>
      </c>
      <c r="AJ146" s="71">
        <v>35871424.991842657</v>
      </c>
      <c r="AK146" s="71">
        <v>0</v>
      </c>
      <c r="AL146" s="71">
        <v>0</v>
      </c>
      <c r="AM146" s="71">
        <v>2742697.6986224721</v>
      </c>
      <c r="AN146" s="71">
        <v>0</v>
      </c>
      <c r="AO146" s="71">
        <v>0</v>
      </c>
      <c r="AP146" s="71">
        <v>228034337.36636817</v>
      </c>
      <c r="AQ146" s="72"/>
      <c r="AR146" s="71">
        <v>258</v>
      </c>
      <c r="AS146" s="71">
        <v>107</v>
      </c>
      <c r="AT146" s="71">
        <v>0</v>
      </c>
      <c r="AU146" s="71">
        <v>0</v>
      </c>
      <c r="AV146" s="71">
        <v>0</v>
      </c>
      <c r="AW146" s="71">
        <v>0</v>
      </c>
      <c r="AX146" s="71"/>
      <c r="AY146" s="72"/>
      <c r="AZ146" s="71">
        <v>1146.5</v>
      </c>
      <c r="BA146" s="71">
        <v>8453.1</v>
      </c>
      <c r="BB146" s="71">
        <v>0</v>
      </c>
      <c r="BC146" s="71">
        <v>0</v>
      </c>
      <c r="BD146" s="71">
        <v>0</v>
      </c>
      <c r="BE146" s="71">
        <v>0</v>
      </c>
      <c r="BF146" s="71"/>
      <c r="BG146" s="72"/>
      <c r="BH146" s="71">
        <v>0</v>
      </c>
      <c r="BI146" s="71">
        <v>0</v>
      </c>
      <c r="BJ146" s="71">
        <v>113.758</v>
      </c>
      <c r="BK146" s="71">
        <v>0</v>
      </c>
      <c r="BL146" s="71">
        <v>7.5190000000000001</v>
      </c>
      <c r="BM146" s="71">
        <v>0</v>
      </c>
      <c r="BN146" s="72"/>
      <c r="BO146" s="71">
        <v>0</v>
      </c>
      <c r="BP146" s="71">
        <v>0</v>
      </c>
      <c r="BQ146" s="71">
        <v>6</v>
      </c>
      <c r="BR146" s="71">
        <v>0</v>
      </c>
      <c r="BS146" s="71">
        <v>1</v>
      </c>
      <c r="BT146" s="71">
        <v>0</v>
      </c>
      <c r="BU146"/>
      <c r="BV146" s="70">
        <v>121.277</v>
      </c>
      <c r="BW146" s="70">
        <v>0</v>
      </c>
      <c r="BX146" s="70">
        <v>0</v>
      </c>
      <c r="BY146" s="70">
        <v>0</v>
      </c>
      <c r="BZ146" s="70">
        <v>0</v>
      </c>
      <c r="CA146" s="70">
        <v>0</v>
      </c>
      <c r="CB146" s="70">
        <v>0</v>
      </c>
      <c r="CC146" s="70">
        <v>0</v>
      </c>
      <c r="CD146" s="70">
        <v>0</v>
      </c>
    </row>
    <row r="147" spans="1:82">
      <c r="A147" s="70" t="s">
        <v>1813</v>
      </c>
      <c r="B147" s="70">
        <v>64</v>
      </c>
      <c r="C147" s="70">
        <v>13</v>
      </c>
      <c r="D147" s="70">
        <v>4</v>
      </c>
      <c r="E147" s="70">
        <v>2016</v>
      </c>
      <c r="F147" s="70" t="s">
        <v>155</v>
      </c>
      <c r="G147" s="70" t="s">
        <v>1800</v>
      </c>
      <c r="H147" s="70" t="s">
        <v>1801</v>
      </c>
      <c r="I147" s="148"/>
      <c r="J147" s="71">
        <v>85.768792593970161</v>
      </c>
      <c r="K147" s="71">
        <v>1.2661307431111755</v>
      </c>
      <c r="L147" s="71">
        <v>2.1459919580469657</v>
      </c>
      <c r="M147" s="71">
        <v>14.74121078810713</v>
      </c>
      <c r="N147" s="71">
        <v>21.008925360917942</v>
      </c>
      <c r="O147" s="71">
        <v>23.861893733491232</v>
      </c>
      <c r="P147" s="71">
        <v>16.942363384069726</v>
      </c>
      <c r="Q147" s="71">
        <v>1.3946293899240385</v>
      </c>
      <c r="R147" s="71">
        <v>0</v>
      </c>
      <c r="S147" s="71">
        <v>0.79708370747877499</v>
      </c>
      <c r="T147" s="72"/>
      <c r="U147" s="71">
        <v>13514184</v>
      </c>
      <c r="V147" s="71">
        <v>579</v>
      </c>
      <c r="W147" s="71">
        <v>37</v>
      </c>
      <c r="X147" s="71">
        <v>3566</v>
      </c>
      <c r="Y147" s="71">
        <v>7675</v>
      </c>
      <c r="Z147" s="71">
        <v>14034</v>
      </c>
      <c r="AA147" s="71">
        <v>3487</v>
      </c>
      <c r="AB147" s="71">
        <v>19745</v>
      </c>
      <c r="AC147" s="71">
        <v>0</v>
      </c>
      <c r="AD147" s="71">
        <v>0.79708370747877499</v>
      </c>
      <c r="AE147" s="72"/>
      <c r="AF147" s="71">
        <v>99749308.616216972</v>
      </c>
      <c r="AG147" s="71">
        <v>1006428.210230559</v>
      </c>
      <c r="AH147" s="71">
        <v>335895.48062774062</v>
      </c>
      <c r="AI147" s="71">
        <v>23553629.958545681</v>
      </c>
      <c r="AJ147" s="71">
        <v>30789773.335851539</v>
      </c>
      <c r="AK147" s="71">
        <v>0</v>
      </c>
      <c r="AL147" s="71">
        <v>0</v>
      </c>
      <c r="AM147" s="71">
        <v>2708071.6955743958</v>
      </c>
      <c r="AN147" s="71">
        <v>0</v>
      </c>
      <c r="AO147" s="71">
        <v>0</v>
      </c>
      <c r="AP147" s="71">
        <v>158143107.2970469</v>
      </c>
      <c r="AQ147" s="72"/>
      <c r="AR147" s="71">
        <v>303</v>
      </c>
      <c r="AS147" s="71">
        <v>143</v>
      </c>
      <c r="AT147" s="71">
        <v>0</v>
      </c>
      <c r="AU147" s="71">
        <v>0</v>
      </c>
      <c r="AV147" s="71">
        <v>0</v>
      </c>
      <c r="AW147" s="71">
        <v>0</v>
      </c>
      <c r="AX147" s="71"/>
      <c r="AY147" s="72"/>
      <c r="AZ147" s="71">
        <v>1378.5</v>
      </c>
      <c r="BA147" s="71">
        <v>15730.7</v>
      </c>
      <c r="BB147" s="71">
        <v>0</v>
      </c>
      <c r="BC147" s="71">
        <v>0</v>
      </c>
      <c r="BD147" s="71">
        <v>0</v>
      </c>
      <c r="BE147" s="71">
        <v>0</v>
      </c>
      <c r="BF147" s="71"/>
      <c r="BG147" s="72"/>
      <c r="BH147" s="71">
        <v>0</v>
      </c>
      <c r="BI147" s="71">
        <v>0</v>
      </c>
      <c r="BJ147" s="71">
        <v>95.781999999999996</v>
      </c>
      <c r="BK147" s="71">
        <v>0</v>
      </c>
      <c r="BL147" s="71">
        <v>6.6429999999999998</v>
      </c>
      <c r="BM147" s="71">
        <v>0</v>
      </c>
      <c r="BN147" s="72"/>
      <c r="BO147" s="71">
        <v>0</v>
      </c>
      <c r="BP147" s="71">
        <v>0</v>
      </c>
      <c r="BQ147" s="71">
        <v>6</v>
      </c>
      <c r="BR147" s="71">
        <v>0</v>
      </c>
      <c r="BS147" s="71">
        <v>1</v>
      </c>
      <c r="BT147" s="71">
        <v>0</v>
      </c>
      <c r="BU147"/>
      <c r="BV147" s="70">
        <v>102.425</v>
      </c>
      <c r="BW147" s="70">
        <v>0</v>
      </c>
      <c r="BX147" s="70">
        <v>0</v>
      </c>
      <c r="BY147" s="70">
        <v>0</v>
      </c>
      <c r="BZ147" s="70">
        <v>0</v>
      </c>
      <c r="CA147" s="70">
        <v>0</v>
      </c>
      <c r="CB147" s="70">
        <v>0</v>
      </c>
      <c r="CC147" s="70">
        <v>0</v>
      </c>
      <c r="CD147" s="70">
        <v>0</v>
      </c>
    </row>
    <row r="148" spans="1:82">
      <c r="A148" s="70" t="s">
        <v>1814</v>
      </c>
      <c r="B148" s="70">
        <v>65</v>
      </c>
      <c r="C148" s="70">
        <v>14</v>
      </c>
      <c r="D148" s="70">
        <v>4</v>
      </c>
      <c r="E148" s="70">
        <v>2017</v>
      </c>
      <c r="F148" s="70" t="s">
        <v>156</v>
      </c>
      <c r="G148" s="70" t="s">
        <v>1800</v>
      </c>
      <c r="H148" s="70" t="s">
        <v>1801</v>
      </c>
      <c r="I148" s="148"/>
      <c r="J148" s="71">
        <v>70.313077318921145</v>
      </c>
      <c r="K148" s="71">
        <v>1.3188738668422488</v>
      </c>
      <c r="L148" s="71">
        <v>1.8774500041764204</v>
      </c>
      <c r="M148" s="71">
        <v>14.218544660318523</v>
      </c>
      <c r="N148" s="71">
        <v>22.774179021245235</v>
      </c>
      <c r="O148" s="71">
        <v>23.393914775920525</v>
      </c>
      <c r="P148" s="71">
        <v>16.810899843602996</v>
      </c>
      <c r="Q148" s="71">
        <v>1.32650757433207</v>
      </c>
      <c r="R148" s="71">
        <v>0</v>
      </c>
      <c r="S148" s="71">
        <v>0.87164831985455993</v>
      </c>
      <c r="T148" s="72"/>
      <c r="U148" s="71">
        <v>12042550</v>
      </c>
      <c r="V148" s="71">
        <v>579</v>
      </c>
      <c r="W148" s="71">
        <v>37</v>
      </c>
      <c r="X148" s="71">
        <v>3566</v>
      </c>
      <c r="Y148" s="71">
        <v>7689</v>
      </c>
      <c r="Z148" s="71">
        <v>13987</v>
      </c>
      <c r="AA148" s="71">
        <v>3482</v>
      </c>
      <c r="AB148" s="71">
        <v>19421</v>
      </c>
      <c r="AC148" s="71">
        <v>0</v>
      </c>
      <c r="AD148" s="71">
        <v>0.87164831985455993</v>
      </c>
      <c r="AE148" s="72"/>
      <c r="AF148" s="71">
        <v>83774599.794758335</v>
      </c>
      <c r="AG148" s="71">
        <v>1044278.7003365119</v>
      </c>
      <c r="AH148" s="71">
        <v>401475.701676025</v>
      </c>
      <c r="AI148" s="71">
        <v>23608637.984849989</v>
      </c>
      <c r="AJ148" s="71">
        <v>33519577.438274659</v>
      </c>
      <c r="AK148" s="71">
        <v>0</v>
      </c>
      <c r="AL148" s="71">
        <v>0</v>
      </c>
      <c r="AM148" s="71">
        <v>2667802.218729008</v>
      </c>
      <c r="AN148" s="71">
        <v>0</v>
      </c>
      <c r="AO148" s="71">
        <v>0</v>
      </c>
      <c r="AP148" s="71">
        <v>145016371.83862454</v>
      </c>
      <c r="AQ148" s="72"/>
      <c r="AR148" s="71">
        <v>332</v>
      </c>
      <c r="AS148" s="71">
        <v>178</v>
      </c>
      <c r="AT148" s="71">
        <v>0</v>
      </c>
      <c r="AU148" s="71">
        <v>0</v>
      </c>
      <c r="AV148" s="71">
        <v>0</v>
      </c>
      <c r="AW148" s="71">
        <v>0</v>
      </c>
      <c r="AX148" s="71"/>
      <c r="AY148" s="72"/>
      <c r="AZ148" s="71">
        <v>1531.4</v>
      </c>
      <c r="BA148" s="71">
        <v>19238.3</v>
      </c>
      <c r="BB148" s="71">
        <v>0</v>
      </c>
      <c r="BC148" s="71">
        <v>0</v>
      </c>
      <c r="BD148" s="71">
        <v>0</v>
      </c>
      <c r="BE148" s="71">
        <v>0</v>
      </c>
      <c r="BF148" s="71"/>
      <c r="BG148" s="72"/>
      <c r="BH148" s="71">
        <v>0</v>
      </c>
      <c r="BI148" s="71">
        <v>0</v>
      </c>
      <c r="BJ148" s="71">
        <v>108.694</v>
      </c>
      <c r="BK148" s="71">
        <v>0</v>
      </c>
      <c r="BL148" s="71">
        <v>5.633</v>
      </c>
      <c r="BM148" s="71">
        <v>0</v>
      </c>
      <c r="BN148" s="72"/>
      <c r="BO148" s="71">
        <v>0</v>
      </c>
      <c r="BP148" s="71">
        <v>0</v>
      </c>
      <c r="BQ148" s="71">
        <v>6</v>
      </c>
      <c r="BR148" s="71">
        <v>0</v>
      </c>
      <c r="BS148" s="71">
        <v>1</v>
      </c>
      <c r="BT148" s="71">
        <v>0</v>
      </c>
      <c r="BU148"/>
      <c r="BV148" s="70">
        <v>114.327</v>
      </c>
      <c r="BW148" s="70">
        <v>0</v>
      </c>
      <c r="BX148" s="70">
        <v>0</v>
      </c>
      <c r="BY148" s="70">
        <v>0</v>
      </c>
      <c r="BZ148" s="70">
        <v>0</v>
      </c>
      <c r="CA148" s="70">
        <v>0</v>
      </c>
      <c r="CB148" s="70">
        <v>0</v>
      </c>
      <c r="CC148" s="70">
        <v>0</v>
      </c>
      <c r="CD148" s="70">
        <v>0</v>
      </c>
    </row>
    <row r="149" spans="1:82">
      <c r="A149" s="70" t="s">
        <v>1815</v>
      </c>
      <c r="B149" s="70">
        <v>66</v>
      </c>
      <c r="C149" s="70">
        <v>15</v>
      </c>
      <c r="D149" s="70">
        <v>4</v>
      </c>
      <c r="E149" s="70">
        <v>2018</v>
      </c>
      <c r="F149" s="70" t="s">
        <v>183</v>
      </c>
      <c r="G149" s="70" t="s">
        <v>1800</v>
      </c>
      <c r="H149" s="70" t="s">
        <v>1801</v>
      </c>
      <c r="I149" s="148"/>
      <c r="J149" s="71">
        <v>74.320531637381393</v>
      </c>
      <c r="K149" s="71">
        <v>1.2400763501889911</v>
      </c>
      <c r="L149" s="71">
        <v>1.7588271335412895</v>
      </c>
      <c r="M149" s="71">
        <v>14.057501292918145</v>
      </c>
      <c r="N149" s="71">
        <v>21.567875945608289</v>
      </c>
      <c r="O149" s="71">
        <v>22.82474541792746</v>
      </c>
      <c r="P149" s="71">
        <v>16.52884291233509</v>
      </c>
      <c r="Q149" s="71">
        <v>1.21488381423165</v>
      </c>
      <c r="R149" s="71">
        <v>0</v>
      </c>
      <c r="S149" s="71">
        <v>1.11360527962582</v>
      </c>
      <c r="T149" s="72"/>
      <c r="U149" s="71">
        <v>13543132</v>
      </c>
      <c r="V149" s="71">
        <v>579</v>
      </c>
      <c r="W149" s="71">
        <v>37</v>
      </c>
      <c r="X149" s="71">
        <v>3566</v>
      </c>
      <c r="Y149" s="71">
        <v>7728</v>
      </c>
      <c r="Z149" s="71">
        <v>13908</v>
      </c>
      <c r="AA149" s="71">
        <v>3458</v>
      </c>
      <c r="AB149" s="71">
        <v>19168</v>
      </c>
      <c r="AC149" s="71">
        <v>0</v>
      </c>
      <c r="AD149" s="71">
        <v>1.11360527962582</v>
      </c>
      <c r="AE149" s="72"/>
      <c r="AF149" s="71">
        <v>90147636.38077651</v>
      </c>
      <c r="AG149" s="71">
        <v>943045.93249326479</v>
      </c>
      <c r="AH149" s="71">
        <v>383178.96288296278</v>
      </c>
      <c r="AI149" s="71">
        <v>23006072.020670619</v>
      </c>
      <c r="AJ149" s="71">
        <v>33858542.948904909</v>
      </c>
      <c r="AK149" s="71">
        <v>0</v>
      </c>
      <c r="AL149" s="71">
        <v>0</v>
      </c>
      <c r="AM149" s="71">
        <v>2638496.490120885</v>
      </c>
      <c r="AN149" s="71">
        <v>0</v>
      </c>
      <c r="AO149" s="71">
        <v>0</v>
      </c>
      <c r="AP149" s="71">
        <v>150976972.73584914</v>
      </c>
      <c r="AQ149" s="72"/>
      <c r="AR149" s="71">
        <v>362</v>
      </c>
      <c r="AS149" s="71">
        <v>196</v>
      </c>
      <c r="AT149" s="71">
        <v>0</v>
      </c>
      <c r="AU149" s="71">
        <v>0</v>
      </c>
      <c r="AV149" s="71">
        <v>0</v>
      </c>
      <c r="AW149" s="71">
        <v>0</v>
      </c>
      <c r="AX149" s="71"/>
      <c r="AY149" s="72"/>
      <c r="AZ149" s="71">
        <v>1688</v>
      </c>
      <c r="BA149" s="71">
        <v>20480.099999999999</v>
      </c>
      <c r="BB149" s="71">
        <v>0</v>
      </c>
      <c r="BC149" s="71">
        <v>0</v>
      </c>
      <c r="BD149" s="71">
        <v>0</v>
      </c>
      <c r="BE149" s="71">
        <v>0</v>
      </c>
      <c r="BF149" s="71"/>
      <c r="BG149" s="72"/>
      <c r="BH149" s="71">
        <v>0</v>
      </c>
      <c r="BI149" s="71">
        <v>0</v>
      </c>
      <c r="BJ149" s="71">
        <v>105.63800000000001</v>
      </c>
      <c r="BK149" s="71">
        <v>0</v>
      </c>
      <c r="BL149" s="71">
        <v>6.9480000000000004</v>
      </c>
      <c r="BM149" s="71">
        <v>0</v>
      </c>
      <c r="BN149" s="72"/>
      <c r="BO149" s="71">
        <v>0</v>
      </c>
      <c r="BP149" s="71">
        <v>0</v>
      </c>
      <c r="BQ149" s="71">
        <v>6</v>
      </c>
      <c r="BR149" s="71">
        <v>0</v>
      </c>
      <c r="BS149" s="71">
        <v>1</v>
      </c>
      <c r="BT149" s="71">
        <v>0</v>
      </c>
      <c r="BU149"/>
      <c r="BV149" s="70">
        <v>112.586</v>
      </c>
      <c r="BW149" s="70">
        <v>0</v>
      </c>
      <c r="BX149" s="70">
        <v>0</v>
      </c>
      <c r="BY149" s="70">
        <v>0</v>
      </c>
      <c r="BZ149" s="70">
        <v>0</v>
      </c>
      <c r="CA149" s="70">
        <v>0</v>
      </c>
      <c r="CB149" s="70">
        <v>0</v>
      </c>
      <c r="CC149" s="70">
        <v>0</v>
      </c>
      <c r="CD149" s="70">
        <v>0</v>
      </c>
    </row>
    <row r="150" spans="1:82">
      <c r="A150" s="70" t="s">
        <v>1816</v>
      </c>
      <c r="B150" s="70">
        <v>67</v>
      </c>
      <c r="C150" s="70">
        <v>16</v>
      </c>
      <c r="D150" s="70">
        <v>4</v>
      </c>
      <c r="E150" s="70">
        <v>2019</v>
      </c>
      <c r="F150" s="70" t="s">
        <v>158</v>
      </c>
      <c r="G150" s="70" t="s">
        <v>1800</v>
      </c>
      <c r="H150" s="70" t="s">
        <v>1801</v>
      </c>
      <c r="I150" s="148"/>
      <c r="J150" s="71">
        <v>72.286043834269549</v>
      </c>
      <c r="K150" s="71">
        <v>1.0947844231753818</v>
      </c>
      <c r="L150" s="71">
        <v>1.7736330438655568</v>
      </c>
      <c r="M150" s="71">
        <v>13.310387535645269</v>
      </c>
      <c r="N150" s="71">
        <v>18.846677540673468</v>
      </c>
      <c r="O150" s="71">
        <v>22.147788783891887</v>
      </c>
      <c r="P150" s="71">
        <v>16.648679560473539</v>
      </c>
      <c r="Q150" s="71">
        <v>1.1675573537719901</v>
      </c>
      <c r="R150" s="71">
        <v>0</v>
      </c>
      <c r="S150" s="71">
        <v>0.84034926546549993</v>
      </c>
      <c r="T150" s="72"/>
      <c r="U150" s="71">
        <v>13766680</v>
      </c>
      <c r="V150" s="71">
        <v>579</v>
      </c>
      <c r="W150" s="71">
        <v>37</v>
      </c>
      <c r="X150" s="71">
        <v>3566</v>
      </c>
      <c r="Y150" s="71">
        <v>7768</v>
      </c>
      <c r="Z150" s="71">
        <v>13866</v>
      </c>
      <c r="AA150" s="71">
        <v>3457</v>
      </c>
      <c r="AB150" s="71">
        <v>18920</v>
      </c>
      <c r="AC150" s="71">
        <v>0</v>
      </c>
      <c r="AD150" s="71">
        <v>0.84034926546549993</v>
      </c>
      <c r="AE150" s="72"/>
      <c r="AF150" s="71">
        <v>89632573.253721684</v>
      </c>
      <c r="AG150" s="71">
        <v>880645.59251424682</v>
      </c>
      <c r="AH150" s="71">
        <v>406289.13265654311</v>
      </c>
      <c r="AI150" s="71">
        <v>22691934.127800461</v>
      </c>
      <c r="AJ150" s="71">
        <v>29929995.37299699</v>
      </c>
      <c r="AK150" s="71">
        <v>0</v>
      </c>
      <c r="AL150" s="71">
        <v>0</v>
      </c>
      <c r="AM150" s="71">
        <v>2576761.5703162565</v>
      </c>
      <c r="AN150" s="71">
        <v>0</v>
      </c>
      <c r="AO150" s="71">
        <v>0</v>
      </c>
      <c r="AP150" s="71">
        <v>146118199.05000618</v>
      </c>
      <c r="AQ150" s="72"/>
      <c r="AR150" s="71">
        <v>388</v>
      </c>
      <c r="AS150" s="71">
        <v>226</v>
      </c>
      <c r="AT150" s="71">
        <v>0</v>
      </c>
      <c r="AU150" s="71">
        <v>0</v>
      </c>
      <c r="AV150" s="71">
        <v>0</v>
      </c>
      <c r="AW150" s="71">
        <v>0</v>
      </c>
      <c r="AX150" s="71"/>
      <c r="AY150" s="72"/>
      <c r="AZ150" s="71">
        <v>1811.5</v>
      </c>
      <c r="BA150" s="71">
        <v>27452.9</v>
      </c>
      <c r="BB150" s="71">
        <v>0</v>
      </c>
      <c r="BC150" s="71">
        <v>0</v>
      </c>
      <c r="BD150" s="71">
        <v>0</v>
      </c>
      <c r="BE150" s="71">
        <v>0</v>
      </c>
      <c r="BF150" s="71"/>
      <c r="BG150" s="72"/>
      <c r="BH150" s="71">
        <v>0</v>
      </c>
      <c r="BI150" s="71">
        <v>0</v>
      </c>
      <c r="BJ150" s="71">
        <v>99.974999999999994</v>
      </c>
      <c r="BK150" s="71">
        <v>0</v>
      </c>
      <c r="BL150" s="71">
        <v>6.8959999999999999</v>
      </c>
      <c r="BM150" s="71">
        <v>0</v>
      </c>
      <c r="BN150" s="72"/>
      <c r="BO150" s="71">
        <v>0</v>
      </c>
      <c r="BP150" s="71">
        <v>0</v>
      </c>
      <c r="BQ150" s="71">
        <v>6</v>
      </c>
      <c r="BR150" s="71">
        <v>0</v>
      </c>
      <c r="BS150" s="71">
        <v>1</v>
      </c>
      <c r="BT150" s="71">
        <v>0</v>
      </c>
      <c r="BU150"/>
      <c r="BV150" s="70">
        <v>106.871</v>
      </c>
      <c r="BW150" s="70">
        <v>0</v>
      </c>
      <c r="BX150" s="70">
        <v>0</v>
      </c>
      <c r="BY150" s="70">
        <v>0</v>
      </c>
      <c r="BZ150" s="70">
        <v>0</v>
      </c>
      <c r="CA150" s="70">
        <v>0</v>
      </c>
      <c r="CB150" s="70">
        <v>0</v>
      </c>
      <c r="CC150" s="70">
        <v>0</v>
      </c>
      <c r="CD150" s="70">
        <v>0</v>
      </c>
    </row>
    <row r="151" spans="1:82">
      <c r="A151" s="70" t="s">
        <v>1817</v>
      </c>
      <c r="B151" s="70">
        <v>68</v>
      </c>
      <c r="C151" s="70">
        <v>17</v>
      </c>
      <c r="D151" s="70">
        <v>4</v>
      </c>
      <c r="E151" s="70">
        <v>2020</v>
      </c>
      <c r="F151" s="70" t="s">
        <v>159</v>
      </c>
      <c r="G151" s="70" t="s">
        <v>1800</v>
      </c>
      <c r="H151" s="70" t="s">
        <v>1801</v>
      </c>
      <c r="I151" s="148"/>
      <c r="J151" s="71">
        <v>70.983463081248743</v>
      </c>
      <c r="K151" s="71">
        <v>0.98577985807177715</v>
      </c>
      <c r="L151" s="71">
        <v>2.9632575228700464</v>
      </c>
      <c r="M151" s="71">
        <v>16.341357416878619</v>
      </c>
      <c r="N151" s="71">
        <v>19.719802135496177</v>
      </c>
      <c r="O151" s="71">
        <v>19.215670291899528</v>
      </c>
      <c r="P151" s="71">
        <v>15.885544218878204</v>
      </c>
      <c r="Q151" s="71">
        <v>1.09985333428345</v>
      </c>
      <c r="R151" s="71">
        <v>0</v>
      </c>
      <c r="S151" s="71">
        <v>0.83692188040115179</v>
      </c>
      <c r="T151" s="72"/>
      <c r="U151" s="71">
        <v>12708230</v>
      </c>
      <c r="V151" s="71">
        <v>476</v>
      </c>
      <c r="W151" s="71">
        <v>63</v>
      </c>
      <c r="X151" s="71">
        <v>4832</v>
      </c>
      <c r="Y151" s="71">
        <v>7805</v>
      </c>
      <c r="Z151" s="71">
        <v>13731</v>
      </c>
      <c r="AA151" s="71">
        <v>3506</v>
      </c>
      <c r="AB151" s="71">
        <v>18654</v>
      </c>
      <c r="AC151" s="71">
        <v>0</v>
      </c>
      <c r="AD151" s="71">
        <v>0.83692188040115179</v>
      </c>
      <c r="AE151" s="72"/>
      <c r="AF151" s="71">
        <v>89065180.977530718</v>
      </c>
      <c r="AG151" s="71">
        <v>751835.66916437261</v>
      </c>
      <c r="AH151" s="71">
        <v>698820.45977011358</v>
      </c>
      <c r="AI151" s="71">
        <v>27900961.545477021</v>
      </c>
      <c r="AJ151" s="71">
        <v>33933943.029793411</v>
      </c>
      <c r="AK151" s="71"/>
      <c r="AL151" s="71"/>
      <c r="AM151" s="71">
        <v>2434554.2502626283</v>
      </c>
      <c r="AN151" s="71"/>
      <c r="AO151" s="71"/>
      <c r="AP151" s="71">
        <v>154785295.93199825</v>
      </c>
      <c r="AQ151" s="72"/>
      <c r="AR151" s="71">
        <v>424</v>
      </c>
      <c r="AS151" s="71">
        <v>252</v>
      </c>
      <c r="AT151" s="71">
        <v>0</v>
      </c>
      <c r="AU151" s="71">
        <v>0</v>
      </c>
      <c r="AV151" s="71">
        <v>0</v>
      </c>
      <c r="AW151" s="71">
        <v>0</v>
      </c>
      <c r="AX151" s="71"/>
      <c r="AY151" s="72"/>
      <c r="AZ151" s="71">
        <v>1984.700000000001</v>
      </c>
      <c r="BA151" s="71">
        <v>29687.69999999999</v>
      </c>
      <c r="BB151" s="71">
        <v>0</v>
      </c>
      <c r="BC151" s="71">
        <v>0</v>
      </c>
      <c r="BD151" s="71">
        <v>0</v>
      </c>
      <c r="BE151" s="71">
        <v>0</v>
      </c>
      <c r="BF151" s="71"/>
      <c r="BG151" s="72"/>
      <c r="BH151" s="71">
        <v>0</v>
      </c>
      <c r="BI151" s="71">
        <v>0</v>
      </c>
      <c r="BJ151" s="71">
        <v>87.953999999999994</v>
      </c>
      <c r="BK151" s="71">
        <v>0</v>
      </c>
      <c r="BL151" s="71">
        <v>5.1100000000000003</v>
      </c>
      <c r="BM151" s="71">
        <v>0</v>
      </c>
      <c r="BN151" s="72"/>
      <c r="BO151" s="71">
        <v>0</v>
      </c>
      <c r="BP151" s="71">
        <v>0</v>
      </c>
      <c r="BQ151" s="71">
        <v>6</v>
      </c>
      <c r="BR151" s="71">
        <v>0</v>
      </c>
      <c r="BS151" s="71">
        <v>1</v>
      </c>
      <c r="BT151" s="71">
        <v>0</v>
      </c>
      <c r="BU151"/>
      <c r="BV151" s="70">
        <v>93.063999999999993</v>
      </c>
      <c r="BW151" s="70">
        <v>0</v>
      </c>
      <c r="BX151" s="70">
        <v>0</v>
      </c>
      <c r="BY151" s="70">
        <v>0</v>
      </c>
      <c r="BZ151" s="70">
        <v>0</v>
      </c>
      <c r="CA151" s="70">
        <v>0</v>
      </c>
      <c r="CB151" s="70">
        <v>0</v>
      </c>
      <c r="CC151" s="70">
        <v>0</v>
      </c>
      <c r="CD151" s="70">
        <v>0</v>
      </c>
    </row>
    <row r="152" spans="1:82">
      <c r="A152" s="70" t="s">
        <v>1818</v>
      </c>
      <c r="B152" s="70">
        <v>68</v>
      </c>
      <c r="C152" s="70">
        <v>18</v>
      </c>
      <c r="D152" s="70">
        <v>4</v>
      </c>
      <c r="E152" s="70">
        <v>2021</v>
      </c>
      <c r="F152" s="70" t="s">
        <v>160</v>
      </c>
      <c r="G152" s="70" t="s">
        <v>1800</v>
      </c>
      <c r="H152" s="70" t="s">
        <v>1801</v>
      </c>
      <c r="I152" s="148"/>
      <c r="J152" s="71">
        <v>59.127566038063939</v>
      </c>
      <c r="K152" s="71">
        <v>1.097607738758823</v>
      </c>
      <c r="L152" s="71">
        <v>2.7245350045344452</v>
      </c>
      <c r="M152" s="71">
        <v>18.523296571973574</v>
      </c>
      <c r="N152" s="71">
        <v>19.533359019669231</v>
      </c>
      <c r="O152" s="71">
        <v>18.469294582228287</v>
      </c>
      <c r="P152" s="71">
        <v>16.40253295274665</v>
      </c>
      <c r="Q152" s="71">
        <v>1.07373890503884</v>
      </c>
      <c r="R152" s="71">
        <v>0</v>
      </c>
      <c r="S152" s="71">
        <v>0.99550193997832215</v>
      </c>
      <c r="T152" s="72"/>
      <c r="U152" s="71">
        <v>12229152</v>
      </c>
      <c r="V152" s="71">
        <v>476</v>
      </c>
      <c r="W152" s="71">
        <v>63</v>
      </c>
      <c r="X152" s="71">
        <v>4832</v>
      </c>
      <c r="Y152" s="71">
        <v>7840</v>
      </c>
      <c r="Z152" s="71">
        <v>13589</v>
      </c>
      <c r="AA152" s="71">
        <v>3530</v>
      </c>
      <c r="AB152" s="71">
        <v>18390</v>
      </c>
      <c r="AC152" s="71">
        <v>0</v>
      </c>
      <c r="AD152" s="71">
        <v>0.99550193997832215</v>
      </c>
      <c r="AE152" s="72"/>
      <c r="AF152" s="71">
        <v>74724292.26433371</v>
      </c>
      <c r="AG152" s="71">
        <v>846274.93973411724</v>
      </c>
      <c r="AH152" s="71">
        <v>615362.34799804178</v>
      </c>
      <c r="AI152" s="71">
        <v>31242654.626174718</v>
      </c>
      <c r="AJ152" s="71">
        <v>29923698.280019511</v>
      </c>
      <c r="AK152" s="71">
        <v>0</v>
      </c>
      <c r="AL152" s="71">
        <v>0</v>
      </c>
      <c r="AM152" s="71">
        <v>2413942.8967854958</v>
      </c>
      <c r="AN152" s="71">
        <v>0</v>
      </c>
      <c r="AO152" s="71">
        <v>0</v>
      </c>
      <c r="AP152" s="71">
        <v>139766225.35504559</v>
      </c>
      <c r="AQ152" s="72"/>
      <c r="AR152" s="71">
        <v>456</v>
      </c>
      <c r="AS152" s="71">
        <v>293</v>
      </c>
      <c r="AT152" s="71">
        <v>0</v>
      </c>
      <c r="AU152" s="71">
        <v>0</v>
      </c>
      <c r="AV152" s="71">
        <v>0</v>
      </c>
      <c r="AW152" s="71">
        <v>0</v>
      </c>
      <c r="AX152" s="71"/>
      <c r="AY152" s="72"/>
      <c r="AZ152" s="71">
        <v>2162.7000000000012</v>
      </c>
      <c r="BA152" s="71">
        <v>36067.300000000003</v>
      </c>
      <c r="BB152" s="71">
        <v>0</v>
      </c>
      <c r="BC152" s="71">
        <v>0</v>
      </c>
      <c r="BD152" s="71">
        <v>0</v>
      </c>
      <c r="BE152" s="71">
        <v>0</v>
      </c>
      <c r="BF152" s="71"/>
      <c r="BG152" s="72"/>
      <c r="BH152" s="71">
        <v>0</v>
      </c>
      <c r="BI152" s="71">
        <v>0</v>
      </c>
      <c r="BJ152" s="71">
        <v>90.063999999999993</v>
      </c>
      <c r="BK152" s="71">
        <v>0</v>
      </c>
      <c r="BL152" s="71">
        <v>5.8659999999999997</v>
      </c>
      <c r="BM152" s="71">
        <v>0</v>
      </c>
      <c r="BN152" s="72"/>
      <c r="BO152" s="71">
        <v>0</v>
      </c>
      <c r="BP152" s="71">
        <v>0</v>
      </c>
      <c r="BQ152" s="71">
        <v>6</v>
      </c>
      <c r="BR152" s="71">
        <v>0</v>
      </c>
      <c r="BS152" s="71">
        <v>1</v>
      </c>
      <c r="BT152" s="71">
        <v>0</v>
      </c>
      <c r="BU152"/>
      <c r="BV152" s="70">
        <v>95.93</v>
      </c>
      <c r="BW152" s="70">
        <v>0</v>
      </c>
      <c r="BX152" s="70">
        <v>0</v>
      </c>
      <c r="BY152" s="70">
        <v>0</v>
      </c>
      <c r="BZ152" s="70">
        <v>0</v>
      </c>
      <c r="CA152" s="70">
        <v>0</v>
      </c>
      <c r="CB152" s="70">
        <v>0</v>
      </c>
      <c r="CC152" s="70">
        <v>0</v>
      </c>
      <c r="CD152" s="70">
        <v>0</v>
      </c>
    </row>
    <row r="153" spans="1:82">
      <c r="A153" s="70" t="s">
        <v>1819</v>
      </c>
      <c r="B153" s="70">
        <v>68</v>
      </c>
      <c r="C153" s="70">
        <v>19</v>
      </c>
      <c r="D153" s="70">
        <v>4</v>
      </c>
      <c r="E153" s="70">
        <v>2022</v>
      </c>
      <c r="F153" s="70" t="s">
        <v>161</v>
      </c>
      <c r="G153" s="70" t="s">
        <v>1800</v>
      </c>
      <c r="H153" s="70" t="s">
        <v>1801</v>
      </c>
      <c r="I153" s="148"/>
      <c r="J153" s="71">
        <v>62.726354685332481</v>
      </c>
      <c r="K153" s="71">
        <v>1.0597904878035755</v>
      </c>
      <c r="L153" s="71">
        <v>2.2413819392738192</v>
      </c>
      <c r="M153" s="71">
        <v>17.841347989285726</v>
      </c>
      <c r="N153" s="71">
        <v>19.858266877417872</v>
      </c>
      <c r="O153" s="71">
        <v>19.236023672003892</v>
      </c>
      <c r="P153" s="71">
        <v>16.28439190028681</v>
      </c>
      <c r="Q153" s="71">
        <v>1.0665449367008455</v>
      </c>
      <c r="R153" s="71">
        <v>0</v>
      </c>
      <c r="S153" s="71">
        <v>0.780697186101041</v>
      </c>
      <c r="T153" s="72"/>
      <c r="U153" s="71">
        <v>13967579</v>
      </c>
      <c r="V153" s="71">
        <v>476</v>
      </c>
      <c r="W153" s="71">
        <v>63</v>
      </c>
      <c r="X153" s="71">
        <v>4832</v>
      </c>
      <c r="Y153" s="71">
        <v>7874</v>
      </c>
      <c r="Z153" s="71">
        <v>13447</v>
      </c>
      <c r="AA153" s="71">
        <v>3558</v>
      </c>
      <c r="AB153" s="71">
        <v>18117</v>
      </c>
      <c r="AC153" s="71">
        <v>0</v>
      </c>
      <c r="AD153" s="71">
        <v>0.780697186101041</v>
      </c>
      <c r="AE153" s="72"/>
      <c r="AF153" s="71">
        <v>77639172.629032806</v>
      </c>
      <c r="AG153" s="71">
        <v>848705.21532351687</v>
      </c>
      <c r="AH153" s="71">
        <v>609114.38782728545</v>
      </c>
      <c r="AI153" s="71">
        <v>29549503.400000118</v>
      </c>
      <c r="AJ153" s="71">
        <v>33035865.643657751</v>
      </c>
      <c r="AK153" s="71">
        <v>0</v>
      </c>
      <c r="AL153" s="71">
        <v>0</v>
      </c>
      <c r="AM153" s="71">
        <v>2339399.1927737128</v>
      </c>
      <c r="AN153" s="71">
        <v>0</v>
      </c>
      <c r="AO153" s="71">
        <v>0</v>
      </c>
      <c r="AP153" s="71">
        <v>144021760.46861517</v>
      </c>
      <c r="AQ153" s="72"/>
      <c r="AR153" s="71">
        <v>495</v>
      </c>
      <c r="AS153" s="71">
        <v>308</v>
      </c>
      <c r="AT153" s="71">
        <v>0</v>
      </c>
      <c r="AU153" s="71">
        <v>0</v>
      </c>
      <c r="AV153" s="71">
        <v>0</v>
      </c>
      <c r="AW153" s="71">
        <v>0</v>
      </c>
      <c r="AX153" s="71"/>
      <c r="AY153" s="72"/>
      <c r="AZ153" s="71">
        <v>2413.4000000000024</v>
      </c>
      <c r="BA153" s="71">
        <v>39384.199999999997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1820</v>
      </c>
      <c r="B154" s="70">
        <v>68</v>
      </c>
      <c r="C154" s="70">
        <v>20</v>
      </c>
      <c r="D154" s="70">
        <v>4</v>
      </c>
      <c r="E154" s="70">
        <v>2023</v>
      </c>
      <c r="F154" s="70" t="s">
        <v>1539</v>
      </c>
      <c r="G154" s="70" t="s">
        <v>1800</v>
      </c>
      <c r="H154" s="70" t="s">
        <v>1801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516</v>
      </c>
      <c r="AS154" s="71">
        <v>318</v>
      </c>
      <c r="AT154" s="71">
        <v>0</v>
      </c>
      <c r="AU154" s="71">
        <v>0</v>
      </c>
      <c r="AV154" s="71">
        <v>0</v>
      </c>
      <c r="AW154" s="71">
        <v>0</v>
      </c>
      <c r="AX154" s="71"/>
      <c r="AY154" s="72"/>
      <c r="AZ154" s="71">
        <v>2547.6000000000022</v>
      </c>
      <c r="BA154" s="71">
        <v>41585.699999999997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1821</v>
      </c>
      <c r="B155" s="70">
        <v>68</v>
      </c>
      <c r="C155" s="70">
        <v>21</v>
      </c>
      <c r="D155" s="70">
        <v>4</v>
      </c>
      <c r="E155" s="70">
        <v>2024</v>
      </c>
      <c r="F155" s="70" t="s">
        <v>1554</v>
      </c>
      <c r="G155" s="70" t="s">
        <v>1800</v>
      </c>
      <c r="H155" s="70" t="s">
        <v>1801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1822</v>
      </c>
      <c r="B156" s="70">
        <v>307</v>
      </c>
      <c r="C156" s="70">
        <v>1</v>
      </c>
      <c r="D156" s="70">
        <v>19</v>
      </c>
      <c r="E156" s="70">
        <v>1990</v>
      </c>
      <c r="F156" s="70" t="s">
        <v>787</v>
      </c>
      <c r="G156" s="70" t="s">
        <v>1823</v>
      </c>
      <c r="H156" s="70" t="s">
        <v>1824</v>
      </c>
      <c r="I156" s="148"/>
      <c r="J156" s="71">
        <v>20.317110998742809</v>
      </c>
      <c r="K156" s="71">
        <v>5.9808934842213777</v>
      </c>
      <c r="L156" s="71">
        <v>5.4130639212127658</v>
      </c>
      <c r="M156" s="71">
        <v>9.7849198507920594</v>
      </c>
      <c r="N156" s="71">
        <v>26.740423026326969</v>
      </c>
      <c r="O156" s="71">
        <v>16.342837080186811</v>
      </c>
      <c r="P156" s="71">
        <v>30.579327721563821</v>
      </c>
      <c r="Q156" s="71">
        <v>1.6005190227549</v>
      </c>
      <c r="R156" s="71">
        <v>0</v>
      </c>
      <c r="S156" s="71">
        <v>1.724424066467994</v>
      </c>
      <c r="T156" s="72"/>
      <c r="U156" s="71">
        <v>1522041</v>
      </c>
      <c r="V156" s="71">
        <v>1454</v>
      </c>
      <c r="W156" s="71">
        <v>100</v>
      </c>
      <c r="X156" s="71">
        <v>3888</v>
      </c>
      <c r="Y156" s="71">
        <v>6190</v>
      </c>
      <c r="Z156" s="71">
        <v>6722</v>
      </c>
      <c r="AA156" s="71">
        <v>7425</v>
      </c>
      <c r="AB156" s="71">
        <v>25987</v>
      </c>
      <c r="AC156" s="71">
        <v>0</v>
      </c>
      <c r="AD156" s="71">
        <v>1.724424066467994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1825</v>
      </c>
      <c r="B157" s="70">
        <v>308</v>
      </c>
      <c r="C157" s="70">
        <v>2</v>
      </c>
      <c r="D157" s="70">
        <v>19</v>
      </c>
      <c r="E157" s="70">
        <v>2005</v>
      </c>
      <c r="F157" s="70" t="s">
        <v>789</v>
      </c>
      <c r="G157" s="70" t="s">
        <v>1823</v>
      </c>
      <c r="H157" s="70" t="s">
        <v>1824</v>
      </c>
      <c r="I157" s="148"/>
      <c r="J157" s="71">
        <v>35.971717849449689</v>
      </c>
      <c r="K157" s="71">
        <v>5.6206978234269451</v>
      </c>
      <c r="L157" s="71">
        <v>13.16045582752645</v>
      </c>
      <c r="M157" s="71">
        <v>20.210113288130859</v>
      </c>
      <c r="N157" s="71">
        <v>38.820671350875351</v>
      </c>
      <c r="O157" s="71">
        <v>25.102630504741452</v>
      </c>
      <c r="P157" s="71">
        <v>29.01035977784942</v>
      </c>
      <c r="Q157" s="71">
        <v>1.38784456416681</v>
      </c>
      <c r="R157" s="71">
        <v>0</v>
      </c>
      <c r="S157" s="71">
        <v>1.9818672670410249</v>
      </c>
      <c r="T157" s="72"/>
      <c r="U157" s="71">
        <v>2049206</v>
      </c>
      <c r="V157" s="71">
        <v>1406</v>
      </c>
      <c r="W157" s="71">
        <v>139</v>
      </c>
      <c r="X157" s="71">
        <v>3307</v>
      </c>
      <c r="Y157" s="71">
        <v>6717</v>
      </c>
      <c r="Z157" s="71">
        <v>11948</v>
      </c>
      <c r="AA157" s="71">
        <v>5769</v>
      </c>
      <c r="AB157" s="71">
        <v>23557</v>
      </c>
      <c r="AC157" s="71">
        <v>0</v>
      </c>
      <c r="AD157" s="71">
        <v>1.9818672670410249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1826</v>
      </c>
      <c r="B158" s="70">
        <v>309</v>
      </c>
      <c r="C158" s="70">
        <v>3</v>
      </c>
      <c r="D158" s="70">
        <v>19</v>
      </c>
      <c r="E158" s="70">
        <v>2006</v>
      </c>
      <c r="F158" s="70" t="s">
        <v>790</v>
      </c>
      <c r="G158" s="1064" t="s">
        <v>1823</v>
      </c>
      <c r="H158" s="70" t="s">
        <v>1824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1827</v>
      </c>
      <c r="B159" s="70">
        <v>310</v>
      </c>
      <c r="C159" s="70">
        <v>4</v>
      </c>
      <c r="D159" s="70">
        <v>19</v>
      </c>
      <c r="E159" s="70">
        <v>2007</v>
      </c>
      <c r="F159" s="70" t="s">
        <v>791</v>
      </c>
      <c r="G159" s="1064" t="s">
        <v>1823</v>
      </c>
      <c r="H159" s="70" t="s">
        <v>1824</v>
      </c>
      <c r="I159" s="148"/>
      <c r="J159" s="71">
        <v>25.210473285643019</v>
      </c>
      <c r="K159" s="71">
        <v>3.9733592163792308</v>
      </c>
      <c r="L159" s="71">
        <v>13.481751949831731</v>
      </c>
      <c r="M159" s="71">
        <v>19.94318736305425</v>
      </c>
      <c r="N159" s="71">
        <v>39.281182258813537</v>
      </c>
      <c r="O159" s="71">
        <v>24.236482101779981</v>
      </c>
      <c r="P159" s="71">
        <v>28.101077261363979</v>
      </c>
      <c r="Q159" s="71">
        <v>1.4315542403999699</v>
      </c>
      <c r="R159" s="71">
        <v>0</v>
      </c>
      <c r="S159" s="71">
        <v>2.028807808329304</v>
      </c>
      <c r="T159" s="72"/>
      <c r="U159" s="71">
        <v>1993805</v>
      </c>
      <c r="V159" s="71">
        <v>1327</v>
      </c>
      <c r="W159" s="71">
        <v>156</v>
      </c>
      <c r="X159" s="71">
        <v>4172</v>
      </c>
      <c r="Y159" s="71">
        <v>6747</v>
      </c>
      <c r="Z159" s="71">
        <v>11992</v>
      </c>
      <c r="AA159" s="71">
        <v>5503</v>
      </c>
      <c r="AB159" s="71">
        <v>23014</v>
      </c>
      <c r="AC159" s="71">
        <v>0</v>
      </c>
      <c r="AD159" s="71">
        <v>2.028807808329304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1828</v>
      </c>
      <c r="B160" s="70">
        <v>311</v>
      </c>
      <c r="C160" s="70">
        <v>5</v>
      </c>
      <c r="D160" s="70">
        <v>19</v>
      </c>
      <c r="E160" s="70">
        <v>2008</v>
      </c>
      <c r="F160" s="70" t="s">
        <v>792</v>
      </c>
      <c r="G160" s="70" t="s">
        <v>1823</v>
      </c>
      <c r="H160" s="70" t="s">
        <v>1824</v>
      </c>
      <c r="I160" s="148"/>
      <c r="J160" s="71">
        <v>20.469744841121258</v>
      </c>
      <c r="K160" s="71">
        <v>3.0057294198076359</v>
      </c>
      <c r="L160" s="71">
        <v>12.147899498430769</v>
      </c>
      <c r="M160" s="71">
        <v>20.847403275478751</v>
      </c>
      <c r="N160" s="71">
        <v>32.27979260479411</v>
      </c>
      <c r="O160" s="71">
        <v>23.5611075819298</v>
      </c>
      <c r="P160" s="71">
        <v>27.48247351771867</v>
      </c>
      <c r="Q160" s="71">
        <v>1.3903973039036199</v>
      </c>
      <c r="R160" s="71">
        <v>0</v>
      </c>
      <c r="S160" s="71">
        <v>2.1385089214702879</v>
      </c>
      <c r="T160" s="72"/>
      <c r="U160" s="71">
        <v>1669867</v>
      </c>
      <c r="V160" s="71">
        <v>1327</v>
      </c>
      <c r="W160" s="71">
        <v>156</v>
      </c>
      <c r="X160" s="71">
        <v>4172</v>
      </c>
      <c r="Y160" s="71">
        <v>6759</v>
      </c>
      <c r="Z160" s="71">
        <v>12067</v>
      </c>
      <c r="AA160" s="71">
        <v>5388</v>
      </c>
      <c r="AB160" s="71">
        <v>22720</v>
      </c>
      <c r="AC160" s="71">
        <v>0</v>
      </c>
      <c r="AD160" s="71">
        <v>2.1385089214702879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1829</v>
      </c>
      <c r="B161" s="70">
        <v>312</v>
      </c>
      <c r="C161" s="70">
        <v>6</v>
      </c>
      <c r="D161" s="70">
        <v>19</v>
      </c>
      <c r="E161" s="70">
        <v>2009</v>
      </c>
      <c r="F161" s="70" t="s">
        <v>176</v>
      </c>
      <c r="G161" s="70" t="s">
        <v>1823</v>
      </c>
      <c r="H161" s="70" t="s">
        <v>1824</v>
      </c>
      <c r="I161" s="148"/>
      <c r="J161" s="71">
        <v>22.836234031326651</v>
      </c>
      <c r="K161" s="71">
        <v>3.0079174221631759</v>
      </c>
      <c r="L161" s="71">
        <v>13.09091553345012</v>
      </c>
      <c r="M161" s="71">
        <v>21.558541763018319</v>
      </c>
      <c r="N161" s="71">
        <v>32.023043547855153</v>
      </c>
      <c r="O161" s="71">
        <v>23.98894973646404</v>
      </c>
      <c r="P161" s="71">
        <v>26.12414626651664</v>
      </c>
      <c r="Q161" s="71">
        <v>1.3065603954879901</v>
      </c>
      <c r="R161" s="71">
        <v>0</v>
      </c>
      <c r="S161" s="71">
        <v>1.871595417530262</v>
      </c>
      <c r="T161" s="72"/>
      <c r="U161" s="71">
        <v>1370726</v>
      </c>
      <c r="V161" s="71">
        <v>1154</v>
      </c>
      <c r="W161" s="71">
        <v>279</v>
      </c>
      <c r="X161" s="71">
        <v>4135</v>
      </c>
      <c r="Y161" s="71">
        <v>6767</v>
      </c>
      <c r="Z161" s="71">
        <v>12127</v>
      </c>
      <c r="AA161" s="71">
        <v>5258</v>
      </c>
      <c r="AB161" s="71">
        <v>22412</v>
      </c>
      <c r="AC161" s="71">
        <v>0</v>
      </c>
      <c r="AD161" s="71">
        <v>1.871595417530262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55.09</v>
      </c>
      <c r="BK161" s="71">
        <v>0</v>
      </c>
      <c r="BL161" s="71">
        <v>0</v>
      </c>
      <c r="BM161" s="71">
        <v>0</v>
      </c>
      <c r="BN161" s="72"/>
      <c r="BO161" s="71">
        <v>0</v>
      </c>
      <c r="BP161" s="71">
        <v>0</v>
      </c>
      <c r="BQ161" s="71">
        <v>3</v>
      </c>
      <c r="BR161" s="71">
        <v>0</v>
      </c>
      <c r="BS161" s="71">
        <v>0</v>
      </c>
      <c r="BT161" s="71">
        <v>0</v>
      </c>
      <c r="BU161"/>
      <c r="BV161" s="70">
        <v>9.68</v>
      </c>
      <c r="BW161" s="70">
        <v>0</v>
      </c>
      <c r="BX161" s="70">
        <v>0</v>
      </c>
      <c r="BY161" s="70">
        <v>0</v>
      </c>
      <c r="BZ161" s="70">
        <v>0</v>
      </c>
      <c r="CA161" s="70">
        <v>0</v>
      </c>
      <c r="CB161" s="70">
        <v>0</v>
      </c>
      <c r="CC161" s="70">
        <v>45.41</v>
      </c>
      <c r="CD161" s="70">
        <v>0</v>
      </c>
    </row>
    <row r="162" spans="1:82">
      <c r="A162" s="70" t="s">
        <v>1830</v>
      </c>
      <c r="B162" s="70">
        <v>313</v>
      </c>
      <c r="C162" s="70">
        <v>7</v>
      </c>
      <c r="D162" s="70">
        <v>19</v>
      </c>
      <c r="E162" s="70">
        <v>2010</v>
      </c>
      <c r="F162" s="70" t="s">
        <v>177</v>
      </c>
      <c r="G162" s="70" t="s">
        <v>1823</v>
      </c>
      <c r="H162" s="70" t="s">
        <v>1824</v>
      </c>
      <c r="I162" s="148"/>
      <c r="J162" s="71">
        <v>19.309190038293401</v>
      </c>
      <c r="K162" s="71">
        <v>2.981569478957641</v>
      </c>
      <c r="L162" s="71">
        <v>12.611105442415401</v>
      </c>
      <c r="M162" s="71">
        <v>20.248379432662169</v>
      </c>
      <c r="N162" s="71">
        <v>37.374316629881989</v>
      </c>
      <c r="O162" s="71">
        <v>23.927218344177401</v>
      </c>
      <c r="P162" s="71">
        <v>26.446764483429011</v>
      </c>
      <c r="Q162" s="71">
        <v>1.34411528027955</v>
      </c>
      <c r="R162" s="71">
        <v>0</v>
      </c>
      <c r="S162" s="71">
        <v>1.820280049461688</v>
      </c>
      <c r="T162" s="72"/>
      <c r="U162" s="71">
        <v>1355714</v>
      </c>
      <c r="V162" s="71">
        <v>1154</v>
      </c>
      <c r="W162" s="71">
        <v>279</v>
      </c>
      <c r="X162" s="71">
        <v>4135</v>
      </c>
      <c r="Y162" s="71">
        <v>6751</v>
      </c>
      <c r="Z162" s="71">
        <v>12152</v>
      </c>
      <c r="AA162" s="71">
        <v>5190</v>
      </c>
      <c r="AB162" s="71">
        <v>22093</v>
      </c>
      <c r="AC162" s="71">
        <v>0</v>
      </c>
      <c r="AD162" s="71">
        <v>1.820280049461688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55.051000000000002</v>
      </c>
      <c r="BK162" s="71">
        <v>0</v>
      </c>
      <c r="BL162" s="71">
        <v>0</v>
      </c>
      <c r="BM162" s="71">
        <v>0</v>
      </c>
      <c r="BN162" s="72"/>
      <c r="BO162" s="71">
        <v>0</v>
      </c>
      <c r="BP162" s="71">
        <v>0</v>
      </c>
      <c r="BQ162" s="71">
        <v>2</v>
      </c>
      <c r="BR162" s="71">
        <v>0</v>
      </c>
      <c r="BS162" s="71">
        <v>0</v>
      </c>
      <c r="BT162" s="71">
        <v>0</v>
      </c>
      <c r="BU162"/>
      <c r="BV162" s="70">
        <v>6.056</v>
      </c>
      <c r="BW162" s="70">
        <v>0</v>
      </c>
      <c r="BX162" s="70">
        <v>0</v>
      </c>
      <c r="BY162" s="70">
        <v>0</v>
      </c>
      <c r="BZ162" s="70">
        <v>0</v>
      </c>
      <c r="CA162" s="70">
        <v>0</v>
      </c>
      <c r="CB162" s="70">
        <v>0</v>
      </c>
      <c r="CC162" s="70">
        <v>48.994999999999997</v>
      </c>
      <c r="CD162" s="70">
        <v>0</v>
      </c>
    </row>
    <row r="163" spans="1:82">
      <c r="A163" s="70" t="s">
        <v>1831</v>
      </c>
      <c r="B163" s="70">
        <v>314</v>
      </c>
      <c r="C163" s="70">
        <v>8</v>
      </c>
      <c r="D163" s="70">
        <v>19</v>
      </c>
      <c r="E163" s="70">
        <v>2011</v>
      </c>
      <c r="F163" s="70" t="s">
        <v>178</v>
      </c>
      <c r="G163" s="70" t="s">
        <v>1823</v>
      </c>
      <c r="H163" s="70" t="s">
        <v>1824</v>
      </c>
      <c r="I163" s="148"/>
      <c r="J163" s="71">
        <v>21.239665379006642</v>
      </c>
      <c r="K163" s="71">
        <v>4.0501658218789176</v>
      </c>
      <c r="L163" s="71">
        <v>10.763817240907921</v>
      </c>
      <c r="M163" s="71">
        <v>23.382652728814019</v>
      </c>
      <c r="N163" s="71">
        <v>34.781786957753837</v>
      </c>
      <c r="O163" s="71">
        <v>23.522517380713154</v>
      </c>
      <c r="P163" s="71">
        <v>25.642907999317103</v>
      </c>
      <c r="Q163" s="71">
        <v>1.52705242964732</v>
      </c>
      <c r="R163" s="71">
        <v>0</v>
      </c>
      <c r="S163" s="71">
        <v>2.2302011277960911</v>
      </c>
      <c r="T163" s="72"/>
      <c r="U163" s="71">
        <v>1151108</v>
      </c>
      <c r="V163" s="71">
        <v>1154</v>
      </c>
      <c r="W163" s="71">
        <v>279</v>
      </c>
      <c r="X163" s="71">
        <v>4135</v>
      </c>
      <c r="Y163" s="71">
        <v>6737</v>
      </c>
      <c r="Z163" s="71">
        <v>12206</v>
      </c>
      <c r="AA163" s="71">
        <v>5182</v>
      </c>
      <c r="AB163" s="71">
        <v>21760</v>
      </c>
      <c r="AC163" s="71">
        <v>0</v>
      </c>
      <c r="AD163" s="71">
        <v>2.2302011277960911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24.943000000000001</v>
      </c>
      <c r="BK163" s="71">
        <v>0</v>
      </c>
      <c r="BL163" s="71">
        <v>0</v>
      </c>
      <c r="BM163" s="71">
        <v>0</v>
      </c>
      <c r="BN163" s="72"/>
      <c r="BO163" s="71">
        <v>0</v>
      </c>
      <c r="BP163" s="71">
        <v>0</v>
      </c>
      <c r="BQ163" s="71">
        <v>2</v>
      </c>
      <c r="BR163" s="71">
        <v>0</v>
      </c>
      <c r="BS163" s="71">
        <v>0</v>
      </c>
      <c r="BT163" s="71">
        <v>0</v>
      </c>
      <c r="BU163"/>
      <c r="BV163" s="70">
        <v>4.7130000000000001</v>
      </c>
      <c r="BW163" s="70">
        <v>0</v>
      </c>
      <c r="BX163" s="70">
        <v>0</v>
      </c>
      <c r="BY163" s="70">
        <v>0</v>
      </c>
      <c r="BZ163" s="70">
        <v>0</v>
      </c>
      <c r="CA163" s="70">
        <v>0</v>
      </c>
      <c r="CB163" s="70">
        <v>0</v>
      </c>
      <c r="CC163" s="70">
        <v>20.23</v>
      </c>
      <c r="CD163" s="70">
        <v>0</v>
      </c>
    </row>
    <row r="164" spans="1:82">
      <c r="A164" s="70" t="s">
        <v>1832</v>
      </c>
      <c r="B164" s="70">
        <v>315</v>
      </c>
      <c r="C164" s="70">
        <v>9</v>
      </c>
      <c r="D164" s="70">
        <v>19</v>
      </c>
      <c r="E164" s="70">
        <v>2012</v>
      </c>
      <c r="F164" s="70" t="s">
        <v>179</v>
      </c>
      <c r="G164" s="70" t="s">
        <v>1823</v>
      </c>
      <c r="H164" s="70" t="s">
        <v>1824</v>
      </c>
      <c r="I164" s="148"/>
      <c r="J164" s="71">
        <v>17.929508881813931</v>
      </c>
      <c r="K164" s="71">
        <v>3.765301015531628</v>
      </c>
      <c r="L164" s="71">
        <v>10.628732148277759</v>
      </c>
      <c r="M164" s="71">
        <v>23.264821317109831</v>
      </c>
      <c r="N164" s="71">
        <v>37.169344402459139</v>
      </c>
      <c r="O164" s="71">
        <v>23.524787419469352</v>
      </c>
      <c r="P164" s="71">
        <v>25.624575238173275</v>
      </c>
      <c r="Q164" s="71">
        <v>1.6390590120141399</v>
      </c>
      <c r="R164" s="71">
        <v>0</v>
      </c>
      <c r="S164" s="71">
        <v>2.0114450517925722</v>
      </c>
      <c r="T164" s="72"/>
      <c r="U164" s="71">
        <v>1128572</v>
      </c>
      <c r="V164" s="71">
        <v>1154</v>
      </c>
      <c r="W164" s="71">
        <v>279</v>
      </c>
      <c r="X164" s="71">
        <v>4135</v>
      </c>
      <c r="Y164" s="71">
        <v>6738</v>
      </c>
      <c r="Z164" s="71">
        <v>12304</v>
      </c>
      <c r="AA164" s="71">
        <v>5149</v>
      </c>
      <c r="AB164" s="71">
        <v>21497</v>
      </c>
      <c r="AC164" s="71">
        <v>0</v>
      </c>
      <c r="AD164" s="71">
        <v>2.0114450517925722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34.683999999999997</v>
      </c>
      <c r="BK164" s="71">
        <v>0</v>
      </c>
      <c r="BL164" s="71">
        <v>0</v>
      </c>
      <c r="BM164" s="71">
        <v>0</v>
      </c>
      <c r="BN164" s="72"/>
      <c r="BO164" s="71">
        <v>0</v>
      </c>
      <c r="BP164" s="71">
        <v>0</v>
      </c>
      <c r="BQ164" s="71">
        <v>3</v>
      </c>
      <c r="BR164" s="71">
        <v>0</v>
      </c>
      <c r="BS164" s="71">
        <v>0</v>
      </c>
      <c r="BT164" s="71">
        <v>0</v>
      </c>
      <c r="BU164"/>
      <c r="BV164" s="70">
        <v>9.5890000000000004</v>
      </c>
      <c r="BW164" s="70">
        <v>0</v>
      </c>
      <c r="BX164" s="70">
        <v>0</v>
      </c>
      <c r="BY164" s="70">
        <v>0</v>
      </c>
      <c r="BZ164" s="70">
        <v>0</v>
      </c>
      <c r="CA164" s="70">
        <v>0</v>
      </c>
      <c r="CB164" s="70">
        <v>0</v>
      </c>
      <c r="CC164" s="70">
        <v>25.094999999999999</v>
      </c>
      <c r="CD164" s="70">
        <v>0</v>
      </c>
    </row>
    <row r="165" spans="1:82">
      <c r="A165" s="70" t="s">
        <v>1833</v>
      </c>
      <c r="B165" s="70">
        <v>316</v>
      </c>
      <c r="C165" s="70">
        <v>10</v>
      </c>
      <c r="D165" s="70">
        <v>19</v>
      </c>
      <c r="E165" s="70">
        <v>2013</v>
      </c>
      <c r="F165" s="70" t="s">
        <v>180</v>
      </c>
      <c r="G165" s="70" t="s">
        <v>1823</v>
      </c>
      <c r="H165" s="70" t="s">
        <v>1824</v>
      </c>
      <c r="I165" s="148"/>
      <c r="J165" s="71">
        <v>19.784786205456431</v>
      </c>
      <c r="K165" s="71">
        <v>3.41687185116723</v>
      </c>
      <c r="L165" s="71">
        <v>8.4175371207764496</v>
      </c>
      <c r="M165" s="71">
        <v>22.955740057952859</v>
      </c>
      <c r="N165" s="71">
        <v>42.212607645790222</v>
      </c>
      <c r="O165" s="71">
        <v>22.607192158458162</v>
      </c>
      <c r="P165" s="71">
        <v>25.56127717806347</v>
      </c>
      <c r="Q165" s="71">
        <v>1.6455706557648799</v>
      </c>
      <c r="R165" s="71">
        <v>0</v>
      </c>
      <c r="S165" s="71">
        <v>2.8680688354864521</v>
      </c>
      <c r="T165" s="72"/>
      <c r="U165" s="71">
        <v>1185151</v>
      </c>
      <c r="V165" s="71">
        <v>1154</v>
      </c>
      <c r="W165" s="71">
        <v>279</v>
      </c>
      <c r="X165" s="71">
        <v>4135</v>
      </c>
      <c r="Y165" s="71">
        <v>6709</v>
      </c>
      <c r="Z165" s="71">
        <v>12352</v>
      </c>
      <c r="AA165" s="71">
        <v>5117</v>
      </c>
      <c r="AB165" s="71">
        <v>21273</v>
      </c>
      <c r="AC165" s="71">
        <v>0</v>
      </c>
      <c r="AD165" s="71">
        <v>2.8680688354864521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4.9720000000000004</v>
      </c>
      <c r="BK165" s="71">
        <v>0</v>
      </c>
      <c r="BL165" s="71">
        <v>0</v>
      </c>
      <c r="BM165" s="71">
        <v>0</v>
      </c>
      <c r="BN165" s="72"/>
      <c r="BO165" s="71">
        <v>0</v>
      </c>
      <c r="BP165" s="71">
        <v>0</v>
      </c>
      <c r="BQ165" s="71">
        <v>1</v>
      </c>
      <c r="BR165" s="71">
        <v>0</v>
      </c>
      <c r="BS165" s="71">
        <v>0</v>
      </c>
      <c r="BT165" s="71">
        <v>0</v>
      </c>
      <c r="BU165"/>
      <c r="BV165" s="70">
        <v>4.9720000000000004</v>
      </c>
      <c r="BW165" s="70">
        <v>0</v>
      </c>
      <c r="BX165" s="70">
        <v>0</v>
      </c>
      <c r="BY165" s="70">
        <v>0</v>
      </c>
      <c r="BZ165" s="70">
        <v>0</v>
      </c>
      <c r="CA165" s="70">
        <v>0</v>
      </c>
      <c r="CB165" s="70">
        <v>0</v>
      </c>
      <c r="CC165" s="70">
        <v>0</v>
      </c>
      <c r="CD165" s="70">
        <v>0</v>
      </c>
    </row>
    <row r="166" spans="1:82">
      <c r="A166" s="70" t="s">
        <v>1834</v>
      </c>
      <c r="B166" s="70">
        <v>317</v>
      </c>
      <c r="C166" s="70">
        <v>11</v>
      </c>
      <c r="D166" s="70">
        <v>19</v>
      </c>
      <c r="E166" s="70">
        <v>2014</v>
      </c>
      <c r="F166" s="70" t="s">
        <v>181</v>
      </c>
      <c r="G166" s="70" t="s">
        <v>1823</v>
      </c>
      <c r="H166" s="70" t="s">
        <v>1824</v>
      </c>
      <c r="I166" s="148"/>
      <c r="J166" s="71">
        <v>12.52002161861002</v>
      </c>
      <c r="K166" s="71">
        <v>3.2696318259490522</v>
      </c>
      <c r="L166" s="71">
        <v>12.44233048239257</v>
      </c>
      <c r="M166" s="71">
        <v>22.056596463034051</v>
      </c>
      <c r="N166" s="71">
        <v>34.064773446166512</v>
      </c>
      <c r="O166" s="71">
        <v>21.490848152102849</v>
      </c>
      <c r="P166" s="71">
        <v>25.448095669013746</v>
      </c>
      <c r="Q166" s="71">
        <v>1.553518890718</v>
      </c>
      <c r="R166" s="71">
        <v>0</v>
      </c>
      <c r="S166" s="71">
        <v>2.5672175234452661</v>
      </c>
      <c r="T166" s="72"/>
      <c r="U166" s="71">
        <v>987216</v>
      </c>
      <c r="V166" s="71">
        <v>1034</v>
      </c>
      <c r="W166" s="71">
        <v>255</v>
      </c>
      <c r="X166" s="71">
        <v>4068</v>
      </c>
      <c r="Y166" s="71">
        <v>6684</v>
      </c>
      <c r="Z166" s="71">
        <v>12367</v>
      </c>
      <c r="AA166" s="71">
        <v>5068</v>
      </c>
      <c r="AB166" s="71">
        <v>20932</v>
      </c>
      <c r="AC166" s="71">
        <v>0</v>
      </c>
      <c r="AD166" s="71">
        <v>2.5672175234452661</v>
      </c>
      <c r="AE166" s="72"/>
      <c r="AF166" s="71"/>
      <c r="AG166" s="71"/>
      <c r="AH166" s="71"/>
      <c r="AI166" s="71"/>
      <c r="AJ166" s="71"/>
      <c r="AK166" s="71"/>
      <c r="AL166" s="71"/>
      <c r="AM166" s="71"/>
      <c r="AN166" s="71"/>
      <c r="AO166" s="71"/>
      <c r="AP166" s="71"/>
      <c r="AQ166" s="72"/>
      <c r="AR166" s="71">
        <v>163</v>
      </c>
      <c r="AS166" s="71">
        <v>10</v>
      </c>
      <c r="AT166" s="71">
        <v>0</v>
      </c>
      <c r="AU166" s="71">
        <v>0</v>
      </c>
      <c r="AV166" s="71">
        <v>0</v>
      </c>
      <c r="AW166" s="71">
        <v>0</v>
      </c>
      <c r="AX166" s="71"/>
      <c r="AY166" s="72"/>
      <c r="AZ166" s="71">
        <v>711.6</v>
      </c>
      <c r="BA166" s="71">
        <v>260.39999999999998</v>
      </c>
      <c r="BB166" s="71">
        <v>0</v>
      </c>
      <c r="BC166" s="71">
        <v>0</v>
      </c>
      <c r="BD166" s="71">
        <v>0</v>
      </c>
      <c r="BE166" s="71">
        <v>0</v>
      </c>
      <c r="BF166" s="71"/>
      <c r="BG166" s="72"/>
      <c r="BH166" s="71">
        <v>0</v>
      </c>
      <c r="BI166" s="71">
        <v>0</v>
      </c>
      <c r="BJ166" s="71">
        <v>19.792999999999999</v>
      </c>
      <c r="BK166" s="71">
        <v>0</v>
      </c>
      <c r="BL166" s="71">
        <v>0</v>
      </c>
      <c r="BM166" s="71">
        <v>0</v>
      </c>
      <c r="BN166" s="72"/>
      <c r="BO166" s="71">
        <v>0</v>
      </c>
      <c r="BP166" s="71">
        <v>0</v>
      </c>
      <c r="BQ166" s="71">
        <v>2</v>
      </c>
      <c r="BR166" s="71">
        <v>0</v>
      </c>
      <c r="BS166" s="71">
        <v>0</v>
      </c>
      <c r="BT166" s="71">
        <v>0</v>
      </c>
      <c r="BU166"/>
      <c r="BV166" s="70">
        <v>6.6929999999999996</v>
      </c>
      <c r="BW166" s="70">
        <v>0</v>
      </c>
      <c r="BX166" s="70">
        <v>0</v>
      </c>
      <c r="BY166" s="70">
        <v>0</v>
      </c>
      <c r="BZ166" s="70">
        <v>0</v>
      </c>
      <c r="CA166" s="70">
        <v>0</v>
      </c>
      <c r="CB166" s="70">
        <v>0</v>
      </c>
      <c r="CC166" s="70">
        <v>13.1</v>
      </c>
      <c r="CD166" s="70">
        <v>0</v>
      </c>
    </row>
    <row r="167" spans="1:82">
      <c r="A167" s="70" t="s">
        <v>1835</v>
      </c>
      <c r="B167" s="70">
        <v>318</v>
      </c>
      <c r="C167" s="70">
        <v>12</v>
      </c>
      <c r="D167" s="70">
        <v>19</v>
      </c>
      <c r="E167" s="70">
        <v>2015</v>
      </c>
      <c r="F167" s="70" t="s">
        <v>182</v>
      </c>
      <c r="G167" s="70" t="s">
        <v>1823</v>
      </c>
      <c r="H167" s="70" t="s">
        <v>1824</v>
      </c>
      <c r="I167" s="148"/>
      <c r="J167" s="71">
        <v>18.078743107125291</v>
      </c>
      <c r="K167" s="71">
        <v>3.0836431820141552</v>
      </c>
      <c r="L167" s="71">
        <v>13.32063781134635</v>
      </c>
      <c r="M167" s="71">
        <v>20.947054836480621</v>
      </c>
      <c r="N167" s="71">
        <v>32.996253991660012</v>
      </c>
      <c r="O167" s="71">
        <v>21.234357739539</v>
      </c>
      <c r="P167" s="71">
        <v>25.297341080814103</v>
      </c>
      <c r="Q167" s="71">
        <v>1.50001580918799</v>
      </c>
      <c r="R167" s="71">
        <v>0</v>
      </c>
      <c r="S167" s="71">
        <v>1.9753055717736561</v>
      </c>
      <c r="T167" s="72"/>
      <c r="U167" s="71">
        <v>1402995</v>
      </c>
      <c r="V167" s="71">
        <v>1034</v>
      </c>
      <c r="W167" s="71">
        <v>255</v>
      </c>
      <c r="X167" s="71">
        <v>4068</v>
      </c>
      <c r="Y167" s="71">
        <v>6689</v>
      </c>
      <c r="Z167" s="71">
        <v>12337</v>
      </c>
      <c r="AA167" s="71">
        <v>5034</v>
      </c>
      <c r="AB167" s="71">
        <v>20646</v>
      </c>
      <c r="AC167" s="71">
        <v>0</v>
      </c>
      <c r="AD167" s="71">
        <v>1.9753055717736561</v>
      </c>
      <c r="AE167" s="72"/>
      <c r="AF167" s="71">
        <v>19681913.440132529</v>
      </c>
      <c r="AG167" s="71">
        <v>2168574.95193059</v>
      </c>
      <c r="AH167" s="71">
        <v>3366185.5506752441</v>
      </c>
      <c r="AI167" s="71">
        <v>25995726.893730521</v>
      </c>
      <c r="AJ167" s="71">
        <v>35769080.044695377</v>
      </c>
      <c r="AK167" s="71">
        <v>0</v>
      </c>
      <c r="AL167" s="71">
        <v>0</v>
      </c>
      <c r="AM167" s="71">
        <v>2829447.6932873409</v>
      </c>
      <c r="AN167" s="71">
        <v>0</v>
      </c>
      <c r="AO167" s="71">
        <v>0</v>
      </c>
      <c r="AP167" s="71">
        <v>89810928.574451596</v>
      </c>
      <c r="AQ167" s="72"/>
      <c r="AR167" s="71">
        <v>168</v>
      </c>
      <c r="AS167" s="71">
        <v>10</v>
      </c>
      <c r="AT167" s="71">
        <v>0</v>
      </c>
      <c r="AU167" s="71">
        <v>0</v>
      </c>
      <c r="AV167" s="71">
        <v>0</v>
      </c>
      <c r="AW167" s="71">
        <v>0</v>
      </c>
      <c r="AX167" s="71"/>
      <c r="AY167" s="72"/>
      <c r="AZ167" s="71">
        <v>734.7</v>
      </c>
      <c r="BA167" s="71">
        <v>260.39999999999998</v>
      </c>
      <c r="BB167" s="71">
        <v>0</v>
      </c>
      <c r="BC167" s="71">
        <v>0</v>
      </c>
      <c r="BD167" s="71">
        <v>0</v>
      </c>
      <c r="BE167" s="71">
        <v>0</v>
      </c>
      <c r="BF167" s="71"/>
      <c r="BG167" s="72"/>
      <c r="BH167" s="71">
        <v>0</v>
      </c>
      <c r="BI167" s="71">
        <v>0</v>
      </c>
      <c r="BJ167" s="71">
        <v>5.09</v>
      </c>
      <c r="BK167" s="71">
        <v>0</v>
      </c>
      <c r="BL167" s="71">
        <v>0</v>
      </c>
      <c r="BM167" s="71">
        <v>0</v>
      </c>
      <c r="BN167" s="72"/>
      <c r="BO167" s="71">
        <v>0</v>
      </c>
      <c r="BP167" s="71">
        <v>0</v>
      </c>
      <c r="BQ167" s="71">
        <v>1</v>
      </c>
      <c r="BR167" s="71">
        <v>0</v>
      </c>
      <c r="BS167" s="71">
        <v>0</v>
      </c>
      <c r="BT167" s="71">
        <v>0</v>
      </c>
      <c r="BU167"/>
      <c r="BV167" s="70">
        <v>5.09</v>
      </c>
      <c r="BW167" s="70">
        <v>0</v>
      </c>
      <c r="BX167" s="70">
        <v>0</v>
      </c>
      <c r="BY167" s="70">
        <v>0</v>
      </c>
      <c r="BZ167" s="70">
        <v>0</v>
      </c>
      <c r="CA167" s="70">
        <v>0</v>
      </c>
      <c r="CB167" s="70">
        <v>0</v>
      </c>
      <c r="CC167" s="70">
        <v>0</v>
      </c>
      <c r="CD167" s="70">
        <v>0</v>
      </c>
    </row>
    <row r="168" spans="1:82">
      <c r="A168" s="70" t="s">
        <v>1836</v>
      </c>
      <c r="B168" s="70">
        <v>319</v>
      </c>
      <c r="C168" s="70">
        <v>13</v>
      </c>
      <c r="D168" s="70">
        <v>19</v>
      </c>
      <c r="E168" s="70">
        <v>2016</v>
      </c>
      <c r="F168" s="70" t="s">
        <v>155</v>
      </c>
      <c r="G168" s="70" t="s">
        <v>1823</v>
      </c>
      <c r="H168" s="70" t="s">
        <v>1824</v>
      </c>
      <c r="I168" s="148"/>
      <c r="J168" s="71">
        <v>26.698844718010726</v>
      </c>
      <c r="K168" s="71">
        <v>3.2777716263051966</v>
      </c>
      <c r="L168" s="71">
        <v>12.62217668067726</v>
      </c>
      <c r="M168" s="71">
        <v>18.207632792138892</v>
      </c>
      <c r="N168" s="71">
        <v>33.534653717267339</v>
      </c>
      <c r="O168" s="71">
        <v>20.998602508808371</v>
      </c>
      <c r="P168" s="71">
        <v>25.032135404280822</v>
      </c>
      <c r="Q168" s="71">
        <v>1.4346071176878779</v>
      </c>
      <c r="R168" s="71">
        <v>0</v>
      </c>
      <c r="S168" s="71">
        <v>1.9381028603198109</v>
      </c>
      <c r="T168" s="72"/>
      <c r="U168" s="71">
        <v>1634354</v>
      </c>
      <c r="V168" s="71">
        <v>1034</v>
      </c>
      <c r="W168" s="71">
        <v>255</v>
      </c>
      <c r="X168" s="71">
        <v>4068</v>
      </c>
      <c r="Y168" s="71">
        <v>6681</v>
      </c>
      <c r="Z168" s="71">
        <v>12350</v>
      </c>
      <c r="AA168" s="71">
        <v>5152</v>
      </c>
      <c r="AB168" s="71">
        <v>20311</v>
      </c>
      <c r="AC168" s="71">
        <v>0</v>
      </c>
      <c r="AD168" s="71">
        <v>1.9381028603198109</v>
      </c>
      <c r="AE168" s="72"/>
      <c r="AF168" s="71">
        <v>33457722.700881962</v>
      </c>
      <c r="AG168" s="71">
        <v>2280569.2264994429</v>
      </c>
      <c r="AH168" s="71">
        <v>2272058.928468328</v>
      </c>
      <c r="AI168" s="71">
        <v>25151199.095782459</v>
      </c>
      <c r="AJ168" s="71">
        <v>36449030.842645578</v>
      </c>
      <c r="AK168" s="71">
        <v>0</v>
      </c>
      <c r="AL168" s="71">
        <v>0</v>
      </c>
      <c r="AM168" s="71">
        <v>2785699.883961082</v>
      </c>
      <c r="AN168" s="71">
        <v>0</v>
      </c>
      <c r="AO168" s="71">
        <v>0</v>
      </c>
      <c r="AP168" s="71">
        <v>102396280.67823885</v>
      </c>
      <c r="AQ168" s="72"/>
      <c r="AR168" s="71">
        <v>172</v>
      </c>
      <c r="AS168" s="71">
        <v>12</v>
      </c>
      <c r="AT168" s="71">
        <v>0</v>
      </c>
      <c r="AU168" s="71">
        <v>1</v>
      </c>
      <c r="AV168" s="71">
        <v>0</v>
      </c>
      <c r="AW168" s="71">
        <v>0</v>
      </c>
      <c r="AX168" s="71"/>
      <c r="AY168" s="72"/>
      <c r="AZ168" s="71">
        <v>760.9</v>
      </c>
      <c r="BA168" s="71">
        <v>320.8</v>
      </c>
      <c r="BB168" s="71">
        <v>0</v>
      </c>
      <c r="BC168" s="71">
        <v>11</v>
      </c>
      <c r="BD168" s="71">
        <v>0</v>
      </c>
      <c r="BE168" s="71">
        <v>0</v>
      </c>
      <c r="BF168" s="71"/>
      <c r="BG168" s="72"/>
      <c r="BH168" s="71">
        <v>0</v>
      </c>
      <c r="BI168" s="71">
        <v>0</v>
      </c>
      <c r="BJ168" s="71">
        <v>8.8219999999999992</v>
      </c>
      <c r="BK168" s="71">
        <v>0</v>
      </c>
      <c r="BL168" s="71">
        <v>0</v>
      </c>
      <c r="BM168" s="71">
        <v>0</v>
      </c>
      <c r="BN168" s="72"/>
      <c r="BO168" s="71">
        <v>0</v>
      </c>
      <c r="BP168" s="71">
        <v>0</v>
      </c>
      <c r="BQ168" s="71">
        <v>2</v>
      </c>
      <c r="BR168" s="71">
        <v>0</v>
      </c>
      <c r="BS168" s="71">
        <v>0</v>
      </c>
      <c r="BT168" s="71">
        <v>0</v>
      </c>
      <c r="BU168"/>
      <c r="BV168" s="70">
        <v>8.8219999999999992</v>
      </c>
      <c r="BW168" s="70">
        <v>0</v>
      </c>
      <c r="BX168" s="70">
        <v>0</v>
      </c>
      <c r="BY168" s="70">
        <v>0</v>
      </c>
      <c r="BZ168" s="70">
        <v>0</v>
      </c>
      <c r="CA168" s="70">
        <v>0</v>
      </c>
      <c r="CB168" s="70">
        <v>0</v>
      </c>
      <c r="CC168" s="70">
        <v>0</v>
      </c>
      <c r="CD168" s="70">
        <v>0</v>
      </c>
    </row>
    <row r="169" spans="1:82">
      <c r="A169" s="70" t="s">
        <v>1837</v>
      </c>
      <c r="B169" s="70">
        <v>320</v>
      </c>
      <c r="C169" s="70">
        <v>14</v>
      </c>
      <c r="D169" s="70">
        <v>19</v>
      </c>
      <c r="E169" s="70">
        <v>2017</v>
      </c>
      <c r="F169" s="70" t="s">
        <v>156</v>
      </c>
      <c r="G169" s="70" t="s">
        <v>1823</v>
      </c>
      <c r="H169" s="70" t="s">
        <v>1824</v>
      </c>
      <c r="I169" s="148"/>
      <c r="J169" s="71">
        <v>20.892138458253022</v>
      </c>
      <c r="K169" s="71">
        <v>3.1803545424465893</v>
      </c>
      <c r="L169" s="71">
        <v>12.191255068609372</v>
      </c>
      <c r="M169" s="71">
        <v>16.378410488695195</v>
      </c>
      <c r="N169" s="71">
        <v>35.946169319333741</v>
      </c>
      <c r="O169" s="71">
        <v>20.612469128365237</v>
      </c>
      <c r="P169" s="71">
        <v>24.608028863539481</v>
      </c>
      <c r="Q169" s="71">
        <v>1.36489371597126</v>
      </c>
      <c r="R169" s="71">
        <v>0</v>
      </c>
      <c r="S169" s="71">
        <v>0</v>
      </c>
      <c r="T169" s="72"/>
      <c r="U169" s="71">
        <v>1584302</v>
      </c>
      <c r="V169" s="71">
        <v>1034</v>
      </c>
      <c r="W169" s="71">
        <v>255</v>
      </c>
      <c r="X169" s="71">
        <v>4068</v>
      </c>
      <c r="Y169" s="71">
        <v>6661</v>
      </c>
      <c r="Z169" s="71">
        <v>12324</v>
      </c>
      <c r="AA169" s="71">
        <v>5097</v>
      </c>
      <c r="AB169" s="71">
        <v>19983</v>
      </c>
      <c r="AC169" s="71">
        <v>0</v>
      </c>
      <c r="AD169" s="71">
        <v>0</v>
      </c>
      <c r="AE169" s="72"/>
      <c r="AF169" s="71">
        <v>26737231.405448761</v>
      </c>
      <c r="AG169" s="71">
        <v>2183526.2497002441</v>
      </c>
      <c r="AH169" s="71">
        <v>2636385.8381303959</v>
      </c>
      <c r="AI169" s="71">
        <v>23968817.499288231</v>
      </c>
      <c r="AJ169" s="71">
        <v>37346825.141021147</v>
      </c>
      <c r="AK169" s="71">
        <v>0</v>
      </c>
      <c r="AL169" s="71">
        <v>0</v>
      </c>
      <c r="AM169" s="71">
        <v>2745002.4065115992</v>
      </c>
      <c r="AN169" s="71">
        <v>0</v>
      </c>
      <c r="AO169" s="71">
        <v>0</v>
      </c>
      <c r="AP169" s="71">
        <v>95617788.540100381</v>
      </c>
      <c r="AQ169" s="72"/>
      <c r="AR169" s="71">
        <v>181</v>
      </c>
      <c r="AS169" s="71">
        <v>13</v>
      </c>
      <c r="AT169" s="71">
        <v>0</v>
      </c>
      <c r="AU169" s="71">
        <v>1</v>
      </c>
      <c r="AV169" s="71">
        <v>0</v>
      </c>
      <c r="AW169" s="71">
        <v>0</v>
      </c>
      <c r="AX169" s="71"/>
      <c r="AY169" s="72"/>
      <c r="AZ169" s="71">
        <v>829</v>
      </c>
      <c r="BA169" s="71">
        <v>332.1</v>
      </c>
      <c r="BB169" s="71">
        <v>0</v>
      </c>
      <c r="BC169" s="71">
        <v>11</v>
      </c>
      <c r="BD169" s="71">
        <v>0</v>
      </c>
      <c r="BE169" s="71">
        <v>0</v>
      </c>
      <c r="BF169" s="71"/>
      <c r="BG169" s="72"/>
      <c r="BH169" s="71">
        <v>0</v>
      </c>
      <c r="BI169" s="71">
        <v>0</v>
      </c>
      <c r="BJ169" s="71">
        <v>8.6769999999999996</v>
      </c>
      <c r="BK169" s="71">
        <v>0</v>
      </c>
      <c r="BL169" s="71">
        <v>0</v>
      </c>
      <c r="BM169" s="71">
        <v>0</v>
      </c>
      <c r="BN169" s="72"/>
      <c r="BO169" s="71">
        <v>0</v>
      </c>
      <c r="BP169" s="71">
        <v>0</v>
      </c>
      <c r="BQ169" s="71">
        <v>2</v>
      </c>
      <c r="BR169" s="71">
        <v>0</v>
      </c>
      <c r="BS169" s="71">
        <v>0</v>
      </c>
      <c r="BT169" s="71">
        <v>0</v>
      </c>
      <c r="BU169"/>
      <c r="BV169" s="70">
        <v>8.6769999999999996</v>
      </c>
      <c r="BW169" s="70">
        <v>0</v>
      </c>
      <c r="BX169" s="70">
        <v>0</v>
      </c>
      <c r="BY169" s="70">
        <v>0</v>
      </c>
      <c r="BZ169" s="70">
        <v>0</v>
      </c>
      <c r="CA169" s="70">
        <v>0</v>
      </c>
      <c r="CB169" s="70">
        <v>0</v>
      </c>
      <c r="CC169" s="70">
        <v>0</v>
      </c>
      <c r="CD169" s="70">
        <v>0</v>
      </c>
    </row>
    <row r="170" spans="1:82">
      <c r="A170" s="70" t="s">
        <v>1838</v>
      </c>
      <c r="B170" s="70">
        <v>321</v>
      </c>
      <c r="C170" s="70">
        <v>15</v>
      </c>
      <c r="D170" s="70">
        <v>19</v>
      </c>
      <c r="E170" s="70">
        <v>2018</v>
      </c>
      <c r="F170" s="70" t="s">
        <v>183</v>
      </c>
      <c r="G170" s="70" t="s">
        <v>1823</v>
      </c>
      <c r="H170" s="70" t="s">
        <v>1824</v>
      </c>
      <c r="I170" s="148"/>
      <c r="J170" s="71">
        <v>23.998467302985798</v>
      </c>
      <c r="K170" s="71">
        <v>3.007365168510026</v>
      </c>
      <c r="L170" s="71">
        <v>11.173062474214188</v>
      </c>
      <c r="M170" s="71">
        <v>17.161027258778113</v>
      </c>
      <c r="N170" s="71">
        <v>30.695427636894088</v>
      </c>
      <c r="O170" s="71">
        <v>20.144790768267153</v>
      </c>
      <c r="P170" s="71">
        <v>23.975904004705843</v>
      </c>
      <c r="Q170" s="71">
        <v>1.2504404617579501</v>
      </c>
      <c r="R170" s="71">
        <v>0</v>
      </c>
      <c r="S170" s="71">
        <v>2.2814529911060824</v>
      </c>
      <c r="T170" s="72"/>
      <c r="U170" s="71">
        <v>1640027</v>
      </c>
      <c r="V170" s="71">
        <v>1034</v>
      </c>
      <c r="W170" s="71">
        <v>255</v>
      </c>
      <c r="X170" s="71">
        <v>4068</v>
      </c>
      <c r="Y170" s="71">
        <v>6675</v>
      </c>
      <c r="Z170" s="71">
        <v>12275</v>
      </c>
      <c r="AA170" s="71">
        <v>5016</v>
      </c>
      <c r="AB170" s="71">
        <v>19729</v>
      </c>
      <c r="AC170" s="71">
        <v>0</v>
      </c>
      <c r="AD170" s="71">
        <v>2.2814529911060819</v>
      </c>
      <c r="AE170" s="72"/>
      <c r="AF170" s="71">
        <v>30221186.834822658</v>
      </c>
      <c r="AG170" s="71">
        <v>2043058.1012164559</v>
      </c>
      <c r="AH170" s="71">
        <v>2540607.2160033062</v>
      </c>
      <c r="AI170" s="71">
        <v>24206087.506760709</v>
      </c>
      <c r="AJ170" s="71">
        <v>33683026.939614333</v>
      </c>
      <c r="AK170" s="71">
        <v>0</v>
      </c>
      <c r="AL170" s="71">
        <v>0</v>
      </c>
      <c r="AM170" s="71">
        <v>2715718.7632301198</v>
      </c>
      <c r="AN170" s="71">
        <v>0</v>
      </c>
      <c r="AO170" s="71">
        <v>0</v>
      </c>
      <c r="AP170" s="71">
        <v>95409685.361647576</v>
      </c>
      <c r="AQ170" s="72"/>
      <c r="AR170" s="71">
        <v>185</v>
      </c>
      <c r="AS170" s="71">
        <v>13</v>
      </c>
      <c r="AT170" s="71">
        <v>0</v>
      </c>
      <c r="AU170" s="71">
        <v>1</v>
      </c>
      <c r="AV170" s="71">
        <v>0</v>
      </c>
      <c r="AW170" s="71">
        <v>0</v>
      </c>
      <c r="AX170" s="71"/>
      <c r="AY170" s="72"/>
      <c r="AZ170" s="71">
        <v>862.29999999999984</v>
      </c>
      <c r="BA170" s="71">
        <v>332</v>
      </c>
      <c r="BB170" s="71">
        <v>0</v>
      </c>
      <c r="BC170" s="71">
        <v>11</v>
      </c>
      <c r="BD170" s="71">
        <v>0</v>
      </c>
      <c r="BE170" s="71">
        <v>0</v>
      </c>
      <c r="BF170" s="71"/>
      <c r="BG170" s="72"/>
      <c r="BH170" s="71">
        <v>0</v>
      </c>
      <c r="BI170" s="71">
        <v>0</v>
      </c>
      <c r="BJ170" s="71">
        <v>8.4030000000000005</v>
      </c>
      <c r="BK170" s="71">
        <v>0</v>
      </c>
      <c r="BL170" s="71">
        <v>0</v>
      </c>
      <c r="BM170" s="71">
        <v>0</v>
      </c>
      <c r="BN170" s="72"/>
      <c r="BO170" s="71">
        <v>0</v>
      </c>
      <c r="BP170" s="71">
        <v>0</v>
      </c>
      <c r="BQ170" s="71">
        <v>2</v>
      </c>
      <c r="BR170" s="71">
        <v>0</v>
      </c>
      <c r="BS170" s="71">
        <v>0</v>
      </c>
      <c r="BT170" s="71">
        <v>0</v>
      </c>
      <c r="BU170"/>
      <c r="BV170" s="70">
        <v>8.4030000000000005</v>
      </c>
      <c r="BW170" s="70">
        <v>0</v>
      </c>
      <c r="BX170" s="70">
        <v>0</v>
      </c>
      <c r="BY170" s="70">
        <v>0</v>
      </c>
      <c r="BZ170" s="70">
        <v>0</v>
      </c>
      <c r="CA170" s="70">
        <v>0</v>
      </c>
      <c r="CB170" s="70">
        <v>0</v>
      </c>
      <c r="CC170" s="70">
        <v>0</v>
      </c>
      <c r="CD170" s="70">
        <v>0</v>
      </c>
    </row>
    <row r="171" spans="1:82">
      <c r="A171" s="70" t="s">
        <v>1839</v>
      </c>
      <c r="B171" s="70">
        <v>322</v>
      </c>
      <c r="C171" s="70">
        <v>16</v>
      </c>
      <c r="D171" s="70">
        <v>19</v>
      </c>
      <c r="E171" s="70">
        <v>2019</v>
      </c>
      <c r="F171" s="70" t="s">
        <v>158</v>
      </c>
      <c r="G171" s="70" t="s">
        <v>1823</v>
      </c>
      <c r="H171" s="70" t="s">
        <v>1824</v>
      </c>
      <c r="I171" s="148"/>
      <c r="J171" s="71">
        <v>20.913270586024094</v>
      </c>
      <c r="K171" s="71">
        <v>2.8183483964540885</v>
      </c>
      <c r="L171" s="71">
        <v>11.276525167766815</v>
      </c>
      <c r="M171" s="71">
        <v>16.218142382483389</v>
      </c>
      <c r="N171" s="71">
        <v>28.719096477698244</v>
      </c>
      <c r="O171" s="71">
        <v>19.493120894173991</v>
      </c>
      <c r="P171" s="71">
        <v>23.155004722810752</v>
      </c>
      <c r="Q171" s="71">
        <v>1.19477156059088</v>
      </c>
      <c r="R171" s="71">
        <v>0</v>
      </c>
      <c r="S171" s="71">
        <v>1.5442478324512643</v>
      </c>
      <c r="T171" s="72"/>
      <c r="U171" s="71">
        <v>1507351</v>
      </c>
      <c r="V171" s="71">
        <v>1034</v>
      </c>
      <c r="W171" s="71">
        <v>255</v>
      </c>
      <c r="X171" s="71">
        <v>4068</v>
      </c>
      <c r="Y171" s="71">
        <v>6635</v>
      </c>
      <c r="Z171" s="71">
        <v>12204</v>
      </c>
      <c r="AA171" s="71">
        <v>4808</v>
      </c>
      <c r="AB171" s="71">
        <v>19361</v>
      </c>
      <c r="AC171" s="71">
        <v>0</v>
      </c>
      <c r="AD171" s="71">
        <v>1.5442478324512641</v>
      </c>
      <c r="AE171" s="72"/>
      <c r="AF171" s="71">
        <v>28121186.01196764</v>
      </c>
      <c r="AG171" s="71">
        <v>1965685.7880930051</v>
      </c>
      <c r="AH171" s="71">
        <v>2645472.5638394631</v>
      </c>
      <c r="AI171" s="71">
        <v>23423409.505128231</v>
      </c>
      <c r="AJ171" s="71">
        <v>31983126.054838419</v>
      </c>
      <c r="AK171" s="71">
        <v>0</v>
      </c>
      <c r="AL171" s="71">
        <v>0</v>
      </c>
      <c r="AM171" s="71">
        <v>2636822.4504700336</v>
      </c>
      <c r="AN171" s="71">
        <v>0</v>
      </c>
      <c r="AO171" s="71">
        <v>0</v>
      </c>
      <c r="AP171" s="71">
        <v>90775702.374336794</v>
      </c>
      <c r="AQ171" s="72"/>
      <c r="AR171" s="71">
        <v>190</v>
      </c>
      <c r="AS171" s="71">
        <v>13</v>
      </c>
      <c r="AT171" s="71">
        <v>0</v>
      </c>
      <c r="AU171" s="71">
        <v>1</v>
      </c>
      <c r="AV171" s="71">
        <v>0</v>
      </c>
      <c r="AW171" s="71">
        <v>0</v>
      </c>
      <c r="AX171" s="71"/>
      <c r="AY171" s="72"/>
      <c r="AZ171" s="71">
        <v>897.09999999999991</v>
      </c>
      <c r="BA171" s="71">
        <v>332.1</v>
      </c>
      <c r="BB171" s="71">
        <v>0</v>
      </c>
      <c r="BC171" s="71">
        <v>11</v>
      </c>
      <c r="BD171" s="71">
        <v>0</v>
      </c>
      <c r="BE171" s="71">
        <v>0</v>
      </c>
      <c r="BF171" s="71"/>
      <c r="BG171" s="72"/>
      <c r="BH171" s="71">
        <v>0</v>
      </c>
      <c r="BI171" s="71">
        <v>0</v>
      </c>
      <c r="BJ171" s="71">
        <v>7.9560000000000004</v>
      </c>
      <c r="BK171" s="71">
        <v>0</v>
      </c>
      <c r="BL171" s="71">
        <v>0</v>
      </c>
      <c r="BM171" s="71">
        <v>0</v>
      </c>
      <c r="BN171" s="72"/>
      <c r="BO171" s="71">
        <v>0</v>
      </c>
      <c r="BP171" s="71">
        <v>0</v>
      </c>
      <c r="BQ171" s="71">
        <v>2</v>
      </c>
      <c r="BR171" s="71">
        <v>0</v>
      </c>
      <c r="BS171" s="71">
        <v>0</v>
      </c>
      <c r="BT171" s="71">
        <v>0</v>
      </c>
      <c r="BU171"/>
      <c r="BV171" s="70">
        <v>7.9560000000000004</v>
      </c>
      <c r="BW171" s="70">
        <v>0</v>
      </c>
      <c r="BX171" s="70">
        <v>0</v>
      </c>
      <c r="BY171" s="70">
        <v>0</v>
      </c>
      <c r="BZ171" s="70">
        <v>0</v>
      </c>
      <c r="CA171" s="70">
        <v>0</v>
      </c>
      <c r="CB171" s="70">
        <v>0</v>
      </c>
      <c r="CC171" s="70">
        <v>0</v>
      </c>
      <c r="CD171" s="70">
        <v>0</v>
      </c>
    </row>
    <row r="172" spans="1:82">
      <c r="A172" s="70" t="s">
        <v>1840</v>
      </c>
      <c r="B172" s="70">
        <v>323</v>
      </c>
      <c r="C172" s="70">
        <v>17</v>
      </c>
      <c r="D172" s="70">
        <v>19</v>
      </c>
      <c r="E172" s="70">
        <v>2020</v>
      </c>
      <c r="F172" s="70" t="s">
        <v>159</v>
      </c>
      <c r="G172" s="70" t="s">
        <v>1823</v>
      </c>
      <c r="H172" s="70" t="s">
        <v>1824</v>
      </c>
      <c r="I172" s="148"/>
      <c r="J172" s="71">
        <v>19.048110025767851</v>
      </c>
      <c r="K172" s="71">
        <v>3.425641160432169</v>
      </c>
      <c r="L172" s="71">
        <v>10.930685419601698</v>
      </c>
      <c r="M172" s="71">
        <v>14.233630229877324</v>
      </c>
      <c r="N172" s="71">
        <v>26.988344845679869</v>
      </c>
      <c r="O172" s="71">
        <v>17.064735528324434</v>
      </c>
      <c r="P172" s="71">
        <v>21.762198768759845</v>
      </c>
      <c r="Q172" s="71">
        <v>1.12131503760065</v>
      </c>
      <c r="R172" s="71">
        <v>0</v>
      </c>
      <c r="S172" s="71">
        <v>1.5921229024378221</v>
      </c>
      <c r="T172" s="72"/>
      <c r="U172" s="71">
        <v>1445746</v>
      </c>
      <c r="V172" s="71">
        <v>1082</v>
      </c>
      <c r="W172" s="71">
        <v>296</v>
      </c>
      <c r="X172" s="71">
        <v>3807</v>
      </c>
      <c r="Y172" s="71">
        <v>6628</v>
      </c>
      <c r="Z172" s="71">
        <v>12194</v>
      </c>
      <c r="AA172" s="71">
        <v>4803</v>
      </c>
      <c r="AB172" s="71">
        <v>19018</v>
      </c>
      <c r="AC172" s="71">
        <v>0</v>
      </c>
      <c r="AD172" s="71">
        <v>1.5921229024378221</v>
      </c>
      <c r="AE172" s="72"/>
      <c r="AF172" s="71">
        <v>25448402.5682244</v>
      </c>
      <c r="AG172" s="71">
        <v>2436636.4806827703</v>
      </c>
      <c r="AH172" s="71">
        <v>2650235.0390961142</v>
      </c>
      <c r="AI172" s="71">
        <v>21891349.14218834</v>
      </c>
      <c r="AJ172" s="71">
        <v>32028345.14595652</v>
      </c>
      <c r="AK172" s="71"/>
      <c r="AL172" s="71"/>
      <c r="AM172" s="71">
        <v>2482060.2943869769</v>
      </c>
      <c r="AN172" s="71"/>
      <c r="AO172" s="71"/>
      <c r="AP172" s="71">
        <v>86937028.670535132</v>
      </c>
      <c r="AQ172" s="72"/>
      <c r="AR172" s="71">
        <v>196</v>
      </c>
      <c r="AS172" s="71">
        <v>13</v>
      </c>
      <c r="AT172" s="71">
        <v>0</v>
      </c>
      <c r="AU172" s="71">
        <v>1</v>
      </c>
      <c r="AV172" s="71">
        <v>0</v>
      </c>
      <c r="AW172" s="71">
        <v>0</v>
      </c>
      <c r="AX172" s="71"/>
      <c r="AY172" s="72"/>
      <c r="AZ172" s="71">
        <v>932.69999999999959</v>
      </c>
      <c r="BA172" s="71">
        <v>332.1</v>
      </c>
      <c r="BB172" s="71">
        <v>0</v>
      </c>
      <c r="BC172" s="71">
        <v>11</v>
      </c>
      <c r="BD172" s="71">
        <v>0</v>
      </c>
      <c r="BE172" s="71">
        <v>0</v>
      </c>
      <c r="BF172" s="71"/>
      <c r="BG172" s="72"/>
      <c r="BH172" s="71">
        <v>0</v>
      </c>
      <c r="BI172" s="71">
        <v>0</v>
      </c>
      <c r="BJ172" s="71">
        <v>5.0170000000000003</v>
      </c>
      <c r="BK172" s="71">
        <v>0</v>
      </c>
      <c r="BL172" s="71">
        <v>0</v>
      </c>
      <c r="BM172" s="71">
        <v>0</v>
      </c>
      <c r="BN172" s="72"/>
      <c r="BO172" s="71">
        <v>0</v>
      </c>
      <c r="BP172" s="71">
        <v>0</v>
      </c>
      <c r="BQ172" s="71">
        <v>1</v>
      </c>
      <c r="BR172" s="71">
        <v>0</v>
      </c>
      <c r="BS172" s="71">
        <v>0</v>
      </c>
      <c r="BT172" s="71">
        <v>0</v>
      </c>
      <c r="BU172"/>
      <c r="BV172" s="70">
        <v>5.0170000000000003</v>
      </c>
      <c r="BW172" s="70">
        <v>0</v>
      </c>
      <c r="BX172" s="70">
        <v>0</v>
      </c>
      <c r="BY172" s="70">
        <v>0</v>
      </c>
      <c r="BZ172" s="70">
        <v>0</v>
      </c>
      <c r="CA172" s="70">
        <v>0</v>
      </c>
      <c r="CB172" s="70">
        <v>0</v>
      </c>
      <c r="CC172" s="70">
        <v>0</v>
      </c>
      <c r="CD172" s="70">
        <v>0</v>
      </c>
    </row>
    <row r="173" spans="1:82">
      <c r="A173" s="70" t="s">
        <v>1841</v>
      </c>
      <c r="B173" s="70">
        <v>323</v>
      </c>
      <c r="C173" s="70">
        <v>18</v>
      </c>
      <c r="D173" s="70">
        <v>19</v>
      </c>
      <c r="E173" s="70">
        <v>2021</v>
      </c>
      <c r="F173" s="70" t="s">
        <v>160</v>
      </c>
      <c r="G173" s="70" t="s">
        <v>1823</v>
      </c>
      <c r="H173" s="70" t="s">
        <v>1824</v>
      </c>
      <c r="I173" s="148"/>
      <c r="J173" s="71">
        <v>20.433560854160227</v>
      </c>
      <c r="K173" s="71">
        <v>3.3515441804260697</v>
      </c>
      <c r="L173" s="71">
        <v>11.430885151060117</v>
      </c>
      <c r="M173" s="71">
        <v>16.540099531002024</v>
      </c>
      <c r="N173" s="71">
        <v>29.068148340948206</v>
      </c>
      <c r="O173" s="71">
        <v>16.50942095005718</v>
      </c>
      <c r="P173" s="71">
        <v>22.354840236732048</v>
      </c>
      <c r="Q173" s="71">
        <v>1.08302245511504</v>
      </c>
      <c r="R173" s="71">
        <v>0</v>
      </c>
      <c r="S173" s="71">
        <v>1.6819409842138839</v>
      </c>
      <c r="T173" s="72"/>
      <c r="U173" s="71">
        <v>1609855</v>
      </c>
      <c r="V173" s="71">
        <v>1082</v>
      </c>
      <c r="W173" s="71">
        <v>296</v>
      </c>
      <c r="X173" s="71">
        <v>3807</v>
      </c>
      <c r="Y173" s="71">
        <v>6596</v>
      </c>
      <c r="Z173" s="71">
        <v>12147</v>
      </c>
      <c r="AA173" s="71">
        <v>4811</v>
      </c>
      <c r="AB173" s="71">
        <v>18549</v>
      </c>
      <c r="AC173" s="71">
        <v>0</v>
      </c>
      <c r="AD173" s="71">
        <v>1.6819409842138839</v>
      </c>
      <c r="AE173" s="72"/>
      <c r="AF173" s="71">
        <v>27776035.924677122</v>
      </c>
      <c r="AG173" s="71">
        <v>2287828.6255996777</v>
      </c>
      <c r="AH173" s="71">
        <v>2429883.503589672</v>
      </c>
      <c r="AI173" s="71">
        <v>24924864.114115704</v>
      </c>
      <c r="AJ173" s="71">
        <v>34645044.588720873</v>
      </c>
      <c r="AK173" s="71">
        <v>0</v>
      </c>
      <c r="AL173" s="71">
        <v>0</v>
      </c>
      <c r="AM173" s="71">
        <v>2434813.8549469365</v>
      </c>
      <c r="AN173" s="71">
        <v>0</v>
      </c>
      <c r="AO173" s="71">
        <v>0</v>
      </c>
      <c r="AP173" s="71">
        <v>94498470.61164999</v>
      </c>
      <c r="AQ173" s="72"/>
      <c r="AR173" s="71">
        <v>201</v>
      </c>
      <c r="AS173" s="71">
        <v>14</v>
      </c>
      <c r="AT173" s="71">
        <v>0</v>
      </c>
      <c r="AU173" s="71">
        <v>2</v>
      </c>
      <c r="AV173" s="71">
        <v>0</v>
      </c>
      <c r="AW173" s="71">
        <v>0</v>
      </c>
      <c r="AX173" s="71"/>
      <c r="AY173" s="72"/>
      <c r="AZ173" s="71">
        <v>959.09999999999945</v>
      </c>
      <c r="BA173" s="71">
        <v>2312.1</v>
      </c>
      <c r="BB173" s="71">
        <v>0</v>
      </c>
      <c r="BC173" s="71">
        <v>60.7</v>
      </c>
      <c r="BD173" s="71">
        <v>0</v>
      </c>
      <c r="BE173" s="71">
        <v>0</v>
      </c>
      <c r="BF173" s="71"/>
      <c r="BG173" s="72"/>
      <c r="BH173" s="71">
        <v>0</v>
      </c>
      <c r="BI173" s="71">
        <v>0</v>
      </c>
      <c r="BJ173" s="71">
        <v>4.8609999999999998</v>
      </c>
      <c r="BK173" s="71">
        <v>0</v>
      </c>
      <c r="BL173" s="71">
        <v>0</v>
      </c>
      <c r="BM173" s="71">
        <v>0</v>
      </c>
      <c r="BN173" s="72"/>
      <c r="BO173" s="71">
        <v>0</v>
      </c>
      <c r="BP173" s="71">
        <v>0</v>
      </c>
      <c r="BQ173" s="71">
        <v>1</v>
      </c>
      <c r="BR173" s="71">
        <v>0</v>
      </c>
      <c r="BS173" s="71">
        <v>0</v>
      </c>
      <c r="BT173" s="71">
        <v>0</v>
      </c>
      <c r="BU173"/>
      <c r="BV173" s="70">
        <v>4.8609999999999998</v>
      </c>
      <c r="BW173" s="70">
        <v>0</v>
      </c>
      <c r="BX173" s="70">
        <v>0</v>
      </c>
      <c r="BY173" s="70">
        <v>0</v>
      </c>
      <c r="BZ173" s="70">
        <v>0</v>
      </c>
      <c r="CA173" s="70">
        <v>0</v>
      </c>
      <c r="CB173" s="70">
        <v>0</v>
      </c>
      <c r="CC173" s="70">
        <v>0</v>
      </c>
      <c r="CD173" s="70">
        <v>0</v>
      </c>
    </row>
    <row r="174" spans="1:82">
      <c r="A174" s="70" t="s">
        <v>1842</v>
      </c>
      <c r="B174" s="70">
        <v>323</v>
      </c>
      <c r="C174" s="70">
        <v>19</v>
      </c>
      <c r="D174" s="70">
        <v>19</v>
      </c>
      <c r="E174" s="70">
        <v>2022</v>
      </c>
      <c r="F174" s="70" t="s">
        <v>161</v>
      </c>
      <c r="G174" s="70" t="s">
        <v>1823</v>
      </c>
      <c r="H174" s="70" t="s">
        <v>1824</v>
      </c>
      <c r="I174" s="148"/>
      <c r="J174" s="71">
        <v>16.417845711407377</v>
      </c>
      <c r="K174" s="71">
        <v>3.0718507651819129</v>
      </c>
      <c r="L174" s="71">
        <v>9.2470758029912243</v>
      </c>
      <c r="M174" s="71">
        <v>16.196294123208816</v>
      </c>
      <c r="N174" s="71">
        <v>27.70089614402087</v>
      </c>
      <c r="O174" s="71">
        <v>17.266215938208301</v>
      </c>
      <c r="P174" s="71">
        <v>21.804059306623486</v>
      </c>
      <c r="Q174" s="71">
        <v>1.0707835653613558</v>
      </c>
      <c r="R174" s="71">
        <v>0</v>
      </c>
      <c r="S174" s="71">
        <v>1.5018057646969309</v>
      </c>
      <c r="T174" s="72"/>
      <c r="U174" s="71">
        <v>1709072</v>
      </c>
      <c r="V174" s="71">
        <v>1082</v>
      </c>
      <c r="W174" s="71">
        <v>296</v>
      </c>
      <c r="X174" s="71">
        <v>3807</v>
      </c>
      <c r="Y174" s="71">
        <v>6614</v>
      </c>
      <c r="Z174" s="71">
        <v>12070</v>
      </c>
      <c r="AA174" s="71">
        <v>4764</v>
      </c>
      <c r="AB174" s="71">
        <v>18189</v>
      </c>
      <c r="AC174" s="71">
        <v>0</v>
      </c>
      <c r="AD174" s="71">
        <v>1.5018057646969309</v>
      </c>
      <c r="AE174" s="72"/>
      <c r="AF174" s="71">
        <v>23280257.867561325</v>
      </c>
      <c r="AG174" s="71">
        <v>2138250.096598689</v>
      </c>
      <c r="AH174" s="71">
        <v>2593834.2407761589</v>
      </c>
      <c r="AI174" s="71">
        <v>24296177.981433891</v>
      </c>
      <c r="AJ174" s="71">
        <v>34889429.995998427</v>
      </c>
      <c r="AK174" s="71">
        <v>0</v>
      </c>
      <c r="AL174" s="71">
        <v>0</v>
      </c>
      <c r="AM174" s="71">
        <v>2348696.3579710247</v>
      </c>
      <c r="AN174" s="71">
        <v>0</v>
      </c>
      <c r="AO174" s="71">
        <v>0</v>
      </c>
      <c r="AP174" s="71">
        <v>89546646.540339515</v>
      </c>
      <c r="AQ174" s="72"/>
      <c r="AR174" s="71">
        <v>207</v>
      </c>
      <c r="AS174" s="71">
        <v>14</v>
      </c>
      <c r="AT174" s="71">
        <v>0</v>
      </c>
      <c r="AU174" s="71">
        <v>2</v>
      </c>
      <c r="AV174" s="71">
        <v>0</v>
      </c>
      <c r="AW174" s="71">
        <v>0</v>
      </c>
      <c r="AX174" s="71"/>
      <c r="AY174" s="72"/>
      <c r="AZ174" s="71">
        <v>997.89999999999941</v>
      </c>
      <c r="BA174" s="71">
        <v>2312.1000000000004</v>
      </c>
      <c r="BB174" s="71">
        <v>0</v>
      </c>
      <c r="BC174" s="71">
        <v>60.7</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1843</v>
      </c>
      <c r="B175" s="70">
        <v>323</v>
      </c>
      <c r="C175" s="70">
        <v>20</v>
      </c>
      <c r="D175" s="70">
        <v>19</v>
      </c>
      <c r="E175" s="70">
        <v>2023</v>
      </c>
      <c r="F175" s="70" t="s">
        <v>1539</v>
      </c>
      <c r="G175" s="70" t="s">
        <v>1823</v>
      </c>
      <c r="H175" s="70" t="s">
        <v>1824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213</v>
      </c>
      <c r="AS175" s="71">
        <v>14</v>
      </c>
      <c r="AT175" s="71">
        <v>0</v>
      </c>
      <c r="AU175" s="71">
        <v>2</v>
      </c>
      <c r="AV175" s="71">
        <v>0</v>
      </c>
      <c r="AW175" s="71">
        <v>0</v>
      </c>
      <c r="AX175" s="71"/>
      <c r="AY175" s="72"/>
      <c r="AZ175" s="71">
        <v>1032.4999999999993</v>
      </c>
      <c r="BA175" s="71">
        <v>2312.1000000000004</v>
      </c>
      <c r="BB175" s="71">
        <v>0</v>
      </c>
      <c r="BC175" s="71">
        <v>60.7</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1844</v>
      </c>
      <c r="B176" s="70">
        <v>323</v>
      </c>
      <c r="C176" s="70">
        <v>21</v>
      </c>
      <c r="D176" s="70">
        <v>19</v>
      </c>
      <c r="E176" s="70">
        <v>2024</v>
      </c>
      <c r="F176" s="70" t="s">
        <v>1554</v>
      </c>
      <c r="G176" s="70" t="s">
        <v>1823</v>
      </c>
      <c r="H176" s="70" t="s">
        <v>1824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1845</v>
      </c>
      <c r="B177" s="70">
        <v>409</v>
      </c>
      <c r="C177" s="70">
        <v>1</v>
      </c>
      <c r="D177" s="70">
        <v>25</v>
      </c>
      <c r="E177" s="70">
        <v>1990</v>
      </c>
      <c r="F177" s="70" t="s">
        <v>787</v>
      </c>
      <c r="G177" s="70" t="s">
        <v>1645</v>
      </c>
      <c r="H177" s="70" t="s">
        <v>1646</v>
      </c>
      <c r="I177" s="148"/>
      <c r="J177" s="71">
        <v>77.871592100178901</v>
      </c>
      <c r="K177" s="71">
        <v>7.7936231004827494</v>
      </c>
      <c r="L177" s="71">
        <v>18.125054422637131</v>
      </c>
      <c r="M177" s="71">
        <v>22.390166458717619</v>
      </c>
      <c r="N177" s="71">
        <v>38.704928321748689</v>
      </c>
      <c r="O177" s="71">
        <v>21.961447090944279</v>
      </c>
      <c r="P177" s="71">
        <v>24.331672482020071</v>
      </c>
      <c r="Q177" s="71">
        <v>1.5816111326565501</v>
      </c>
      <c r="R177" s="71">
        <v>0</v>
      </c>
      <c r="S177" s="71">
        <v>1.287925636454583</v>
      </c>
      <c r="T177" s="72"/>
      <c r="U177" s="71">
        <v>2186358</v>
      </c>
      <c r="V177" s="71">
        <v>1426</v>
      </c>
      <c r="W177" s="71">
        <v>212</v>
      </c>
      <c r="X177" s="71">
        <v>7508</v>
      </c>
      <c r="Y177" s="71">
        <v>8280</v>
      </c>
      <c r="Z177" s="71">
        <v>9033</v>
      </c>
      <c r="AA177" s="71">
        <v>5908</v>
      </c>
      <c r="AB177" s="71">
        <v>25680</v>
      </c>
      <c r="AC177" s="71">
        <v>0</v>
      </c>
      <c r="AD177" s="71">
        <v>1.287925636454583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1846</v>
      </c>
      <c r="B178" s="70">
        <v>410</v>
      </c>
      <c r="C178" s="70">
        <v>2</v>
      </c>
      <c r="D178" s="70">
        <v>25</v>
      </c>
      <c r="E178" s="70">
        <v>2005</v>
      </c>
      <c r="F178" s="70" t="s">
        <v>789</v>
      </c>
      <c r="G178" s="1064" t="s">
        <v>1645</v>
      </c>
      <c r="H178" s="70" t="s">
        <v>1646</v>
      </c>
      <c r="I178" s="148"/>
      <c r="J178" s="71">
        <v>79.66245895325757</v>
      </c>
      <c r="K178" s="71">
        <v>3.4553204655885601</v>
      </c>
      <c r="L178" s="71">
        <v>13.17584553974932</v>
      </c>
      <c r="M178" s="71">
        <v>32.100323537124559</v>
      </c>
      <c r="N178" s="71">
        <v>47.881491340897831</v>
      </c>
      <c r="O178" s="71">
        <v>27.63012167457774</v>
      </c>
      <c r="P178" s="71">
        <v>22.905562279095879</v>
      </c>
      <c r="Q178" s="71">
        <v>1.3510820303959501</v>
      </c>
      <c r="R178" s="71">
        <v>0</v>
      </c>
      <c r="S178" s="71">
        <v>0</v>
      </c>
      <c r="T178" s="72"/>
      <c r="U178" s="71">
        <v>2460405</v>
      </c>
      <c r="V178" s="71">
        <v>1054</v>
      </c>
      <c r="W178" s="71">
        <v>117</v>
      </c>
      <c r="X178" s="71">
        <v>5213</v>
      </c>
      <c r="Y178" s="71">
        <v>9762</v>
      </c>
      <c r="Z178" s="71">
        <v>13151</v>
      </c>
      <c r="AA178" s="71">
        <v>4555</v>
      </c>
      <c r="AB178" s="71">
        <v>22933</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1847</v>
      </c>
      <c r="B179" s="70">
        <v>411</v>
      </c>
      <c r="C179" s="70">
        <v>3</v>
      </c>
      <c r="D179" s="70">
        <v>25</v>
      </c>
      <c r="E179" s="70">
        <v>2006</v>
      </c>
      <c r="F179" s="70" t="s">
        <v>790</v>
      </c>
      <c r="G179" s="1064" t="s">
        <v>1645</v>
      </c>
      <c r="H179" s="70" t="s">
        <v>1646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1848</v>
      </c>
      <c r="B180" s="70">
        <v>412</v>
      </c>
      <c r="C180" s="70">
        <v>4</v>
      </c>
      <c r="D180" s="70">
        <v>25</v>
      </c>
      <c r="E180" s="70">
        <v>2007</v>
      </c>
      <c r="F180" s="70" t="s">
        <v>791</v>
      </c>
      <c r="G180" s="70" t="s">
        <v>1645</v>
      </c>
      <c r="H180" s="70" t="s">
        <v>1646</v>
      </c>
      <c r="I180" s="148"/>
      <c r="J180" s="71">
        <v>70.832607097874472</v>
      </c>
      <c r="K180" s="71">
        <v>2.680965769758946</v>
      </c>
      <c r="L180" s="71">
        <v>17.07031384761703</v>
      </c>
      <c r="M180" s="71">
        <v>35.194832556957387</v>
      </c>
      <c r="N180" s="71">
        <v>47.829200679732388</v>
      </c>
      <c r="O180" s="71">
        <v>26.164567819349859</v>
      </c>
      <c r="P180" s="71">
        <v>22.58605573814517</v>
      </c>
      <c r="Q180" s="71">
        <v>1.3923659562489299</v>
      </c>
      <c r="R180" s="71">
        <v>0</v>
      </c>
      <c r="S180" s="71">
        <v>0</v>
      </c>
      <c r="T180" s="72"/>
      <c r="U180" s="71">
        <v>2326158</v>
      </c>
      <c r="V180" s="71">
        <v>892</v>
      </c>
      <c r="W180" s="71">
        <v>208</v>
      </c>
      <c r="X180" s="71">
        <v>7159</v>
      </c>
      <c r="Y180" s="71">
        <v>9777</v>
      </c>
      <c r="Z180" s="71">
        <v>12946</v>
      </c>
      <c r="AA180" s="71">
        <v>4423</v>
      </c>
      <c r="AB180" s="71">
        <v>22384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1849</v>
      </c>
      <c r="B181" s="70">
        <v>413</v>
      </c>
      <c r="C181" s="70">
        <v>5</v>
      </c>
      <c r="D181" s="70">
        <v>25</v>
      </c>
      <c r="E181" s="70">
        <v>2008</v>
      </c>
      <c r="F181" s="70" t="s">
        <v>792</v>
      </c>
      <c r="G181" s="70" t="s">
        <v>1645</v>
      </c>
      <c r="H181" s="70" t="s">
        <v>1646</v>
      </c>
      <c r="I181" s="148"/>
      <c r="J181" s="71">
        <v>65.953489365671956</v>
      </c>
      <c r="K181" s="71">
        <v>2.352969646519409</v>
      </c>
      <c r="L181" s="71">
        <v>14.73957174083448</v>
      </c>
      <c r="M181" s="71">
        <v>41.181362199974338</v>
      </c>
      <c r="N181" s="71">
        <v>48.59196806858526</v>
      </c>
      <c r="O181" s="71">
        <v>25.17193991433156</v>
      </c>
      <c r="P181" s="71">
        <v>21.994139905048801</v>
      </c>
      <c r="Q181" s="71">
        <v>1.3581464509477601</v>
      </c>
      <c r="R181" s="71">
        <v>0</v>
      </c>
      <c r="S181" s="71">
        <v>0</v>
      </c>
      <c r="T181" s="72"/>
      <c r="U181" s="71">
        <v>2275717</v>
      </c>
      <c r="V181" s="71">
        <v>892</v>
      </c>
      <c r="W181" s="71">
        <v>208</v>
      </c>
      <c r="X181" s="71">
        <v>7159</v>
      </c>
      <c r="Y181" s="71">
        <v>9801</v>
      </c>
      <c r="Z181" s="71">
        <v>12892</v>
      </c>
      <c r="AA181" s="71">
        <v>4312</v>
      </c>
      <c r="AB181" s="71">
        <v>22193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1850</v>
      </c>
      <c r="B182" s="70">
        <v>414</v>
      </c>
      <c r="C182" s="70">
        <v>6</v>
      </c>
      <c r="D182" s="70">
        <v>25</v>
      </c>
      <c r="E182" s="70">
        <v>2009</v>
      </c>
      <c r="F182" s="70" t="s">
        <v>176</v>
      </c>
      <c r="G182" s="70" t="s">
        <v>1645</v>
      </c>
      <c r="H182" s="70" t="s">
        <v>1646</v>
      </c>
      <c r="I182" s="148"/>
      <c r="J182" s="71">
        <v>61.790498373525757</v>
      </c>
      <c r="K182" s="71">
        <v>1.5507166734514271</v>
      </c>
      <c r="L182" s="71">
        <v>22.571416025695029</v>
      </c>
      <c r="M182" s="71">
        <v>31.437817539332372</v>
      </c>
      <c r="N182" s="71">
        <v>41.707251937146268</v>
      </c>
      <c r="O182" s="71">
        <v>25.583333630880642</v>
      </c>
      <c r="P182" s="71">
        <v>21.120910189989019</v>
      </c>
      <c r="Q182" s="71">
        <v>1.28038488158588</v>
      </c>
      <c r="R182" s="71">
        <v>0</v>
      </c>
      <c r="S182" s="71">
        <v>0</v>
      </c>
      <c r="T182" s="72"/>
      <c r="U182" s="71">
        <v>2153095</v>
      </c>
      <c r="V182" s="71">
        <v>720</v>
      </c>
      <c r="W182" s="71">
        <v>365</v>
      </c>
      <c r="X182" s="71">
        <v>6902</v>
      </c>
      <c r="Y182" s="71">
        <v>9794</v>
      </c>
      <c r="Z182" s="71">
        <v>12933</v>
      </c>
      <c r="AA182" s="71">
        <v>4251</v>
      </c>
      <c r="AB182" s="71">
        <v>21963</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83.826999999999998</v>
      </c>
      <c r="BK182" s="71">
        <v>0</v>
      </c>
      <c r="BL182" s="71">
        <v>0</v>
      </c>
      <c r="BM182" s="71">
        <v>0</v>
      </c>
      <c r="BN182" s="72"/>
      <c r="BO182" s="71">
        <v>0</v>
      </c>
      <c r="BP182" s="71">
        <v>0</v>
      </c>
      <c r="BQ182" s="71">
        <v>3</v>
      </c>
      <c r="BR182" s="71">
        <v>0</v>
      </c>
      <c r="BS182" s="71">
        <v>0</v>
      </c>
      <c r="BT182" s="71">
        <v>0</v>
      </c>
      <c r="BU182"/>
      <c r="BV182" s="70">
        <v>83.826999999999998</v>
      </c>
      <c r="BW182" s="70">
        <v>0</v>
      </c>
      <c r="BX182" s="70">
        <v>0</v>
      </c>
      <c r="BY182" s="70">
        <v>0</v>
      </c>
      <c r="BZ182" s="70">
        <v>0</v>
      </c>
      <c r="CA182" s="70">
        <v>0</v>
      </c>
      <c r="CB182" s="70">
        <v>0</v>
      </c>
      <c r="CC182" s="70">
        <v>0</v>
      </c>
      <c r="CD182" s="70">
        <v>0</v>
      </c>
    </row>
    <row r="183" spans="1:82">
      <c r="A183" s="70" t="s">
        <v>1851</v>
      </c>
      <c r="B183" s="70">
        <v>415</v>
      </c>
      <c r="C183" s="70">
        <v>7</v>
      </c>
      <c r="D183" s="70">
        <v>25</v>
      </c>
      <c r="E183" s="70">
        <v>2010</v>
      </c>
      <c r="F183" s="70" t="s">
        <v>177</v>
      </c>
      <c r="G183" s="70" t="s">
        <v>1645</v>
      </c>
      <c r="H183" s="70" t="s">
        <v>1646</v>
      </c>
      <c r="I183" s="148"/>
      <c r="J183" s="71">
        <v>53.16679108076179</v>
      </c>
      <c r="K183" s="71">
        <v>1.617252071355646</v>
      </c>
      <c r="L183" s="71">
        <v>20.549068005769371</v>
      </c>
      <c r="M183" s="71">
        <v>28.141231262253829</v>
      </c>
      <c r="N183" s="71">
        <v>40.895750708140767</v>
      </c>
      <c r="O183" s="71">
        <v>25.45712689037768</v>
      </c>
      <c r="P183" s="71">
        <v>21.524303117149159</v>
      </c>
      <c r="Q183" s="71">
        <v>1.31728529618489</v>
      </c>
      <c r="R183" s="71">
        <v>0</v>
      </c>
      <c r="S183" s="71">
        <v>0</v>
      </c>
      <c r="T183" s="72"/>
      <c r="U183" s="71">
        <v>2073833</v>
      </c>
      <c r="V183" s="71">
        <v>720</v>
      </c>
      <c r="W183" s="71">
        <v>365</v>
      </c>
      <c r="X183" s="71">
        <v>6902</v>
      </c>
      <c r="Y183" s="71">
        <v>9767</v>
      </c>
      <c r="Z183" s="71">
        <v>12929</v>
      </c>
      <c r="AA183" s="71">
        <v>4224</v>
      </c>
      <c r="AB183" s="71">
        <v>21652</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79.094999999999999</v>
      </c>
      <c r="BK183" s="71">
        <v>0</v>
      </c>
      <c r="BL183" s="71">
        <v>0</v>
      </c>
      <c r="BM183" s="71">
        <v>0</v>
      </c>
      <c r="BN183" s="72"/>
      <c r="BO183" s="71">
        <v>0</v>
      </c>
      <c r="BP183" s="71">
        <v>0</v>
      </c>
      <c r="BQ183" s="71">
        <v>3</v>
      </c>
      <c r="BR183" s="71">
        <v>0</v>
      </c>
      <c r="BS183" s="71">
        <v>0</v>
      </c>
      <c r="BT183" s="71">
        <v>0</v>
      </c>
      <c r="BU183"/>
      <c r="BV183" s="70">
        <v>79.094999999999999</v>
      </c>
      <c r="BW183" s="70">
        <v>0</v>
      </c>
      <c r="BX183" s="70">
        <v>0</v>
      </c>
      <c r="BY183" s="70">
        <v>0</v>
      </c>
      <c r="BZ183" s="70">
        <v>0</v>
      </c>
      <c r="CA183" s="70">
        <v>0</v>
      </c>
      <c r="CB183" s="70">
        <v>0</v>
      </c>
      <c r="CC183" s="70">
        <v>0</v>
      </c>
      <c r="CD183" s="70">
        <v>0</v>
      </c>
    </row>
    <row r="184" spans="1:82">
      <c r="A184" s="70" t="s">
        <v>1852</v>
      </c>
      <c r="B184" s="70">
        <v>416</v>
      </c>
      <c r="C184" s="70">
        <v>8</v>
      </c>
      <c r="D184" s="70">
        <v>25</v>
      </c>
      <c r="E184" s="70">
        <v>2011</v>
      </c>
      <c r="F184" s="70" t="s">
        <v>178</v>
      </c>
      <c r="G184" s="70" t="s">
        <v>1645</v>
      </c>
      <c r="H184" s="70" t="s">
        <v>1646</v>
      </c>
      <c r="I184" s="148"/>
      <c r="J184" s="71">
        <v>50.369271218100799</v>
      </c>
      <c r="K184" s="71">
        <v>2.2660709714829061</v>
      </c>
      <c r="L184" s="71">
        <v>19.173777753957989</v>
      </c>
      <c r="M184" s="71">
        <v>35.550286835630438</v>
      </c>
      <c r="N184" s="71">
        <v>49.099347842379792</v>
      </c>
      <c r="O184" s="71">
        <v>24.160396559233231</v>
      </c>
      <c r="P184" s="71">
        <v>20.199604487304594</v>
      </c>
      <c r="Q184" s="71">
        <v>1.50003426855291</v>
      </c>
      <c r="R184" s="71">
        <v>0</v>
      </c>
      <c r="S184" s="71">
        <v>0</v>
      </c>
      <c r="T184" s="72"/>
      <c r="U184" s="71">
        <v>1850359</v>
      </c>
      <c r="V184" s="71">
        <v>720</v>
      </c>
      <c r="W184" s="71">
        <v>365</v>
      </c>
      <c r="X184" s="71">
        <v>6902</v>
      </c>
      <c r="Y184" s="71">
        <v>9742</v>
      </c>
      <c r="Z184" s="71">
        <v>12537</v>
      </c>
      <c r="AA184" s="71">
        <v>4082</v>
      </c>
      <c r="AB184" s="71">
        <v>21375</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79.751999999999995</v>
      </c>
      <c r="BK184" s="71">
        <v>0</v>
      </c>
      <c r="BL184" s="71">
        <v>0</v>
      </c>
      <c r="BM184" s="71">
        <v>0</v>
      </c>
      <c r="BN184" s="72"/>
      <c r="BO184" s="71">
        <v>0</v>
      </c>
      <c r="BP184" s="71">
        <v>0</v>
      </c>
      <c r="BQ184" s="71">
        <v>3</v>
      </c>
      <c r="BR184" s="71">
        <v>0</v>
      </c>
      <c r="BS184" s="71">
        <v>0</v>
      </c>
      <c r="BT184" s="71">
        <v>0</v>
      </c>
      <c r="BU184"/>
      <c r="BV184" s="70">
        <v>79.751999999999995</v>
      </c>
      <c r="BW184" s="70">
        <v>0</v>
      </c>
      <c r="BX184" s="70">
        <v>0</v>
      </c>
      <c r="BY184" s="70">
        <v>0</v>
      </c>
      <c r="BZ184" s="70">
        <v>0</v>
      </c>
      <c r="CA184" s="70">
        <v>0</v>
      </c>
      <c r="CB184" s="70">
        <v>0</v>
      </c>
      <c r="CC184" s="70">
        <v>0</v>
      </c>
      <c r="CD184" s="70">
        <v>0</v>
      </c>
    </row>
    <row r="185" spans="1:82">
      <c r="A185" s="70" t="s">
        <v>1853</v>
      </c>
      <c r="B185" s="70">
        <v>417</v>
      </c>
      <c r="C185" s="70">
        <v>9</v>
      </c>
      <c r="D185" s="70">
        <v>25</v>
      </c>
      <c r="E185" s="70">
        <v>2012</v>
      </c>
      <c r="F185" s="70" t="s">
        <v>179</v>
      </c>
      <c r="G185" s="70" t="s">
        <v>1645</v>
      </c>
      <c r="H185" s="70" t="s">
        <v>1646</v>
      </c>
      <c r="I185" s="148"/>
      <c r="J185" s="71">
        <v>55.873860295412562</v>
      </c>
      <c r="K185" s="71">
        <v>2.5528165919931931</v>
      </c>
      <c r="L185" s="71">
        <v>19.34577160624114</v>
      </c>
      <c r="M185" s="71">
        <v>44.153343294613883</v>
      </c>
      <c r="N185" s="71">
        <v>53.864137618488883</v>
      </c>
      <c r="O185" s="71">
        <v>24.113671889982726</v>
      </c>
      <c r="P185" s="71">
        <v>20.165231863483804</v>
      </c>
      <c r="Q185" s="71">
        <v>1.61069552164482</v>
      </c>
      <c r="R185" s="71">
        <v>0</v>
      </c>
      <c r="S185" s="71">
        <v>0</v>
      </c>
      <c r="T185" s="72"/>
      <c r="U185" s="71">
        <v>1966647</v>
      </c>
      <c r="V185" s="71">
        <v>720</v>
      </c>
      <c r="W185" s="71">
        <v>365</v>
      </c>
      <c r="X185" s="71">
        <v>6902</v>
      </c>
      <c r="Y185" s="71">
        <v>9729</v>
      </c>
      <c r="Z185" s="71">
        <v>12612</v>
      </c>
      <c r="AA185" s="71">
        <v>4052</v>
      </c>
      <c r="AB185" s="71">
        <v>21125</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72.510999999999996</v>
      </c>
      <c r="BK185" s="71">
        <v>0</v>
      </c>
      <c r="BL185" s="71">
        <v>0</v>
      </c>
      <c r="BM185" s="71">
        <v>0</v>
      </c>
      <c r="BN185" s="72"/>
      <c r="BO185" s="71">
        <v>0</v>
      </c>
      <c r="BP185" s="71">
        <v>0</v>
      </c>
      <c r="BQ185" s="71">
        <v>2</v>
      </c>
      <c r="BR185" s="71">
        <v>0</v>
      </c>
      <c r="BS185" s="71">
        <v>0</v>
      </c>
      <c r="BT185" s="71">
        <v>0</v>
      </c>
      <c r="BU185"/>
      <c r="BV185" s="70">
        <v>72.510999999999996</v>
      </c>
      <c r="BW185" s="70">
        <v>0</v>
      </c>
      <c r="BX185" s="70">
        <v>0</v>
      </c>
      <c r="BY185" s="70">
        <v>0</v>
      </c>
      <c r="BZ185" s="70">
        <v>0</v>
      </c>
      <c r="CA185" s="70">
        <v>0</v>
      </c>
      <c r="CB185" s="70">
        <v>0</v>
      </c>
      <c r="CC185" s="70">
        <v>0</v>
      </c>
      <c r="CD185" s="70">
        <v>0</v>
      </c>
    </row>
    <row r="186" spans="1:82">
      <c r="A186" s="70" t="s">
        <v>1854</v>
      </c>
      <c r="B186" s="70">
        <v>418</v>
      </c>
      <c r="C186" s="70">
        <v>10</v>
      </c>
      <c r="D186" s="70">
        <v>25</v>
      </c>
      <c r="E186" s="70">
        <v>2013</v>
      </c>
      <c r="F186" s="70" t="s">
        <v>180</v>
      </c>
      <c r="G186" s="70" t="s">
        <v>1645</v>
      </c>
      <c r="H186" s="70" t="s">
        <v>1646</v>
      </c>
      <c r="I186" s="148"/>
      <c r="J186" s="71">
        <v>61.115175604932929</v>
      </c>
      <c r="K186" s="71">
        <v>2.1099116208544868</v>
      </c>
      <c r="L186" s="71">
        <v>17.083841773777269</v>
      </c>
      <c r="M186" s="71">
        <v>41.063664891003882</v>
      </c>
      <c r="N186" s="71">
        <v>52.28199717659831</v>
      </c>
      <c r="O186" s="71">
        <v>23.613827171990547</v>
      </c>
      <c r="P186" s="71">
        <v>20.770723178891522</v>
      </c>
      <c r="Q186" s="71">
        <v>1.6273922557223499</v>
      </c>
      <c r="R186" s="71">
        <v>0</v>
      </c>
      <c r="S186" s="71">
        <v>0</v>
      </c>
      <c r="T186" s="72"/>
      <c r="U186" s="71">
        <v>2190293</v>
      </c>
      <c r="V186" s="71">
        <v>720</v>
      </c>
      <c r="W186" s="71">
        <v>365</v>
      </c>
      <c r="X186" s="71">
        <v>6902</v>
      </c>
      <c r="Y186" s="71">
        <v>9744</v>
      </c>
      <c r="Z186" s="71">
        <v>12902</v>
      </c>
      <c r="AA186" s="71">
        <v>4158</v>
      </c>
      <c r="AB186" s="71">
        <v>21038</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75.302000000000007</v>
      </c>
      <c r="BK186" s="71">
        <v>0</v>
      </c>
      <c r="BL186" s="71">
        <v>0</v>
      </c>
      <c r="BM186" s="71">
        <v>0</v>
      </c>
      <c r="BN186" s="72"/>
      <c r="BO186" s="71">
        <v>0</v>
      </c>
      <c r="BP186" s="71">
        <v>0</v>
      </c>
      <c r="BQ186" s="71">
        <v>3</v>
      </c>
      <c r="BR186" s="71">
        <v>0</v>
      </c>
      <c r="BS186" s="71">
        <v>0</v>
      </c>
      <c r="BT186" s="71">
        <v>0</v>
      </c>
      <c r="BU186"/>
      <c r="BV186" s="70">
        <v>75.302000000000007</v>
      </c>
      <c r="BW186" s="70">
        <v>0</v>
      </c>
      <c r="BX186" s="70">
        <v>0</v>
      </c>
      <c r="BY186" s="70">
        <v>0</v>
      </c>
      <c r="BZ186" s="70">
        <v>0</v>
      </c>
      <c r="CA186" s="70">
        <v>0</v>
      </c>
      <c r="CB186" s="70">
        <v>0</v>
      </c>
      <c r="CC186" s="70">
        <v>0</v>
      </c>
      <c r="CD186" s="70">
        <v>0</v>
      </c>
    </row>
    <row r="187" spans="1:82">
      <c r="A187" s="70" t="s">
        <v>1855</v>
      </c>
      <c r="B187" s="70">
        <v>419</v>
      </c>
      <c r="C187" s="70">
        <v>11</v>
      </c>
      <c r="D187" s="70">
        <v>25</v>
      </c>
      <c r="E187" s="70">
        <v>2014</v>
      </c>
      <c r="F187" s="70" t="s">
        <v>181</v>
      </c>
      <c r="G187" s="70" t="s">
        <v>1645</v>
      </c>
      <c r="H187" s="70" t="s">
        <v>1646</v>
      </c>
      <c r="I187" s="148"/>
      <c r="J187" s="71">
        <v>49.072028573500241</v>
      </c>
      <c r="K187" s="71">
        <v>1.9662676167547299</v>
      </c>
      <c r="L187" s="71">
        <v>31.225935176102951</v>
      </c>
      <c r="M187" s="71">
        <v>40.564644631133419</v>
      </c>
      <c r="N187" s="71">
        <v>55.240576042749957</v>
      </c>
      <c r="O187" s="71">
        <v>22.415335191556132</v>
      </c>
      <c r="P187" s="71">
        <v>20.979112806854662</v>
      </c>
      <c r="Q187" s="71">
        <v>1.5475072802580301</v>
      </c>
      <c r="R187" s="71">
        <v>0</v>
      </c>
      <c r="S187" s="71">
        <v>0</v>
      </c>
      <c r="T187" s="72"/>
      <c r="U187" s="71">
        <v>1953220</v>
      </c>
      <c r="V187" s="71">
        <v>583</v>
      </c>
      <c r="W187" s="71">
        <v>681</v>
      </c>
      <c r="X187" s="71">
        <v>6482</v>
      </c>
      <c r="Y187" s="71">
        <v>9723</v>
      </c>
      <c r="Z187" s="71">
        <v>12899</v>
      </c>
      <c r="AA187" s="71">
        <v>4178</v>
      </c>
      <c r="AB187" s="71">
        <v>20851</v>
      </c>
      <c r="AC187" s="71">
        <v>0</v>
      </c>
      <c r="AD187" s="71">
        <v>0</v>
      </c>
      <c r="AE187" s="72"/>
      <c r="AF187" s="71"/>
      <c r="AG187" s="71"/>
      <c r="AH187" s="71"/>
      <c r="AI187" s="71"/>
      <c r="AJ187" s="71"/>
      <c r="AK187" s="71"/>
      <c r="AL187" s="71"/>
      <c r="AM187" s="71"/>
      <c r="AN187" s="71"/>
      <c r="AO187" s="71"/>
      <c r="AP187" s="71"/>
      <c r="AQ187" s="72"/>
      <c r="AR187" s="71">
        <v>100</v>
      </c>
      <c r="AS187" s="71">
        <v>45</v>
      </c>
      <c r="AT187" s="71">
        <v>0</v>
      </c>
      <c r="AU187" s="71">
        <v>0</v>
      </c>
      <c r="AV187" s="71">
        <v>0</v>
      </c>
      <c r="AW187" s="71">
        <v>0</v>
      </c>
      <c r="AX187" s="71"/>
      <c r="AY187" s="72"/>
      <c r="AZ187" s="71">
        <v>569.74800000000005</v>
      </c>
      <c r="BA187" s="71">
        <v>3680</v>
      </c>
      <c r="BB187" s="71">
        <v>0</v>
      </c>
      <c r="BC187" s="71">
        <v>0</v>
      </c>
      <c r="BD187" s="71">
        <v>0</v>
      </c>
      <c r="BE187" s="71">
        <v>0</v>
      </c>
      <c r="BF187" s="71"/>
      <c r="BG187" s="72"/>
      <c r="BH187" s="71">
        <v>0</v>
      </c>
      <c r="BI187" s="71">
        <v>0</v>
      </c>
      <c r="BJ187" s="71">
        <v>77.555999999999997</v>
      </c>
      <c r="BK187" s="71">
        <v>0</v>
      </c>
      <c r="BL187" s="71">
        <v>0</v>
      </c>
      <c r="BM187" s="71">
        <v>0</v>
      </c>
      <c r="BN187" s="72"/>
      <c r="BO187" s="71">
        <v>0</v>
      </c>
      <c r="BP187" s="71">
        <v>0</v>
      </c>
      <c r="BQ187" s="71">
        <v>3</v>
      </c>
      <c r="BR187" s="71">
        <v>0</v>
      </c>
      <c r="BS187" s="71">
        <v>0</v>
      </c>
      <c r="BT187" s="71">
        <v>0</v>
      </c>
      <c r="BU187"/>
      <c r="BV187" s="70">
        <v>77.555999999999997</v>
      </c>
      <c r="BW187" s="70">
        <v>0</v>
      </c>
      <c r="BX187" s="70">
        <v>0</v>
      </c>
      <c r="BY187" s="70">
        <v>0</v>
      </c>
      <c r="BZ187" s="70">
        <v>0</v>
      </c>
      <c r="CA187" s="70">
        <v>0</v>
      </c>
      <c r="CB187" s="70">
        <v>0</v>
      </c>
      <c r="CC187" s="70">
        <v>0</v>
      </c>
      <c r="CD187" s="70">
        <v>0</v>
      </c>
    </row>
    <row r="188" spans="1:82">
      <c r="A188" s="70" t="s">
        <v>1856</v>
      </c>
      <c r="B188" s="70">
        <v>420</v>
      </c>
      <c r="C188" s="70">
        <v>12</v>
      </c>
      <c r="D188" s="70">
        <v>25</v>
      </c>
      <c r="E188" s="70">
        <v>2015</v>
      </c>
      <c r="F188" s="70" t="s">
        <v>182</v>
      </c>
      <c r="G188" s="70" t="s">
        <v>1645</v>
      </c>
      <c r="H188" s="70" t="s">
        <v>1646</v>
      </c>
      <c r="I188" s="148"/>
      <c r="J188" s="71">
        <v>53.512073013243011</v>
      </c>
      <c r="K188" s="71">
        <v>1.8854462454670959</v>
      </c>
      <c r="L188" s="71">
        <v>32.868554378974792</v>
      </c>
      <c r="M188" s="71">
        <v>39.249248473810368</v>
      </c>
      <c r="N188" s="71">
        <v>50.587155638940601</v>
      </c>
      <c r="O188" s="71">
        <v>22.082905876492287</v>
      </c>
      <c r="P188" s="71">
        <v>21.0760922711431</v>
      </c>
      <c r="Q188" s="71">
        <v>1.49136997554983</v>
      </c>
      <c r="R188" s="71">
        <v>0</v>
      </c>
      <c r="S188" s="71">
        <v>0</v>
      </c>
      <c r="T188" s="72"/>
      <c r="U188" s="71">
        <v>2135508</v>
      </c>
      <c r="V188" s="71">
        <v>583</v>
      </c>
      <c r="W188" s="71">
        <v>681</v>
      </c>
      <c r="X188" s="71">
        <v>6482</v>
      </c>
      <c r="Y188" s="71">
        <v>9674</v>
      </c>
      <c r="Z188" s="71">
        <v>12830</v>
      </c>
      <c r="AA188" s="71">
        <v>4194</v>
      </c>
      <c r="AB188" s="71">
        <v>20527</v>
      </c>
      <c r="AC188" s="71">
        <v>0</v>
      </c>
      <c r="AD188" s="71">
        <v>0</v>
      </c>
      <c r="AE188" s="72"/>
      <c r="AF188" s="71">
        <v>16480357.10178688</v>
      </c>
      <c r="AG188" s="71">
        <v>1256121.748389113</v>
      </c>
      <c r="AH188" s="71">
        <v>4249965.3608552497</v>
      </c>
      <c r="AI188" s="71">
        <v>41226046.10648305</v>
      </c>
      <c r="AJ188" s="71">
        <v>42846606.69620619</v>
      </c>
      <c r="AK188" s="71">
        <v>0</v>
      </c>
      <c r="AL188" s="71">
        <v>0</v>
      </c>
      <c r="AM188" s="71">
        <v>2813139.242473566</v>
      </c>
      <c r="AN188" s="71">
        <v>0</v>
      </c>
      <c r="AO188" s="71">
        <v>0</v>
      </c>
      <c r="AP188" s="71">
        <v>108872236.25619406</v>
      </c>
      <c r="AQ188" s="72"/>
      <c r="AR188" s="71">
        <v>142</v>
      </c>
      <c r="AS188" s="71">
        <v>51</v>
      </c>
      <c r="AT188" s="71">
        <v>0</v>
      </c>
      <c r="AU188" s="71">
        <v>0</v>
      </c>
      <c r="AV188" s="71">
        <v>0</v>
      </c>
      <c r="AW188" s="71">
        <v>0</v>
      </c>
      <c r="AX188" s="71"/>
      <c r="AY188" s="72"/>
      <c r="AZ188" s="71">
        <v>918.15800000000002</v>
      </c>
      <c r="BA188" s="71">
        <v>5708.4</v>
      </c>
      <c r="BB188" s="71">
        <v>0</v>
      </c>
      <c r="BC188" s="71">
        <v>0</v>
      </c>
      <c r="BD188" s="71">
        <v>0</v>
      </c>
      <c r="BE188" s="71">
        <v>0</v>
      </c>
      <c r="BF188" s="71"/>
      <c r="BG188" s="72"/>
      <c r="BH188" s="71">
        <v>0</v>
      </c>
      <c r="BI188" s="71">
        <v>0</v>
      </c>
      <c r="BJ188" s="71">
        <v>85.81</v>
      </c>
      <c r="BK188" s="71">
        <v>0</v>
      </c>
      <c r="BL188" s="71">
        <v>0</v>
      </c>
      <c r="BM188" s="71">
        <v>0</v>
      </c>
      <c r="BN188" s="72"/>
      <c r="BO188" s="71">
        <v>0</v>
      </c>
      <c r="BP188" s="71">
        <v>0</v>
      </c>
      <c r="BQ188" s="71">
        <v>3</v>
      </c>
      <c r="BR188" s="71">
        <v>0</v>
      </c>
      <c r="BS188" s="71">
        <v>0</v>
      </c>
      <c r="BT188" s="71">
        <v>0</v>
      </c>
      <c r="BU188"/>
      <c r="BV188" s="70">
        <v>85.81</v>
      </c>
      <c r="BW188" s="70">
        <v>0</v>
      </c>
      <c r="BX188" s="70">
        <v>0</v>
      </c>
      <c r="BY188" s="70">
        <v>0</v>
      </c>
      <c r="BZ188" s="70">
        <v>0</v>
      </c>
      <c r="CA188" s="70">
        <v>0</v>
      </c>
      <c r="CB188" s="70">
        <v>0</v>
      </c>
      <c r="CC188" s="70">
        <v>0</v>
      </c>
      <c r="CD188" s="70">
        <v>0</v>
      </c>
    </row>
    <row r="189" spans="1:82">
      <c r="A189" s="70" t="s">
        <v>1857</v>
      </c>
      <c r="B189" s="70">
        <v>421</v>
      </c>
      <c r="C189" s="70">
        <v>13</v>
      </c>
      <c r="D189" s="70">
        <v>25</v>
      </c>
      <c r="E189" s="70">
        <v>2016</v>
      </c>
      <c r="F189" s="70" t="s">
        <v>155</v>
      </c>
      <c r="G189" s="70" t="s">
        <v>1645</v>
      </c>
      <c r="H189" s="70" t="s">
        <v>1646</v>
      </c>
      <c r="I189" s="148"/>
      <c r="J189" s="71">
        <v>57.198521307328498</v>
      </c>
      <c r="K189" s="71">
        <v>1.778500073043553</v>
      </c>
      <c r="L189" s="71">
        <v>35.345139931411211</v>
      </c>
      <c r="M189" s="71">
        <v>33.651678685518704</v>
      </c>
      <c r="N189" s="71">
        <v>51.369346753334106</v>
      </c>
      <c r="O189" s="71">
        <v>21.773935524518222</v>
      </c>
      <c r="P189" s="71">
        <v>22.466730223096761</v>
      </c>
      <c r="Q189" s="71">
        <v>1.4300160358775429</v>
      </c>
      <c r="R189" s="71">
        <v>0</v>
      </c>
      <c r="S189" s="71">
        <v>0</v>
      </c>
      <c r="T189" s="72"/>
      <c r="U189" s="71">
        <v>2172749</v>
      </c>
      <c r="V189" s="71">
        <v>583</v>
      </c>
      <c r="W189" s="71">
        <v>681</v>
      </c>
      <c r="X189" s="71">
        <v>6482</v>
      </c>
      <c r="Y189" s="71">
        <v>9660</v>
      </c>
      <c r="Z189" s="71">
        <v>12806</v>
      </c>
      <c r="AA189" s="71">
        <v>4624</v>
      </c>
      <c r="AB189" s="71">
        <v>20246</v>
      </c>
      <c r="AC189" s="71">
        <v>0</v>
      </c>
      <c r="AD189" s="71">
        <v>0</v>
      </c>
      <c r="AE189" s="72"/>
      <c r="AF189" s="71">
        <v>17924083.955946609</v>
      </c>
      <c r="AG189" s="71">
        <v>1197340.9166086719</v>
      </c>
      <c r="AH189" s="71">
        <v>3602055.0629303679</v>
      </c>
      <c r="AI189" s="71">
        <v>41151813.5618774</v>
      </c>
      <c r="AJ189" s="71">
        <v>42497530.636836313</v>
      </c>
      <c r="AK189" s="71">
        <v>0</v>
      </c>
      <c r="AL189" s="71">
        <v>0</v>
      </c>
      <c r="AM189" s="71">
        <v>2776784.9860014799</v>
      </c>
      <c r="AN189" s="71">
        <v>0</v>
      </c>
      <c r="AO189" s="71">
        <v>0</v>
      </c>
      <c r="AP189" s="71">
        <v>109149609.12020083</v>
      </c>
      <c r="AQ189" s="72"/>
      <c r="AR189" s="71">
        <v>176</v>
      </c>
      <c r="AS189" s="71">
        <v>60</v>
      </c>
      <c r="AT189" s="71">
        <v>0</v>
      </c>
      <c r="AU189" s="71">
        <v>0</v>
      </c>
      <c r="AV189" s="71">
        <v>0</v>
      </c>
      <c r="AW189" s="71">
        <v>0</v>
      </c>
      <c r="AX189" s="71"/>
      <c r="AY189" s="72"/>
      <c r="AZ189" s="71">
        <v>1214.758</v>
      </c>
      <c r="BA189" s="71">
        <v>6142.7</v>
      </c>
      <c r="BB189" s="71">
        <v>0</v>
      </c>
      <c r="BC189" s="71">
        <v>0</v>
      </c>
      <c r="BD189" s="71">
        <v>0</v>
      </c>
      <c r="BE189" s="71">
        <v>0</v>
      </c>
      <c r="BF189" s="71"/>
      <c r="BG189" s="72"/>
      <c r="BH189" s="71">
        <v>0</v>
      </c>
      <c r="BI189" s="71">
        <v>0</v>
      </c>
      <c r="BJ189" s="71">
        <v>71.858999999999995</v>
      </c>
      <c r="BK189" s="71">
        <v>0</v>
      </c>
      <c r="BL189" s="71">
        <v>0</v>
      </c>
      <c r="BM189" s="71">
        <v>0</v>
      </c>
      <c r="BN189" s="72"/>
      <c r="BO189" s="71">
        <v>0</v>
      </c>
      <c r="BP189" s="71">
        <v>0</v>
      </c>
      <c r="BQ189" s="71">
        <v>3</v>
      </c>
      <c r="BR189" s="71">
        <v>0</v>
      </c>
      <c r="BS189" s="71">
        <v>0</v>
      </c>
      <c r="BT189" s="71">
        <v>0</v>
      </c>
      <c r="BU189"/>
      <c r="BV189" s="70">
        <v>71.858999999999995</v>
      </c>
      <c r="BW189" s="70">
        <v>0</v>
      </c>
      <c r="BX189" s="70">
        <v>0</v>
      </c>
      <c r="BY189" s="70">
        <v>0</v>
      </c>
      <c r="BZ189" s="70">
        <v>0</v>
      </c>
      <c r="CA189" s="70">
        <v>0</v>
      </c>
      <c r="CB189" s="70">
        <v>0</v>
      </c>
      <c r="CC189" s="70">
        <v>0</v>
      </c>
      <c r="CD189" s="70">
        <v>0</v>
      </c>
    </row>
    <row r="190" spans="1:82">
      <c r="A190" s="70" t="s">
        <v>1858</v>
      </c>
      <c r="B190" s="70">
        <v>422</v>
      </c>
      <c r="C190" s="70">
        <v>14</v>
      </c>
      <c r="D190" s="70">
        <v>25</v>
      </c>
      <c r="E190" s="70">
        <v>2017</v>
      </c>
      <c r="F190" s="70" t="s">
        <v>156</v>
      </c>
      <c r="G190" s="70" t="s">
        <v>1645</v>
      </c>
      <c r="H190" s="70" t="s">
        <v>1646</v>
      </c>
      <c r="I190" s="148"/>
      <c r="J190" s="71">
        <v>58.608017833544103</v>
      </c>
      <c r="K190" s="71">
        <v>1.8173607833631595</v>
      </c>
      <c r="L190" s="71">
        <v>31.90641321340043</v>
      </c>
      <c r="M190" s="71">
        <v>33.742200707992232</v>
      </c>
      <c r="N190" s="71">
        <v>49.992074399941565</v>
      </c>
      <c r="O190" s="71">
        <v>21.375150556678651</v>
      </c>
      <c r="P190" s="71">
        <v>22.416142439359195</v>
      </c>
      <c r="Q190" s="71">
        <v>1.3629129364204799</v>
      </c>
      <c r="R190" s="71">
        <v>0</v>
      </c>
      <c r="S190" s="71">
        <v>0</v>
      </c>
      <c r="T190" s="72"/>
      <c r="U190" s="71">
        <v>2190628</v>
      </c>
      <c r="V190" s="71">
        <v>583</v>
      </c>
      <c r="W190" s="71">
        <v>681</v>
      </c>
      <c r="X190" s="71">
        <v>6482</v>
      </c>
      <c r="Y190" s="71">
        <v>9607</v>
      </c>
      <c r="Z190" s="71">
        <v>12780</v>
      </c>
      <c r="AA190" s="71">
        <v>4643</v>
      </c>
      <c r="AB190" s="71">
        <v>19954</v>
      </c>
      <c r="AC190" s="71">
        <v>0</v>
      </c>
      <c r="AD190" s="71">
        <v>0</v>
      </c>
      <c r="AE190" s="72"/>
      <c r="AF190" s="71">
        <v>17757829.458341371</v>
      </c>
      <c r="AG190" s="71">
        <v>1200819.848313598</v>
      </c>
      <c r="AH190" s="71">
        <v>4400291.3682286134</v>
      </c>
      <c r="AI190" s="71">
        <v>40133691.790780537</v>
      </c>
      <c r="AJ190" s="71">
        <v>38325335.372913703</v>
      </c>
      <c r="AK190" s="71">
        <v>0</v>
      </c>
      <c r="AL190" s="71">
        <v>0</v>
      </c>
      <c r="AM190" s="71">
        <v>2741018.7669285121</v>
      </c>
      <c r="AN190" s="71">
        <v>0</v>
      </c>
      <c r="AO190" s="71">
        <v>0</v>
      </c>
      <c r="AP190" s="71">
        <v>104558986.60550633</v>
      </c>
      <c r="AQ190" s="72"/>
      <c r="AR190" s="71">
        <v>209</v>
      </c>
      <c r="AS190" s="71">
        <v>75</v>
      </c>
      <c r="AT190" s="71">
        <v>0</v>
      </c>
      <c r="AU190" s="71">
        <v>0</v>
      </c>
      <c r="AV190" s="71">
        <v>0</v>
      </c>
      <c r="AW190" s="71">
        <v>0</v>
      </c>
      <c r="AX190" s="71"/>
      <c r="AY190" s="72"/>
      <c r="AZ190" s="71">
        <v>1520.9580000000001</v>
      </c>
      <c r="BA190" s="71">
        <v>6814.9000000000005</v>
      </c>
      <c r="BB190" s="71">
        <v>0</v>
      </c>
      <c r="BC190" s="71">
        <v>0</v>
      </c>
      <c r="BD190" s="71">
        <v>0</v>
      </c>
      <c r="BE190" s="71">
        <v>0</v>
      </c>
      <c r="BF190" s="71"/>
      <c r="BG190" s="72"/>
      <c r="BH190" s="71">
        <v>0</v>
      </c>
      <c r="BI190" s="71">
        <v>0</v>
      </c>
      <c r="BJ190" s="71">
        <v>75.462000000000003</v>
      </c>
      <c r="BK190" s="71">
        <v>0</v>
      </c>
      <c r="BL190" s="71">
        <v>0</v>
      </c>
      <c r="BM190" s="71">
        <v>0</v>
      </c>
      <c r="BN190" s="72"/>
      <c r="BO190" s="71">
        <v>0</v>
      </c>
      <c r="BP190" s="71">
        <v>0</v>
      </c>
      <c r="BQ190" s="71">
        <v>3</v>
      </c>
      <c r="BR190" s="71">
        <v>0</v>
      </c>
      <c r="BS190" s="71">
        <v>0</v>
      </c>
      <c r="BT190" s="71">
        <v>0</v>
      </c>
      <c r="BU190"/>
      <c r="BV190" s="70">
        <v>75.462000000000003</v>
      </c>
      <c r="BW190" s="70">
        <v>0</v>
      </c>
      <c r="BX190" s="70">
        <v>0</v>
      </c>
      <c r="BY190" s="70">
        <v>0</v>
      </c>
      <c r="BZ190" s="70">
        <v>0</v>
      </c>
      <c r="CA190" s="70">
        <v>0</v>
      </c>
      <c r="CB190" s="70">
        <v>0</v>
      </c>
      <c r="CC190" s="70">
        <v>0</v>
      </c>
      <c r="CD190" s="70">
        <v>0</v>
      </c>
    </row>
    <row r="191" spans="1:82">
      <c r="A191" s="70" t="s">
        <v>1859</v>
      </c>
      <c r="B191" s="70">
        <v>423</v>
      </c>
      <c r="C191" s="70">
        <v>15</v>
      </c>
      <c r="D191" s="70">
        <v>25</v>
      </c>
      <c r="E191" s="70">
        <v>2018</v>
      </c>
      <c r="F191" s="70" t="s">
        <v>183</v>
      </c>
      <c r="G191" s="70" t="s">
        <v>1645</v>
      </c>
      <c r="H191" s="70" t="s">
        <v>1646</v>
      </c>
      <c r="I191" s="148"/>
      <c r="J191" s="71">
        <v>56.178039606881299</v>
      </c>
      <c r="K191" s="71">
        <v>1.6914706496648264</v>
      </c>
      <c r="L191" s="71">
        <v>29.270024464853496</v>
      </c>
      <c r="M191" s="71">
        <v>33.908619819116815</v>
      </c>
      <c r="N191" s="71">
        <v>45.72502728464611</v>
      </c>
      <c r="O191" s="71">
        <v>20.85211498994725</v>
      </c>
      <c r="P191" s="71">
        <v>22.18822695172339</v>
      </c>
      <c r="Q191" s="71">
        <v>1.24086995591754</v>
      </c>
      <c r="R191" s="71">
        <v>0</v>
      </c>
      <c r="S191" s="71">
        <v>0</v>
      </c>
      <c r="T191" s="72"/>
      <c r="U191" s="71">
        <v>2194044</v>
      </c>
      <c r="V191" s="71">
        <v>583</v>
      </c>
      <c r="W191" s="71">
        <v>681</v>
      </c>
      <c r="X191" s="71">
        <v>6482</v>
      </c>
      <c r="Y191" s="71">
        <v>9544</v>
      </c>
      <c r="Z191" s="71">
        <v>12706</v>
      </c>
      <c r="AA191" s="71">
        <v>4642</v>
      </c>
      <c r="AB191" s="71">
        <v>19578</v>
      </c>
      <c r="AC191" s="71">
        <v>0</v>
      </c>
      <c r="AD191" s="71">
        <v>0</v>
      </c>
      <c r="AE191" s="72"/>
      <c r="AF191" s="71">
        <v>17853536.443870671</v>
      </c>
      <c r="AG191" s="71">
        <v>1086454.700355455</v>
      </c>
      <c r="AH191" s="71">
        <v>4147275.1559872571</v>
      </c>
      <c r="AI191" s="71">
        <v>41024830.899499692</v>
      </c>
      <c r="AJ191" s="71">
        <v>35368403.661871716</v>
      </c>
      <c r="AK191" s="71">
        <v>0</v>
      </c>
      <c r="AL191" s="71">
        <v>0</v>
      </c>
      <c r="AM191" s="71">
        <v>2694933.4455126622</v>
      </c>
      <c r="AN191" s="71">
        <v>0</v>
      </c>
      <c r="AO191" s="71">
        <v>0</v>
      </c>
      <c r="AP191" s="71">
        <v>102175434.30709745</v>
      </c>
      <c r="AQ191" s="72"/>
      <c r="AR191" s="71">
        <v>216</v>
      </c>
      <c r="AS191" s="71">
        <v>86</v>
      </c>
      <c r="AT191" s="71">
        <v>0</v>
      </c>
      <c r="AU191" s="71">
        <v>0</v>
      </c>
      <c r="AV191" s="71">
        <v>0</v>
      </c>
      <c r="AW191" s="71">
        <v>0</v>
      </c>
      <c r="AX191" s="71"/>
      <c r="AY191" s="72"/>
      <c r="AZ191" s="71">
        <v>1565.9580000000001</v>
      </c>
      <c r="BA191" s="71">
        <v>7318</v>
      </c>
      <c r="BB191" s="71">
        <v>0</v>
      </c>
      <c r="BC191" s="71">
        <v>0</v>
      </c>
      <c r="BD191" s="71">
        <v>0</v>
      </c>
      <c r="BE191" s="71">
        <v>0</v>
      </c>
      <c r="BF191" s="71"/>
      <c r="BG191" s="72"/>
      <c r="BH191" s="71">
        <v>0</v>
      </c>
      <c r="BI191" s="71">
        <v>0</v>
      </c>
      <c r="BJ191" s="71">
        <v>72.259</v>
      </c>
      <c r="BK191" s="71">
        <v>0</v>
      </c>
      <c r="BL191" s="71">
        <v>0</v>
      </c>
      <c r="BM191" s="71">
        <v>0</v>
      </c>
      <c r="BN191" s="72"/>
      <c r="BO191" s="71">
        <v>0</v>
      </c>
      <c r="BP191" s="71">
        <v>0</v>
      </c>
      <c r="BQ191" s="71">
        <v>3</v>
      </c>
      <c r="BR191" s="71">
        <v>0</v>
      </c>
      <c r="BS191" s="71">
        <v>0</v>
      </c>
      <c r="BT191" s="71">
        <v>0</v>
      </c>
      <c r="BU191"/>
      <c r="BV191" s="70">
        <v>72.259</v>
      </c>
      <c r="BW191" s="70">
        <v>0</v>
      </c>
      <c r="BX191" s="70">
        <v>0</v>
      </c>
      <c r="BY191" s="70">
        <v>0</v>
      </c>
      <c r="BZ191" s="70">
        <v>0</v>
      </c>
      <c r="CA191" s="70">
        <v>0</v>
      </c>
      <c r="CB191" s="70">
        <v>0</v>
      </c>
      <c r="CC191" s="70">
        <v>0</v>
      </c>
      <c r="CD191" s="70">
        <v>0</v>
      </c>
    </row>
    <row r="192" spans="1:82">
      <c r="A192" s="70" t="s">
        <v>1860</v>
      </c>
      <c r="B192" s="70">
        <v>424</v>
      </c>
      <c r="C192" s="70">
        <v>16</v>
      </c>
      <c r="D192" s="70">
        <v>25</v>
      </c>
      <c r="E192" s="70">
        <v>2019</v>
      </c>
      <c r="F192" s="70" t="s">
        <v>158</v>
      </c>
      <c r="G192" s="70" t="s">
        <v>1645</v>
      </c>
      <c r="H192" s="70" t="s">
        <v>1646</v>
      </c>
      <c r="I192" s="148"/>
      <c r="J192" s="71">
        <v>54.850053640396339</v>
      </c>
      <c r="K192" s="71">
        <v>1.5695602110826758</v>
      </c>
      <c r="L192" s="71">
        <v>29.40116416171195</v>
      </c>
      <c r="M192" s="71">
        <v>30.419110980433999</v>
      </c>
      <c r="N192" s="71">
        <v>46.095730591707849</v>
      </c>
      <c r="O192" s="71">
        <v>20.160781049349733</v>
      </c>
      <c r="P192" s="71">
        <v>20.41955491362679</v>
      </c>
      <c r="Q192" s="71">
        <v>1.1868726524892499</v>
      </c>
      <c r="R192" s="71">
        <v>0</v>
      </c>
      <c r="S192" s="71">
        <v>0</v>
      </c>
      <c r="T192" s="72"/>
      <c r="U192" s="71">
        <v>2253465</v>
      </c>
      <c r="V192" s="71">
        <v>583</v>
      </c>
      <c r="W192" s="71">
        <v>681</v>
      </c>
      <c r="X192" s="71">
        <v>6482</v>
      </c>
      <c r="Y192" s="71">
        <v>9504</v>
      </c>
      <c r="Z192" s="71">
        <v>12622</v>
      </c>
      <c r="AA192" s="71">
        <v>4240</v>
      </c>
      <c r="AB192" s="71">
        <v>19233</v>
      </c>
      <c r="AC192" s="71">
        <v>0</v>
      </c>
      <c r="AD192" s="71">
        <v>0</v>
      </c>
      <c r="AE192" s="72"/>
      <c r="AF192" s="71">
        <v>17993535.175632369</v>
      </c>
      <c r="AG192" s="71">
        <v>1086132.970627574</v>
      </c>
      <c r="AH192" s="71">
        <v>4477818.368455979</v>
      </c>
      <c r="AI192" s="71">
        <v>40200928.595718943</v>
      </c>
      <c r="AJ192" s="71">
        <v>37151825.90916425</v>
      </c>
      <c r="AK192" s="71">
        <v>0</v>
      </c>
      <c r="AL192" s="71">
        <v>0</v>
      </c>
      <c r="AM192" s="71">
        <v>2619389.8140535178</v>
      </c>
      <c r="AN192" s="71">
        <v>0</v>
      </c>
      <c r="AO192" s="71">
        <v>0</v>
      </c>
      <c r="AP192" s="71">
        <v>103529630.83365263</v>
      </c>
      <c r="AQ192" s="72"/>
      <c r="AR192" s="71">
        <v>225</v>
      </c>
      <c r="AS192" s="71">
        <v>97</v>
      </c>
      <c r="AT192" s="71">
        <v>0</v>
      </c>
      <c r="AU192" s="71">
        <v>0</v>
      </c>
      <c r="AV192" s="71">
        <v>0</v>
      </c>
      <c r="AW192" s="71">
        <v>0</v>
      </c>
      <c r="AX192" s="71"/>
      <c r="AY192" s="72"/>
      <c r="AZ192" s="71">
        <v>1628.674000000002</v>
      </c>
      <c r="BA192" s="71">
        <v>7824.4000000000005</v>
      </c>
      <c r="BB192" s="71">
        <v>0</v>
      </c>
      <c r="BC192" s="71">
        <v>0</v>
      </c>
      <c r="BD192" s="71">
        <v>0</v>
      </c>
      <c r="BE192" s="71">
        <v>0</v>
      </c>
      <c r="BF192" s="71"/>
      <c r="BG192" s="72"/>
      <c r="BH192" s="71">
        <v>0</v>
      </c>
      <c r="BI192" s="71">
        <v>0</v>
      </c>
      <c r="BJ192" s="71">
        <v>82.513999999999996</v>
      </c>
      <c r="BK192" s="71">
        <v>0</v>
      </c>
      <c r="BL192" s="71">
        <v>0</v>
      </c>
      <c r="BM192" s="71">
        <v>0</v>
      </c>
      <c r="BN192" s="72"/>
      <c r="BO192" s="71">
        <v>0</v>
      </c>
      <c r="BP192" s="71">
        <v>0</v>
      </c>
      <c r="BQ192" s="71">
        <v>3</v>
      </c>
      <c r="BR192" s="71">
        <v>0</v>
      </c>
      <c r="BS192" s="71">
        <v>0</v>
      </c>
      <c r="BT192" s="71">
        <v>0</v>
      </c>
      <c r="BU192"/>
      <c r="BV192" s="70">
        <v>82.513999999999996</v>
      </c>
      <c r="BW192" s="70">
        <v>0</v>
      </c>
      <c r="BX192" s="70">
        <v>0</v>
      </c>
      <c r="BY192" s="70">
        <v>0</v>
      </c>
      <c r="BZ192" s="70">
        <v>0</v>
      </c>
      <c r="CA192" s="70">
        <v>0</v>
      </c>
      <c r="CB192" s="70">
        <v>0</v>
      </c>
      <c r="CC192" s="70">
        <v>0</v>
      </c>
      <c r="CD192" s="70">
        <v>0</v>
      </c>
    </row>
    <row r="193" spans="1:82">
      <c r="A193" s="70" t="s">
        <v>1861</v>
      </c>
      <c r="B193" s="70">
        <v>425</v>
      </c>
      <c r="C193" s="70">
        <v>17</v>
      </c>
      <c r="D193" s="70">
        <v>25</v>
      </c>
      <c r="E193" s="70">
        <v>2020</v>
      </c>
      <c r="F193" s="70" t="s">
        <v>159</v>
      </c>
      <c r="G193" s="70" t="s">
        <v>1645</v>
      </c>
      <c r="H193" s="70" t="s">
        <v>1646</v>
      </c>
      <c r="I193" s="148"/>
      <c r="J193" s="71">
        <v>35.107883075212399</v>
      </c>
      <c r="K193" s="71">
        <v>1.5015127077682184</v>
      </c>
      <c r="L193" s="71">
        <v>13.021533435692318</v>
      </c>
      <c r="M193" s="71">
        <v>27.276110125519285</v>
      </c>
      <c r="N193" s="71">
        <v>42.160430981575075</v>
      </c>
      <c r="O193" s="71">
        <v>17.616113730568149</v>
      </c>
      <c r="P193" s="71">
        <v>19.401568837774235</v>
      </c>
      <c r="Q193" s="71">
        <v>1.11677506189894</v>
      </c>
      <c r="R193" s="71">
        <v>0</v>
      </c>
      <c r="S193" s="71">
        <v>0</v>
      </c>
      <c r="T193" s="72"/>
      <c r="U193" s="71">
        <v>1635060</v>
      </c>
      <c r="V193" s="71">
        <v>516</v>
      </c>
      <c r="W193" s="71">
        <v>268</v>
      </c>
      <c r="X193" s="71">
        <v>6112</v>
      </c>
      <c r="Y193" s="71">
        <v>9484</v>
      </c>
      <c r="Z193" s="71">
        <v>12588</v>
      </c>
      <c r="AA193" s="71">
        <v>4282</v>
      </c>
      <c r="AB193" s="71">
        <v>18941</v>
      </c>
      <c r="AC193" s="71">
        <v>0</v>
      </c>
      <c r="AD193" s="71">
        <v>0</v>
      </c>
      <c r="AE193" s="72"/>
      <c r="AF193" s="71">
        <v>12766397.129358931</v>
      </c>
      <c r="AG193" s="71">
        <v>962020.08667654276</v>
      </c>
      <c r="AH193" s="71">
        <v>1909585.5865242572</v>
      </c>
      <c r="AI193" s="71">
        <v>35093158.294089183</v>
      </c>
      <c r="AJ193" s="71">
        <v>38945930.490149677</v>
      </c>
      <c r="AK193" s="71"/>
      <c r="AL193" s="71"/>
      <c r="AM193" s="71">
        <v>2472010.9388991338</v>
      </c>
      <c r="AN193" s="71"/>
      <c r="AO193" s="71"/>
      <c r="AP193" s="71">
        <v>92149102.525697723</v>
      </c>
      <c r="AQ193" s="72"/>
      <c r="AR193" s="71">
        <v>229</v>
      </c>
      <c r="AS193" s="71">
        <v>110</v>
      </c>
      <c r="AT193" s="71">
        <v>0</v>
      </c>
      <c r="AU193" s="71">
        <v>0</v>
      </c>
      <c r="AV193" s="71">
        <v>0</v>
      </c>
      <c r="AW193" s="71">
        <v>0</v>
      </c>
      <c r="AX193" s="71"/>
      <c r="AY193" s="72"/>
      <c r="AZ193" s="71">
        <v>1647.3540000000021</v>
      </c>
      <c r="BA193" s="71">
        <v>8691.4</v>
      </c>
      <c r="BB193" s="71">
        <v>0</v>
      </c>
      <c r="BC193" s="71">
        <v>0</v>
      </c>
      <c r="BD193" s="71">
        <v>0</v>
      </c>
      <c r="BE193" s="71">
        <v>0</v>
      </c>
      <c r="BF193" s="71"/>
      <c r="BG193" s="72"/>
      <c r="BH193" s="71">
        <v>0</v>
      </c>
      <c r="BI193" s="71">
        <v>0</v>
      </c>
      <c r="BJ193" s="71">
        <v>74.853999999999999</v>
      </c>
      <c r="BK193" s="71">
        <v>0</v>
      </c>
      <c r="BL193" s="71">
        <v>0</v>
      </c>
      <c r="BM193" s="71">
        <v>0</v>
      </c>
      <c r="BN193" s="72"/>
      <c r="BO193" s="71">
        <v>0</v>
      </c>
      <c r="BP193" s="71">
        <v>0</v>
      </c>
      <c r="BQ193" s="71">
        <v>3</v>
      </c>
      <c r="BR193" s="71">
        <v>0</v>
      </c>
      <c r="BS193" s="71">
        <v>0</v>
      </c>
      <c r="BT193" s="71">
        <v>0</v>
      </c>
      <c r="BU193"/>
      <c r="BV193" s="70">
        <v>74.853999999999999</v>
      </c>
      <c r="BW193" s="70">
        <v>0</v>
      </c>
      <c r="BX193" s="70">
        <v>0</v>
      </c>
      <c r="BY193" s="70">
        <v>0</v>
      </c>
      <c r="BZ193" s="70">
        <v>0</v>
      </c>
      <c r="CA193" s="70">
        <v>0</v>
      </c>
      <c r="CB193" s="70">
        <v>0</v>
      </c>
      <c r="CC193" s="70">
        <v>0</v>
      </c>
      <c r="CD193" s="70">
        <v>0</v>
      </c>
    </row>
    <row r="194" spans="1:82">
      <c r="A194" s="70" t="s">
        <v>1862</v>
      </c>
      <c r="B194" s="70">
        <v>425</v>
      </c>
      <c r="C194" s="70">
        <v>18</v>
      </c>
      <c r="D194" s="70">
        <v>25</v>
      </c>
      <c r="E194" s="70">
        <v>2021</v>
      </c>
      <c r="F194" s="70" t="s">
        <v>160</v>
      </c>
      <c r="G194" s="70" t="s">
        <v>1645</v>
      </c>
      <c r="H194" s="70" t="s">
        <v>1646</v>
      </c>
      <c r="I194" s="148"/>
      <c r="J194" s="71">
        <v>45.243570408699199</v>
      </c>
      <c r="K194" s="71">
        <v>1.4463735318827728</v>
      </c>
      <c r="L194" s="71">
        <v>11.883307444132816</v>
      </c>
      <c r="M194" s="71">
        <v>27.702067329702427</v>
      </c>
      <c r="N194" s="71">
        <v>41.450710104019919</v>
      </c>
      <c r="O194" s="71">
        <v>16.928034735569454</v>
      </c>
      <c r="P194" s="71">
        <v>20.301038660212495</v>
      </c>
      <c r="Q194" s="71">
        <v>1.0838398746186</v>
      </c>
      <c r="R194" s="71">
        <v>0</v>
      </c>
      <c r="S194" s="71">
        <v>0</v>
      </c>
      <c r="T194" s="72"/>
      <c r="U194" s="71">
        <v>2163851</v>
      </c>
      <c r="V194" s="71">
        <v>516</v>
      </c>
      <c r="W194" s="71">
        <v>268</v>
      </c>
      <c r="X194" s="71">
        <v>6112</v>
      </c>
      <c r="Y194" s="71">
        <v>9438</v>
      </c>
      <c r="Z194" s="71">
        <v>12455</v>
      </c>
      <c r="AA194" s="71">
        <v>4369</v>
      </c>
      <c r="AB194" s="71">
        <v>18563</v>
      </c>
      <c r="AC194" s="71">
        <v>0</v>
      </c>
      <c r="AD194" s="71">
        <v>0</v>
      </c>
      <c r="AE194" s="72"/>
      <c r="AF194" s="71">
        <v>16574167.261581756</v>
      </c>
      <c r="AG194" s="71">
        <v>978632.66352471453</v>
      </c>
      <c r="AH194" s="71">
        <v>1712054.6092891577</v>
      </c>
      <c r="AI194" s="71">
        <v>38507597.346631475</v>
      </c>
      <c r="AJ194" s="71">
        <v>37753924.01108256</v>
      </c>
      <c r="AK194" s="71">
        <v>0</v>
      </c>
      <c r="AL194" s="71">
        <v>0</v>
      </c>
      <c r="AM194" s="71">
        <v>2436651.5493762456</v>
      </c>
      <c r="AN194" s="71">
        <v>0</v>
      </c>
      <c r="AO194" s="71">
        <v>0</v>
      </c>
      <c r="AP194" s="71">
        <v>97963027.441485912</v>
      </c>
      <c r="AQ194" s="72"/>
      <c r="AR194" s="71">
        <v>242</v>
      </c>
      <c r="AS194" s="71">
        <v>115</v>
      </c>
      <c r="AT194" s="71">
        <v>0</v>
      </c>
      <c r="AU194" s="71">
        <v>0</v>
      </c>
      <c r="AV194" s="71">
        <v>0</v>
      </c>
      <c r="AW194" s="71">
        <v>0</v>
      </c>
      <c r="AX194" s="71"/>
      <c r="AY194" s="72"/>
      <c r="AZ194" s="71">
        <v>1731.954000000002</v>
      </c>
      <c r="BA194" s="71">
        <v>10849.2</v>
      </c>
      <c r="BB194" s="71">
        <v>0</v>
      </c>
      <c r="BC194" s="71">
        <v>0</v>
      </c>
      <c r="BD194" s="71">
        <v>0</v>
      </c>
      <c r="BE194" s="71">
        <v>0</v>
      </c>
      <c r="BF194" s="71"/>
      <c r="BG194" s="72"/>
      <c r="BH194" s="71">
        <v>0</v>
      </c>
      <c r="BI194" s="71">
        <v>0</v>
      </c>
      <c r="BJ194" s="71">
        <v>80.495000000000005</v>
      </c>
      <c r="BK194" s="71">
        <v>0</v>
      </c>
      <c r="BL194" s="71">
        <v>0</v>
      </c>
      <c r="BM194" s="71">
        <v>0</v>
      </c>
      <c r="BN194" s="72"/>
      <c r="BO194" s="71">
        <v>0</v>
      </c>
      <c r="BP194" s="71">
        <v>0</v>
      </c>
      <c r="BQ194" s="71">
        <v>3</v>
      </c>
      <c r="BR194" s="71">
        <v>0</v>
      </c>
      <c r="BS194" s="71">
        <v>0</v>
      </c>
      <c r="BT194" s="71">
        <v>0</v>
      </c>
      <c r="BU194"/>
      <c r="BV194" s="70">
        <v>80.495000000000005</v>
      </c>
      <c r="BW194" s="70">
        <v>0</v>
      </c>
      <c r="BX194" s="70">
        <v>0</v>
      </c>
      <c r="BY194" s="70">
        <v>0</v>
      </c>
      <c r="BZ194" s="70">
        <v>0</v>
      </c>
      <c r="CA194" s="70">
        <v>0</v>
      </c>
      <c r="CB194" s="70">
        <v>0</v>
      </c>
      <c r="CC194" s="70">
        <v>0</v>
      </c>
      <c r="CD194" s="70">
        <v>0</v>
      </c>
    </row>
    <row r="195" spans="1:82">
      <c r="A195" s="70" t="s">
        <v>1651</v>
      </c>
      <c r="B195" s="70">
        <v>425</v>
      </c>
      <c r="C195" s="70">
        <v>19</v>
      </c>
      <c r="D195" s="70">
        <v>25</v>
      </c>
      <c r="E195" s="70">
        <v>2022</v>
      </c>
      <c r="F195" s="70" t="s">
        <v>161</v>
      </c>
      <c r="G195" s="70" t="s">
        <v>1645</v>
      </c>
      <c r="H195" s="70" t="s">
        <v>1646</v>
      </c>
      <c r="I195" s="148"/>
      <c r="J195" s="71">
        <v>41.461314525384005</v>
      </c>
      <c r="K195" s="71">
        <v>1.38353449901003</v>
      </c>
      <c r="L195" s="71">
        <v>10.654954096171496</v>
      </c>
      <c r="M195" s="71">
        <v>28.243710108395664</v>
      </c>
      <c r="N195" s="71">
        <v>40.640526082974461</v>
      </c>
      <c r="O195" s="71">
        <v>17.761171258392235</v>
      </c>
      <c r="P195" s="71">
        <v>20.202165780738049</v>
      </c>
      <c r="Q195" s="71">
        <v>1.0697239081962282</v>
      </c>
      <c r="R195" s="71">
        <v>0</v>
      </c>
      <c r="S195" s="71">
        <v>0</v>
      </c>
      <c r="T195" s="72"/>
      <c r="U195" s="71">
        <v>2438870</v>
      </c>
      <c r="V195" s="71">
        <v>516</v>
      </c>
      <c r="W195" s="71">
        <v>268</v>
      </c>
      <c r="X195" s="71">
        <v>6112</v>
      </c>
      <c r="Y195" s="71">
        <v>9396</v>
      </c>
      <c r="Z195" s="71">
        <v>12416</v>
      </c>
      <c r="AA195" s="71">
        <v>4414</v>
      </c>
      <c r="AB195" s="71">
        <v>18171</v>
      </c>
      <c r="AC195" s="71">
        <v>0</v>
      </c>
      <c r="AD195" s="71">
        <v>0</v>
      </c>
      <c r="AE195" s="72"/>
      <c r="AF195" s="71">
        <v>16653886.697706034</v>
      </c>
      <c r="AG195" s="71">
        <v>987229.53236672981</v>
      </c>
      <c r="AH195" s="71">
        <v>1900396.3555376278</v>
      </c>
      <c r="AI195" s="71">
        <v>38242833.564576961</v>
      </c>
      <c r="AJ195" s="71">
        <v>38259240.569021866</v>
      </c>
      <c r="AK195" s="71">
        <v>0</v>
      </c>
      <c r="AL195" s="71">
        <v>0</v>
      </c>
      <c r="AM195" s="71">
        <v>2346372.066671697</v>
      </c>
      <c r="AN195" s="71">
        <v>0</v>
      </c>
      <c r="AO195" s="71">
        <v>0</v>
      </c>
      <c r="AP195" s="71">
        <v>98389958.785880923</v>
      </c>
      <c r="AQ195" s="72"/>
      <c r="AR195" s="71">
        <v>258</v>
      </c>
      <c r="AS195" s="71">
        <v>115</v>
      </c>
      <c r="AT195" s="71">
        <v>0</v>
      </c>
      <c r="AU195" s="71">
        <v>0</v>
      </c>
      <c r="AV195" s="71">
        <v>0</v>
      </c>
      <c r="AW195" s="71">
        <v>0</v>
      </c>
      <c r="AX195" s="71"/>
      <c r="AY195" s="72"/>
      <c r="AZ195" s="71">
        <v>1843.8540000000025</v>
      </c>
      <c r="BA195" s="71">
        <v>10849.2</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1863</v>
      </c>
      <c r="B196" s="70">
        <v>425</v>
      </c>
      <c r="C196" s="70">
        <v>20</v>
      </c>
      <c r="D196" s="70">
        <v>25</v>
      </c>
      <c r="E196" s="70">
        <v>2023</v>
      </c>
      <c r="F196" s="70" t="s">
        <v>1539</v>
      </c>
      <c r="G196" s="70" t="s">
        <v>1645</v>
      </c>
      <c r="H196" s="70" t="s">
        <v>1646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267</v>
      </c>
      <c r="AS196" s="71">
        <v>117</v>
      </c>
      <c r="AT196" s="71">
        <v>0</v>
      </c>
      <c r="AU196" s="71">
        <v>0</v>
      </c>
      <c r="AV196" s="71">
        <v>0</v>
      </c>
      <c r="AW196" s="71">
        <v>0</v>
      </c>
      <c r="AX196" s="71"/>
      <c r="AY196" s="72"/>
      <c r="AZ196" s="71">
        <v>1903.1540000000027</v>
      </c>
      <c r="BA196" s="71">
        <v>10948.6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1644</v>
      </c>
      <c r="B197" s="70">
        <v>425</v>
      </c>
      <c r="C197" s="70">
        <v>21</v>
      </c>
      <c r="D197" s="70">
        <v>25</v>
      </c>
      <c r="E197" s="70">
        <v>2024</v>
      </c>
      <c r="F197" s="70" t="s">
        <v>1554</v>
      </c>
      <c r="G197" s="1064" t="s">
        <v>1645</v>
      </c>
      <c r="H197" s="70" t="s">
        <v>1646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1864</v>
      </c>
      <c r="B198" s="70">
        <v>171</v>
      </c>
      <c r="C198" s="70">
        <v>1</v>
      </c>
      <c r="D198" s="70">
        <v>11</v>
      </c>
      <c r="E198" s="70">
        <v>1990</v>
      </c>
      <c r="F198" s="70" t="s">
        <v>787</v>
      </c>
      <c r="G198" s="1064" t="s">
        <v>1865</v>
      </c>
      <c r="H198" s="70" t="s">
        <v>1866</v>
      </c>
      <c r="I198" s="148"/>
      <c r="J198" s="71">
        <v>5.0659236109465464</v>
      </c>
      <c r="K198" s="71">
        <v>3.1799515752685941</v>
      </c>
      <c r="L198" s="71">
        <v>0</v>
      </c>
      <c r="M198" s="71">
        <v>5.1467697064708924</v>
      </c>
      <c r="N198" s="71">
        <v>13.490759807790059</v>
      </c>
      <c r="O198" s="71">
        <v>15.1709764029107</v>
      </c>
      <c r="P198" s="71">
        <v>13.61552288855084</v>
      </c>
      <c r="Q198" s="71">
        <v>1.2024063139740599</v>
      </c>
      <c r="R198" s="71">
        <v>0</v>
      </c>
      <c r="S198" s="71">
        <v>1.3033260284235499</v>
      </c>
      <c r="T198" s="72"/>
      <c r="U198" s="71">
        <v>354115</v>
      </c>
      <c r="V198" s="71">
        <v>1053</v>
      </c>
      <c r="W198" s="71">
        <v>0</v>
      </c>
      <c r="X198" s="71">
        <v>2113</v>
      </c>
      <c r="Y198" s="71">
        <v>5194</v>
      </c>
      <c r="Z198" s="71">
        <v>6240</v>
      </c>
      <c r="AA198" s="71">
        <v>3306</v>
      </c>
      <c r="AB198" s="71">
        <v>19523</v>
      </c>
      <c r="AC198" s="71">
        <v>0</v>
      </c>
      <c r="AD198" s="71">
        <v>1.3033260284235499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1867</v>
      </c>
      <c r="B199" s="70">
        <v>172</v>
      </c>
      <c r="C199" s="70">
        <v>2</v>
      </c>
      <c r="D199" s="70">
        <v>11</v>
      </c>
      <c r="E199" s="70">
        <v>2005</v>
      </c>
      <c r="F199" s="70" t="s">
        <v>789</v>
      </c>
      <c r="G199" s="70" t="s">
        <v>1865</v>
      </c>
      <c r="H199" s="70" t="s">
        <v>1866</v>
      </c>
      <c r="I199" s="148"/>
      <c r="J199" s="71">
        <v>3.9825546563129302</v>
      </c>
      <c r="K199" s="71">
        <v>1.746368330869805</v>
      </c>
      <c r="L199" s="71">
        <v>2.3739058203874039</v>
      </c>
      <c r="M199" s="71">
        <v>10.05960741777519</v>
      </c>
      <c r="N199" s="71">
        <v>25.301186256211341</v>
      </c>
      <c r="O199" s="71">
        <v>23.68656313277997</v>
      </c>
      <c r="P199" s="71">
        <v>12.973951850728289</v>
      </c>
      <c r="Q199" s="71">
        <v>1.2548160365152099</v>
      </c>
      <c r="R199" s="71">
        <v>0</v>
      </c>
      <c r="S199" s="71">
        <v>2.8034327888802788</v>
      </c>
      <c r="T199" s="72"/>
      <c r="U199" s="71">
        <v>230786</v>
      </c>
      <c r="V199" s="71">
        <v>657</v>
      </c>
      <c r="W199" s="71">
        <v>20</v>
      </c>
      <c r="X199" s="71">
        <v>1792</v>
      </c>
      <c r="Y199" s="71">
        <v>6364</v>
      </c>
      <c r="Z199" s="71">
        <v>11274</v>
      </c>
      <c r="AA199" s="71">
        <v>2580</v>
      </c>
      <c r="AB199" s="71">
        <v>21299</v>
      </c>
      <c r="AC199" s="71">
        <v>0</v>
      </c>
      <c r="AD199" s="71">
        <v>2.8034327888802788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1868</v>
      </c>
      <c r="B200" s="70">
        <v>173</v>
      </c>
      <c r="C200" s="70">
        <v>3</v>
      </c>
      <c r="D200" s="70">
        <v>11</v>
      </c>
      <c r="E200" s="70">
        <v>2006</v>
      </c>
      <c r="F200" s="70" t="s">
        <v>790</v>
      </c>
      <c r="G200" s="70" t="s">
        <v>1865</v>
      </c>
      <c r="H200" s="70" t="s">
        <v>1866</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1869</v>
      </c>
      <c r="B201" s="70">
        <v>174</v>
      </c>
      <c r="C201" s="70">
        <v>4</v>
      </c>
      <c r="D201" s="70">
        <v>11</v>
      </c>
      <c r="E201" s="70">
        <v>2007</v>
      </c>
      <c r="F201" s="70" t="s">
        <v>791</v>
      </c>
      <c r="G201" s="70" t="s">
        <v>1865</v>
      </c>
      <c r="H201" s="70" t="s">
        <v>1866</v>
      </c>
      <c r="I201" s="148"/>
      <c r="J201" s="71">
        <v>4.083818649423538</v>
      </c>
      <c r="K201" s="71">
        <v>1.09449391748179</v>
      </c>
      <c r="L201" s="71">
        <v>2.0060226027566692</v>
      </c>
      <c r="M201" s="71">
        <v>10.40439009968649</v>
      </c>
      <c r="N201" s="71">
        <v>24.024692657649119</v>
      </c>
      <c r="O201" s="71">
        <v>22.95109162340005</v>
      </c>
      <c r="P201" s="71">
        <v>12.53135446109162</v>
      </c>
      <c r="Q201" s="71">
        <v>1.3216404339001599</v>
      </c>
      <c r="R201" s="71">
        <v>0</v>
      </c>
      <c r="S201" s="71">
        <v>3.0016878712406578</v>
      </c>
      <c r="T201" s="72"/>
      <c r="U201" s="71">
        <v>226764</v>
      </c>
      <c r="V201" s="71">
        <v>446</v>
      </c>
      <c r="W201" s="71">
        <v>19</v>
      </c>
      <c r="X201" s="71">
        <v>2246</v>
      </c>
      <c r="Y201" s="71">
        <v>6487</v>
      </c>
      <c r="Z201" s="71">
        <v>11356</v>
      </c>
      <c r="AA201" s="71">
        <v>2454</v>
      </c>
      <c r="AB201" s="71">
        <v>21247</v>
      </c>
      <c r="AC201" s="71">
        <v>0</v>
      </c>
      <c r="AD201" s="71">
        <v>3.0016878712406578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1870</v>
      </c>
      <c r="B202" s="70">
        <v>175</v>
      </c>
      <c r="C202" s="70">
        <v>5</v>
      </c>
      <c r="D202" s="70">
        <v>11</v>
      </c>
      <c r="E202" s="70">
        <v>2008</v>
      </c>
      <c r="F202" s="70" t="s">
        <v>792</v>
      </c>
      <c r="G202" s="70" t="s">
        <v>1865</v>
      </c>
      <c r="H202" s="70" t="s">
        <v>1866</v>
      </c>
      <c r="I202" s="148"/>
      <c r="J202" s="71">
        <v>4.0311216702366384</v>
      </c>
      <c r="K202" s="71">
        <v>0.82134960019144776</v>
      </c>
      <c r="L202" s="71">
        <v>1.680373566986233</v>
      </c>
      <c r="M202" s="71">
        <v>10.754033767034979</v>
      </c>
      <c r="N202" s="71">
        <v>21.592266131060711</v>
      </c>
      <c r="O202" s="71">
        <v>22.239248807340719</v>
      </c>
      <c r="P202" s="71">
        <v>12.093716538699139</v>
      </c>
      <c r="Q202" s="71">
        <v>1.2908908771365699</v>
      </c>
      <c r="R202" s="71">
        <v>0</v>
      </c>
      <c r="S202" s="71">
        <v>2.1938663594559999</v>
      </c>
      <c r="T202" s="72"/>
      <c r="U202" s="71">
        <v>238308</v>
      </c>
      <c r="V202" s="71">
        <v>446</v>
      </c>
      <c r="W202" s="71">
        <v>19</v>
      </c>
      <c r="X202" s="71">
        <v>2246</v>
      </c>
      <c r="Y202" s="71">
        <v>6518</v>
      </c>
      <c r="Z202" s="71">
        <v>11390</v>
      </c>
      <c r="AA202" s="71">
        <v>2371</v>
      </c>
      <c r="AB202" s="71">
        <v>21094</v>
      </c>
      <c r="AC202" s="71">
        <v>0</v>
      </c>
      <c r="AD202" s="71">
        <v>2.1938663594559999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1871</v>
      </c>
      <c r="B203" s="70">
        <v>176</v>
      </c>
      <c r="C203" s="70">
        <v>6</v>
      </c>
      <c r="D203" s="70">
        <v>11</v>
      </c>
      <c r="E203" s="70">
        <v>2009</v>
      </c>
      <c r="F203" s="70" t="s">
        <v>176</v>
      </c>
      <c r="G203" s="70" t="s">
        <v>1865</v>
      </c>
      <c r="H203" s="70" t="s">
        <v>1866</v>
      </c>
      <c r="I203" s="148"/>
      <c r="J203" s="71">
        <v>4.1516735711500319</v>
      </c>
      <c r="K203" s="71">
        <v>1.0914832063012301</v>
      </c>
      <c r="L203" s="71">
        <v>3.8373568801801632</v>
      </c>
      <c r="M203" s="71">
        <v>11.85506070159493</v>
      </c>
      <c r="N203" s="71">
        <v>25.56775644129177</v>
      </c>
      <c r="O203" s="71">
        <v>22.744697292806428</v>
      </c>
      <c r="P203" s="71">
        <v>11.437387734028389</v>
      </c>
      <c r="Q203" s="71">
        <v>1.2237198492632699</v>
      </c>
      <c r="R203" s="71">
        <v>0</v>
      </c>
      <c r="S203" s="71">
        <v>2.20511701890221</v>
      </c>
      <c r="T203" s="72"/>
      <c r="U203" s="71">
        <v>213990</v>
      </c>
      <c r="V203" s="71">
        <v>604</v>
      </c>
      <c r="W203" s="71">
        <v>50</v>
      </c>
      <c r="X203" s="71">
        <v>2477</v>
      </c>
      <c r="Y203" s="71">
        <v>6547</v>
      </c>
      <c r="Z203" s="71">
        <v>11498</v>
      </c>
      <c r="AA203" s="71">
        <v>2302</v>
      </c>
      <c r="AB203" s="71">
        <v>20991</v>
      </c>
      <c r="AC203" s="71">
        <v>0</v>
      </c>
      <c r="AD203" s="71">
        <v>2.20511701890221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1872</v>
      </c>
      <c r="B204" s="70">
        <v>177</v>
      </c>
      <c r="C204" s="70">
        <v>7</v>
      </c>
      <c r="D204" s="70">
        <v>11</v>
      </c>
      <c r="E204" s="70">
        <v>2010</v>
      </c>
      <c r="F204" s="70" t="s">
        <v>177</v>
      </c>
      <c r="G204" s="70" t="s">
        <v>1865</v>
      </c>
      <c r="H204" s="70" t="s">
        <v>1866</v>
      </c>
      <c r="I204" s="148"/>
      <c r="J204" s="71">
        <v>0</v>
      </c>
      <c r="K204" s="71">
        <v>1.1070261787357589</v>
      </c>
      <c r="L204" s="71">
        <v>3.3404785573154712</v>
      </c>
      <c r="M204" s="71">
        <v>11.532078315036509</v>
      </c>
      <c r="N204" s="71">
        <v>23.6975599682942</v>
      </c>
      <c r="O204" s="71">
        <v>22.529232413930039</v>
      </c>
      <c r="P204" s="71">
        <v>11.38892458968475</v>
      </c>
      <c r="Q204" s="71">
        <v>1.2578456262064699</v>
      </c>
      <c r="R204" s="71">
        <v>0</v>
      </c>
      <c r="S204" s="71">
        <v>2.1314736943372461</v>
      </c>
      <c r="T204" s="72"/>
      <c r="U204" s="71">
        <v>0</v>
      </c>
      <c r="V204" s="71">
        <v>604</v>
      </c>
      <c r="W204" s="71">
        <v>50</v>
      </c>
      <c r="X204" s="71">
        <v>2477</v>
      </c>
      <c r="Y204" s="71">
        <v>6537</v>
      </c>
      <c r="Z204" s="71">
        <v>11442</v>
      </c>
      <c r="AA204" s="71">
        <v>2235</v>
      </c>
      <c r="AB204" s="71">
        <v>20675</v>
      </c>
      <c r="AC204" s="71">
        <v>0</v>
      </c>
      <c r="AD204" s="71">
        <v>2.1314736943372461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1873</v>
      </c>
      <c r="B205" s="70">
        <v>178</v>
      </c>
      <c r="C205" s="70">
        <v>8</v>
      </c>
      <c r="D205" s="70">
        <v>11</v>
      </c>
      <c r="E205" s="70">
        <v>2011</v>
      </c>
      <c r="F205" s="70" t="s">
        <v>178</v>
      </c>
      <c r="G205" s="70" t="s">
        <v>1865</v>
      </c>
      <c r="H205" s="70" t="s">
        <v>1866</v>
      </c>
      <c r="I205" s="148"/>
      <c r="J205" s="71">
        <v>0</v>
      </c>
      <c r="K205" s="71">
        <v>1.537593489328178</v>
      </c>
      <c r="L205" s="71">
        <v>2.8223741159321181</v>
      </c>
      <c r="M205" s="71">
        <v>12.167491439067749</v>
      </c>
      <c r="N205" s="71">
        <v>28.055606937113229</v>
      </c>
      <c r="O205" s="71">
        <v>22.173528181425986</v>
      </c>
      <c r="P205" s="71">
        <v>10.78763786926115</v>
      </c>
      <c r="Q205" s="71">
        <v>1.4128743826327901</v>
      </c>
      <c r="R205" s="71">
        <v>0</v>
      </c>
      <c r="S205" s="71">
        <v>3.1335484095992672</v>
      </c>
      <c r="T205" s="72"/>
      <c r="U205" s="71">
        <v>0</v>
      </c>
      <c r="V205" s="71">
        <v>604</v>
      </c>
      <c r="W205" s="71">
        <v>50</v>
      </c>
      <c r="X205" s="71">
        <v>2477</v>
      </c>
      <c r="Y205" s="71">
        <v>6445</v>
      </c>
      <c r="Z205" s="71">
        <v>11506</v>
      </c>
      <c r="AA205" s="71">
        <v>2180</v>
      </c>
      <c r="AB205" s="71">
        <v>20133</v>
      </c>
      <c r="AC205" s="71">
        <v>0</v>
      </c>
      <c r="AD205" s="71">
        <v>3.1335484095992672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6.67</v>
      </c>
      <c r="BL205" s="71">
        <v>0</v>
      </c>
      <c r="BM205" s="71">
        <v>0</v>
      </c>
      <c r="BN205" s="72"/>
      <c r="BO205" s="71">
        <v>0</v>
      </c>
      <c r="BP205" s="71">
        <v>0</v>
      </c>
      <c r="BQ205" s="71">
        <v>0</v>
      </c>
      <c r="BR205" s="71">
        <v>1</v>
      </c>
      <c r="BS205" s="71">
        <v>0</v>
      </c>
      <c r="BT205" s="71">
        <v>0</v>
      </c>
      <c r="BU205"/>
      <c r="BV205" s="70">
        <v>6.67</v>
      </c>
      <c r="BW205" s="70">
        <v>0</v>
      </c>
      <c r="BX205" s="70">
        <v>0</v>
      </c>
      <c r="BY205" s="70">
        <v>0</v>
      </c>
      <c r="BZ205" s="70">
        <v>0</v>
      </c>
      <c r="CA205" s="70">
        <v>0</v>
      </c>
      <c r="CB205" s="70">
        <v>0</v>
      </c>
      <c r="CC205" s="70">
        <v>0</v>
      </c>
      <c r="CD205" s="70">
        <v>0</v>
      </c>
    </row>
    <row r="206" spans="1:82">
      <c r="A206" s="70" t="s">
        <v>1874</v>
      </c>
      <c r="B206" s="70">
        <v>179</v>
      </c>
      <c r="C206" s="70">
        <v>9</v>
      </c>
      <c r="D206" s="70">
        <v>11</v>
      </c>
      <c r="E206" s="70">
        <v>2012</v>
      </c>
      <c r="F206" s="70" t="s">
        <v>179</v>
      </c>
      <c r="G206" s="70" t="s">
        <v>1865</v>
      </c>
      <c r="H206" s="70" t="s">
        <v>1866</v>
      </c>
      <c r="I206" s="148"/>
      <c r="J206" s="71">
        <v>0</v>
      </c>
      <c r="K206" s="71">
        <v>1.4398933356825121</v>
      </c>
      <c r="L206" s="71">
        <v>2.814849341243459</v>
      </c>
      <c r="M206" s="71">
        <v>13.64073299718828</v>
      </c>
      <c r="N206" s="71">
        <v>29.467203065469359</v>
      </c>
      <c r="O206" s="71">
        <v>22.255244275245715</v>
      </c>
      <c r="P206" s="71">
        <v>11.072961721681011</v>
      </c>
      <c r="Q206" s="71">
        <v>1.5153118483867101</v>
      </c>
      <c r="R206" s="71">
        <v>0</v>
      </c>
      <c r="S206" s="71">
        <v>3.3490890593039508</v>
      </c>
      <c r="T206" s="72"/>
      <c r="U206" s="71">
        <v>0</v>
      </c>
      <c r="V206" s="71">
        <v>604</v>
      </c>
      <c r="W206" s="71">
        <v>50</v>
      </c>
      <c r="X206" s="71">
        <v>2477</v>
      </c>
      <c r="Y206" s="71">
        <v>6446</v>
      </c>
      <c r="Z206" s="71">
        <v>11640</v>
      </c>
      <c r="AA206" s="71">
        <v>2225</v>
      </c>
      <c r="AB206" s="71">
        <v>19874</v>
      </c>
      <c r="AC206" s="71">
        <v>0</v>
      </c>
      <c r="AD206" s="71">
        <v>3.3490890593039508</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22.5</v>
      </c>
      <c r="BL206" s="71">
        <v>0</v>
      </c>
      <c r="BM206" s="71">
        <v>0</v>
      </c>
      <c r="BN206" s="72"/>
      <c r="BO206" s="71">
        <v>0</v>
      </c>
      <c r="BP206" s="71">
        <v>0</v>
      </c>
      <c r="BQ206" s="71">
        <v>0</v>
      </c>
      <c r="BR206" s="71">
        <v>1</v>
      </c>
      <c r="BS206" s="71">
        <v>0</v>
      </c>
      <c r="BT206" s="71">
        <v>0</v>
      </c>
      <c r="BU206"/>
      <c r="BV206" s="70">
        <v>22.5</v>
      </c>
      <c r="BW206" s="70">
        <v>0</v>
      </c>
      <c r="BX206" s="70">
        <v>0</v>
      </c>
      <c r="BY206" s="70">
        <v>0</v>
      </c>
      <c r="BZ206" s="70">
        <v>0</v>
      </c>
      <c r="CA206" s="70">
        <v>0</v>
      </c>
      <c r="CB206" s="70">
        <v>0</v>
      </c>
      <c r="CC206" s="70">
        <v>0</v>
      </c>
      <c r="CD206" s="70">
        <v>0</v>
      </c>
    </row>
    <row r="207" spans="1:82">
      <c r="A207" s="70" t="s">
        <v>1875</v>
      </c>
      <c r="B207" s="70">
        <v>180</v>
      </c>
      <c r="C207" s="70">
        <v>10</v>
      </c>
      <c r="D207" s="70">
        <v>11</v>
      </c>
      <c r="E207" s="70">
        <v>2013</v>
      </c>
      <c r="F207" s="70" t="s">
        <v>180</v>
      </c>
      <c r="G207" s="70" t="s">
        <v>1865</v>
      </c>
      <c r="H207" s="70" t="s">
        <v>1866</v>
      </c>
      <c r="I207" s="148"/>
      <c r="J207" s="71">
        <v>0</v>
      </c>
      <c r="K207" s="71">
        <v>1.29939399216407</v>
      </c>
      <c r="L207" s="71">
        <v>1.990943549111905</v>
      </c>
      <c r="M207" s="71">
        <v>13.37596177980463</v>
      </c>
      <c r="N207" s="71">
        <v>28.960064679794531</v>
      </c>
      <c r="O207" s="71">
        <v>21.439495542760604</v>
      </c>
      <c r="P207" s="71">
        <v>10.889893345354382</v>
      </c>
      <c r="Q207" s="71">
        <v>1.5260573448469701</v>
      </c>
      <c r="R207" s="71">
        <v>0</v>
      </c>
      <c r="S207" s="71">
        <v>2.6693448941427231</v>
      </c>
      <c r="T207" s="72"/>
      <c r="U207" s="71">
        <v>0</v>
      </c>
      <c r="V207" s="71">
        <v>604</v>
      </c>
      <c r="W207" s="71">
        <v>50</v>
      </c>
      <c r="X207" s="71">
        <v>2477</v>
      </c>
      <c r="Y207" s="71">
        <v>6449</v>
      </c>
      <c r="Z207" s="71">
        <v>11714</v>
      </c>
      <c r="AA207" s="71">
        <v>2180</v>
      </c>
      <c r="AB207" s="71">
        <v>19728</v>
      </c>
      <c r="AC207" s="71">
        <v>0</v>
      </c>
      <c r="AD207" s="71">
        <v>2.6693448941427231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21.5</v>
      </c>
      <c r="BL207" s="71">
        <v>0</v>
      </c>
      <c r="BM207" s="71">
        <v>0</v>
      </c>
      <c r="BN207" s="72"/>
      <c r="BO207" s="71">
        <v>0</v>
      </c>
      <c r="BP207" s="71">
        <v>0</v>
      </c>
      <c r="BQ207" s="71">
        <v>0</v>
      </c>
      <c r="BR207" s="71">
        <v>1</v>
      </c>
      <c r="BS207" s="71">
        <v>0</v>
      </c>
      <c r="BT207" s="71">
        <v>0</v>
      </c>
      <c r="BU207"/>
      <c r="BV207" s="70">
        <v>21.5</v>
      </c>
      <c r="BW207" s="70">
        <v>0</v>
      </c>
      <c r="BX207" s="70">
        <v>0</v>
      </c>
      <c r="BY207" s="70">
        <v>0</v>
      </c>
      <c r="BZ207" s="70">
        <v>0</v>
      </c>
      <c r="CA207" s="70">
        <v>0</v>
      </c>
      <c r="CB207" s="70">
        <v>0</v>
      </c>
      <c r="CC207" s="70">
        <v>0</v>
      </c>
      <c r="CD207" s="70">
        <v>0</v>
      </c>
    </row>
    <row r="208" spans="1:82">
      <c r="A208" s="70" t="s">
        <v>1876</v>
      </c>
      <c r="B208" s="70">
        <v>181</v>
      </c>
      <c r="C208" s="70">
        <v>11</v>
      </c>
      <c r="D208" s="70">
        <v>11</v>
      </c>
      <c r="E208" s="70">
        <v>2014</v>
      </c>
      <c r="F208" s="70" t="s">
        <v>181</v>
      </c>
      <c r="G208" s="70" t="s">
        <v>1865</v>
      </c>
      <c r="H208" s="70" t="s">
        <v>1866</v>
      </c>
      <c r="I208" s="148"/>
      <c r="J208" s="71">
        <v>0</v>
      </c>
      <c r="K208" s="71">
        <v>0.90791544301590521</v>
      </c>
      <c r="L208" s="71">
        <v>0.64580813724673891</v>
      </c>
      <c r="M208" s="71">
        <v>12.04225732266128</v>
      </c>
      <c r="N208" s="71">
        <v>25.01692691204202</v>
      </c>
      <c r="O208" s="71">
        <v>20.509015112081979</v>
      </c>
      <c r="P208" s="71">
        <v>10.901305386232998</v>
      </c>
      <c r="Q208" s="71">
        <v>1.44338024969824</v>
      </c>
      <c r="R208" s="71">
        <v>0</v>
      </c>
      <c r="S208" s="71">
        <v>3.113888544486092</v>
      </c>
      <c r="T208" s="72"/>
      <c r="U208" s="71">
        <v>0</v>
      </c>
      <c r="V208" s="71">
        <v>427</v>
      </c>
      <c r="W208" s="71">
        <v>13</v>
      </c>
      <c r="X208" s="71">
        <v>2282</v>
      </c>
      <c r="Y208" s="71">
        <v>6448</v>
      </c>
      <c r="Z208" s="71">
        <v>11802</v>
      </c>
      <c r="AA208" s="71">
        <v>2171</v>
      </c>
      <c r="AB208" s="71">
        <v>19448</v>
      </c>
      <c r="AC208" s="71">
        <v>0</v>
      </c>
      <c r="AD208" s="71">
        <v>3.113888544486092</v>
      </c>
      <c r="AE208" s="72"/>
      <c r="AF208" s="71"/>
      <c r="AG208" s="71"/>
      <c r="AH208" s="71"/>
      <c r="AI208" s="71"/>
      <c r="AJ208" s="71"/>
      <c r="AK208" s="71"/>
      <c r="AL208" s="71"/>
      <c r="AM208" s="71"/>
      <c r="AN208" s="71"/>
      <c r="AO208" s="71"/>
      <c r="AP208" s="71"/>
      <c r="AQ208" s="72"/>
      <c r="AR208" s="71">
        <v>358</v>
      </c>
      <c r="AS208" s="71">
        <v>9</v>
      </c>
      <c r="AT208" s="71">
        <v>0</v>
      </c>
      <c r="AU208" s="71">
        <v>0</v>
      </c>
      <c r="AV208" s="71">
        <v>0</v>
      </c>
      <c r="AW208" s="71">
        <v>0</v>
      </c>
      <c r="AX208" s="71"/>
      <c r="AY208" s="72"/>
      <c r="AZ208" s="71">
        <v>1451.1</v>
      </c>
      <c r="BA208" s="71">
        <v>968.3</v>
      </c>
      <c r="BB208" s="71">
        <v>0</v>
      </c>
      <c r="BC208" s="71">
        <v>0</v>
      </c>
      <c r="BD208" s="71">
        <v>0</v>
      </c>
      <c r="BE208" s="71">
        <v>0</v>
      </c>
      <c r="BF208" s="71"/>
      <c r="BG208" s="72"/>
      <c r="BH208" s="71">
        <v>0</v>
      </c>
      <c r="BI208" s="71">
        <v>0</v>
      </c>
      <c r="BJ208" s="71">
        <v>0</v>
      </c>
      <c r="BK208" s="71">
        <v>17.016999999999999</v>
      </c>
      <c r="BL208" s="71">
        <v>0</v>
      </c>
      <c r="BM208" s="71">
        <v>0</v>
      </c>
      <c r="BN208" s="72"/>
      <c r="BO208" s="71">
        <v>0</v>
      </c>
      <c r="BP208" s="71">
        <v>0</v>
      </c>
      <c r="BQ208" s="71">
        <v>0</v>
      </c>
      <c r="BR208" s="71">
        <v>1</v>
      </c>
      <c r="BS208" s="71">
        <v>0</v>
      </c>
      <c r="BT208" s="71">
        <v>0</v>
      </c>
      <c r="BU208"/>
      <c r="BV208" s="70">
        <v>17.016999999999999</v>
      </c>
      <c r="BW208" s="70">
        <v>0</v>
      </c>
      <c r="BX208" s="70">
        <v>0</v>
      </c>
      <c r="BY208" s="70">
        <v>0</v>
      </c>
      <c r="BZ208" s="70">
        <v>0</v>
      </c>
      <c r="CA208" s="70">
        <v>0</v>
      </c>
      <c r="CB208" s="70">
        <v>0</v>
      </c>
      <c r="CC208" s="70">
        <v>0</v>
      </c>
      <c r="CD208" s="70">
        <v>0</v>
      </c>
    </row>
    <row r="209" spans="1:82">
      <c r="A209" s="70" t="s">
        <v>1877</v>
      </c>
      <c r="B209" s="70">
        <v>182</v>
      </c>
      <c r="C209" s="70">
        <v>12</v>
      </c>
      <c r="D209" s="70">
        <v>11</v>
      </c>
      <c r="E209" s="70">
        <v>2015</v>
      </c>
      <c r="F209" s="70" t="s">
        <v>182</v>
      </c>
      <c r="G209" s="70" t="s">
        <v>1865</v>
      </c>
      <c r="H209" s="70" t="s">
        <v>1866</v>
      </c>
      <c r="I209" s="148"/>
      <c r="J209" s="71">
        <v>2.0214840118079889</v>
      </c>
      <c r="K209" s="71">
        <v>1.0154839212893449</v>
      </c>
      <c r="L209" s="71">
        <v>0.83515924258933361</v>
      </c>
      <c r="M209" s="71">
        <v>11.526978316599131</v>
      </c>
      <c r="N209" s="71">
        <v>21.577607512787981</v>
      </c>
      <c r="O209" s="71">
        <v>20.310077111660874</v>
      </c>
      <c r="P209" s="71">
        <v>10.784285649469023</v>
      </c>
      <c r="Q209" s="71">
        <v>1.40047974125292</v>
      </c>
      <c r="R209" s="71">
        <v>0</v>
      </c>
      <c r="S209" s="71">
        <v>2.2949649751810739</v>
      </c>
      <c r="T209" s="72"/>
      <c r="U209" s="71">
        <v>155905</v>
      </c>
      <c r="V209" s="71">
        <v>427</v>
      </c>
      <c r="W209" s="71">
        <v>13</v>
      </c>
      <c r="X209" s="71">
        <v>2282</v>
      </c>
      <c r="Y209" s="71">
        <v>6470</v>
      </c>
      <c r="Z209" s="71">
        <v>11800</v>
      </c>
      <c r="AA209" s="71">
        <v>2146</v>
      </c>
      <c r="AB209" s="71">
        <v>19276</v>
      </c>
      <c r="AC209" s="71">
        <v>0</v>
      </c>
      <c r="AD209" s="71">
        <v>2.2949649751810739</v>
      </c>
      <c r="AE209" s="72"/>
      <c r="AF209" s="71">
        <v>1140745.3986760441</v>
      </c>
      <c r="AG209" s="71">
        <v>770187.42468158621</v>
      </c>
      <c r="AH209" s="71">
        <v>124202.9712769444</v>
      </c>
      <c r="AI209" s="71">
        <v>14088077.545607749</v>
      </c>
      <c r="AJ209" s="71">
        <v>27992515.992277749</v>
      </c>
      <c r="AK209" s="71">
        <v>0</v>
      </c>
      <c r="AL209" s="71">
        <v>0</v>
      </c>
      <c r="AM209" s="71">
        <v>2641694.9402211942</v>
      </c>
      <c r="AN209" s="71">
        <v>0</v>
      </c>
      <c r="AO209" s="71">
        <v>0</v>
      </c>
      <c r="AP209" s="71">
        <v>46757424.272741273</v>
      </c>
      <c r="AQ209" s="72"/>
      <c r="AR209" s="71">
        <v>440</v>
      </c>
      <c r="AS209" s="71">
        <v>18</v>
      </c>
      <c r="AT209" s="71">
        <v>0</v>
      </c>
      <c r="AU209" s="71">
        <v>0</v>
      </c>
      <c r="AV209" s="71">
        <v>0</v>
      </c>
      <c r="AW209" s="71">
        <v>0</v>
      </c>
      <c r="AX209" s="71"/>
      <c r="AY209" s="72"/>
      <c r="AZ209" s="71">
        <v>1863.5</v>
      </c>
      <c r="BA209" s="71">
        <v>1165.2</v>
      </c>
      <c r="BB209" s="71">
        <v>0</v>
      </c>
      <c r="BC209" s="71">
        <v>0</v>
      </c>
      <c r="BD209" s="71">
        <v>0</v>
      </c>
      <c r="BE209" s="71">
        <v>0</v>
      </c>
      <c r="BF209" s="71"/>
      <c r="BG209" s="72"/>
      <c r="BH209" s="71">
        <v>0</v>
      </c>
      <c r="BI209" s="71">
        <v>0</v>
      </c>
      <c r="BJ209" s="71">
        <v>0</v>
      </c>
      <c r="BK209" s="71">
        <v>14.853</v>
      </c>
      <c r="BL209" s="71">
        <v>0</v>
      </c>
      <c r="BM209" s="71">
        <v>0</v>
      </c>
      <c r="BN209" s="72"/>
      <c r="BO209" s="71">
        <v>0</v>
      </c>
      <c r="BP209" s="71">
        <v>0</v>
      </c>
      <c r="BQ209" s="71">
        <v>0</v>
      </c>
      <c r="BR209" s="71">
        <v>1</v>
      </c>
      <c r="BS209" s="71">
        <v>0</v>
      </c>
      <c r="BT209" s="71">
        <v>0</v>
      </c>
      <c r="BU209"/>
      <c r="BV209" s="70">
        <v>14.853</v>
      </c>
      <c r="BW209" s="70">
        <v>0</v>
      </c>
      <c r="BX209" s="70">
        <v>0</v>
      </c>
      <c r="BY209" s="70">
        <v>0</v>
      </c>
      <c r="BZ209" s="70">
        <v>0</v>
      </c>
      <c r="CA209" s="70">
        <v>0</v>
      </c>
      <c r="CB209" s="70">
        <v>0</v>
      </c>
      <c r="CC209" s="70">
        <v>0</v>
      </c>
      <c r="CD209" s="70">
        <v>0</v>
      </c>
    </row>
    <row r="210" spans="1:82">
      <c r="A210" s="70" t="s">
        <v>1878</v>
      </c>
      <c r="B210" s="70">
        <v>183</v>
      </c>
      <c r="C210" s="70">
        <v>13</v>
      </c>
      <c r="D210" s="70">
        <v>11</v>
      </c>
      <c r="E210" s="70">
        <v>2016</v>
      </c>
      <c r="F210" s="70" t="s">
        <v>155</v>
      </c>
      <c r="G210" s="70" t="s">
        <v>1865</v>
      </c>
      <c r="H210" s="70" t="s">
        <v>1866</v>
      </c>
      <c r="I210" s="148"/>
      <c r="J210" s="71">
        <v>1.6040056643174643</v>
      </c>
      <c r="K210" s="71">
        <v>1.0262931417275432</v>
      </c>
      <c r="L210" s="71">
        <v>0.72902741444735986</v>
      </c>
      <c r="M210" s="71">
        <v>9.489491380862793</v>
      </c>
      <c r="N210" s="71">
        <v>21.824776172987619</v>
      </c>
      <c r="O210" s="71">
        <v>20.017534197263238</v>
      </c>
      <c r="P210" s="71">
        <v>10.344218997615268</v>
      </c>
      <c r="Q210" s="71">
        <v>1.3558524066336715</v>
      </c>
      <c r="R210" s="71">
        <v>0</v>
      </c>
      <c r="S210" s="71">
        <v>2.5847319384638947</v>
      </c>
      <c r="T210" s="72"/>
      <c r="U210" s="71">
        <v>122114</v>
      </c>
      <c r="V210" s="71">
        <v>427</v>
      </c>
      <c r="W210" s="71">
        <v>13</v>
      </c>
      <c r="X210" s="71">
        <v>2282</v>
      </c>
      <c r="Y210" s="71">
        <v>6578</v>
      </c>
      <c r="Z210" s="71">
        <v>11773</v>
      </c>
      <c r="AA210" s="71">
        <v>2129</v>
      </c>
      <c r="AB210" s="71">
        <v>19196</v>
      </c>
      <c r="AC210" s="71">
        <v>0</v>
      </c>
      <c r="AD210" s="71">
        <v>2.5847319384638952</v>
      </c>
      <c r="AE210" s="72"/>
      <c r="AF210" s="71">
        <v>901056.54154177441</v>
      </c>
      <c r="AG210" s="71">
        <v>745120.02524314786</v>
      </c>
      <c r="AH210" s="71">
        <v>84373.234079586531</v>
      </c>
      <c r="AI210" s="71">
        <v>13252242.500254691</v>
      </c>
      <c r="AJ210" s="71">
        <v>25993386.628241301</v>
      </c>
      <c r="AK210" s="71">
        <v>0</v>
      </c>
      <c r="AL210" s="71">
        <v>0</v>
      </c>
      <c r="AM210" s="71">
        <v>2632775.0958848372</v>
      </c>
      <c r="AN210" s="71">
        <v>0</v>
      </c>
      <c r="AO210" s="71">
        <v>0</v>
      </c>
      <c r="AP210" s="71">
        <v>43608954.025245339</v>
      </c>
      <c r="AQ210" s="72"/>
      <c r="AR210" s="71">
        <v>493</v>
      </c>
      <c r="AS210" s="71">
        <v>23</v>
      </c>
      <c r="AT210" s="71">
        <v>0</v>
      </c>
      <c r="AU210" s="71">
        <v>0</v>
      </c>
      <c r="AV210" s="71">
        <v>0</v>
      </c>
      <c r="AW210" s="71">
        <v>0</v>
      </c>
      <c r="AX210" s="71"/>
      <c r="AY210" s="72"/>
      <c r="AZ210" s="71">
        <v>2102.4</v>
      </c>
      <c r="BA210" s="71">
        <v>2894.2</v>
      </c>
      <c r="BB210" s="71">
        <v>0</v>
      </c>
      <c r="BC210" s="71">
        <v>0</v>
      </c>
      <c r="BD210" s="71">
        <v>0</v>
      </c>
      <c r="BE210" s="71">
        <v>0</v>
      </c>
      <c r="BF210" s="71"/>
      <c r="BG210" s="72"/>
      <c r="BH210" s="71">
        <v>0</v>
      </c>
      <c r="BI210" s="71">
        <v>0</v>
      </c>
      <c r="BJ210" s="71">
        <v>0</v>
      </c>
      <c r="BK210" s="71">
        <v>10.736000000000001</v>
      </c>
      <c r="BL210" s="71">
        <v>0</v>
      </c>
      <c r="BM210" s="71">
        <v>0</v>
      </c>
      <c r="BN210" s="72"/>
      <c r="BO210" s="71">
        <v>0</v>
      </c>
      <c r="BP210" s="71">
        <v>0</v>
      </c>
      <c r="BQ210" s="71">
        <v>0</v>
      </c>
      <c r="BR210" s="71">
        <v>1</v>
      </c>
      <c r="BS210" s="71">
        <v>0</v>
      </c>
      <c r="BT210" s="71">
        <v>0</v>
      </c>
      <c r="BU210"/>
      <c r="BV210" s="70">
        <v>10.736000000000001</v>
      </c>
      <c r="BW210" s="70">
        <v>0</v>
      </c>
      <c r="BX210" s="70">
        <v>0</v>
      </c>
      <c r="BY210" s="70">
        <v>0</v>
      </c>
      <c r="BZ210" s="70">
        <v>0</v>
      </c>
      <c r="CA210" s="70">
        <v>0</v>
      </c>
      <c r="CB210" s="70">
        <v>0</v>
      </c>
      <c r="CC210" s="70">
        <v>0</v>
      </c>
      <c r="CD210" s="70">
        <v>0</v>
      </c>
    </row>
    <row r="211" spans="1:82">
      <c r="A211" s="70" t="s">
        <v>1879</v>
      </c>
      <c r="B211" s="70">
        <v>184</v>
      </c>
      <c r="C211" s="70">
        <v>14</v>
      </c>
      <c r="D211" s="70">
        <v>11</v>
      </c>
      <c r="E211" s="70">
        <v>2017</v>
      </c>
      <c r="F211" s="70" t="s">
        <v>156</v>
      </c>
      <c r="G211" s="70" t="s">
        <v>1865</v>
      </c>
      <c r="H211" s="70" t="s">
        <v>1866</v>
      </c>
      <c r="I211" s="148"/>
      <c r="J211" s="71">
        <v>1.6781867368204415</v>
      </c>
      <c r="K211" s="71">
        <v>1.0498542427401898</v>
      </c>
      <c r="L211" s="71">
        <v>0.7764346647558843</v>
      </c>
      <c r="M211" s="71">
        <v>9.2146625684035488</v>
      </c>
      <c r="N211" s="71">
        <v>23.799844962023919</v>
      </c>
      <c r="O211" s="71">
        <v>19.739399598585404</v>
      </c>
      <c r="P211" s="71">
        <v>10.061434599100702</v>
      </c>
      <c r="Q211" s="71">
        <v>1.2965909728410301</v>
      </c>
      <c r="R211" s="71">
        <v>0</v>
      </c>
      <c r="S211" s="71">
        <v>2.7761482668458854</v>
      </c>
      <c r="T211" s="72"/>
      <c r="U211" s="71">
        <v>139137</v>
      </c>
      <c r="V211" s="71">
        <v>427</v>
      </c>
      <c r="W211" s="71">
        <v>13</v>
      </c>
      <c r="X211" s="71">
        <v>2282</v>
      </c>
      <c r="Y211" s="71">
        <v>6632</v>
      </c>
      <c r="Z211" s="71">
        <v>11802</v>
      </c>
      <c r="AA211" s="71">
        <v>2084</v>
      </c>
      <c r="AB211" s="71">
        <v>18983</v>
      </c>
      <c r="AC211" s="71">
        <v>0</v>
      </c>
      <c r="AD211" s="71">
        <v>2.776148266845885</v>
      </c>
      <c r="AE211" s="72"/>
      <c r="AF211" s="71">
        <v>994703.7974245802</v>
      </c>
      <c r="AG211" s="71">
        <v>756393.36689615843</v>
      </c>
      <c r="AH211" s="71">
        <v>125932.84694802279</v>
      </c>
      <c r="AI211" s="71">
        <v>13539048.750031481</v>
      </c>
      <c r="AJ211" s="71">
        <v>29844798.985017799</v>
      </c>
      <c r="AK211" s="71">
        <v>0</v>
      </c>
      <c r="AL211" s="71">
        <v>0</v>
      </c>
      <c r="AM211" s="71">
        <v>2607635.5243361709</v>
      </c>
      <c r="AN211" s="71">
        <v>0</v>
      </c>
      <c r="AO211" s="71">
        <v>0</v>
      </c>
      <c r="AP211" s="71">
        <v>47868513.270654216</v>
      </c>
      <c r="AQ211" s="72"/>
      <c r="AR211" s="71">
        <v>518</v>
      </c>
      <c r="AS211" s="71">
        <v>24</v>
      </c>
      <c r="AT211" s="71">
        <v>0</v>
      </c>
      <c r="AU211" s="71">
        <v>0</v>
      </c>
      <c r="AV211" s="71">
        <v>0</v>
      </c>
      <c r="AW211" s="71">
        <v>0</v>
      </c>
      <c r="AX211" s="71"/>
      <c r="AY211" s="72"/>
      <c r="AZ211" s="71">
        <v>2230.4</v>
      </c>
      <c r="BA211" s="71">
        <v>2904.7</v>
      </c>
      <c r="BB211" s="71">
        <v>0</v>
      </c>
      <c r="BC211" s="71">
        <v>0</v>
      </c>
      <c r="BD211" s="71">
        <v>0</v>
      </c>
      <c r="BE211" s="71">
        <v>0</v>
      </c>
      <c r="BF211" s="71"/>
      <c r="BG211" s="72"/>
      <c r="BH211" s="71">
        <v>0</v>
      </c>
      <c r="BI211" s="71">
        <v>0</v>
      </c>
      <c r="BJ211" s="71">
        <v>0</v>
      </c>
      <c r="BK211" s="71">
        <v>13.555999999999999</v>
      </c>
      <c r="BL211" s="71">
        <v>0</v>
      </c>
      <c r="BM211" s="71">
        <v>0</v>
      </c>
      <c r="BN211" s="72"/>
      <c r="BO211" s="71">
        <v>0</v>
      </c>
      <c r="BP211" s="71">
        <v>0</v>
      </c>
      <c r="BQ211" s="71">
        <v>0</v>
      </c>
      <c r="BR211" s="71">
        <v>1</v>
      </c>
      <c r="BS211" s="71">
        <v>0</v>
      </c>
      <c r="BT211" s="71">
        <v>0</v>
      </c>
      <c r="BU211"/>
      <c r="BV211" s="70">
        <v>13.555999999999999</v>
      </c>
      <c r="BW211" s="70">
        <v>0</v>
      </c>
      <c r="BX211" s="70">
        <v>0</v>
      </c>
      <c r="BY211" s="70">
        <v>0</v>
      </c>
      <c r="BZ211" s="70">
        <v>0</v>
      </c>
      <c r="CA211" s="70">
        <v>0</v>
      </c>
      <c r="CB211" s="70">
        <v>0</v>
      </c>
      <c r="CC211" s="70">
        <v>0</v>
      </c>
      <c r="CD211" s="70">
        <v>0</v>
      </c>
    </row>
    <row r="212" spans="1:82">
      <c r="A212" s="70" t="s">
        <v>1880</v>
      </c>
      <c r="B212" s="70">
        <v>185</v>
      </c>
      <c r="C212" s="70">
        <v>15</v>
      </c>
      <c r="D212" s="70">
        <v>11</v>
      </c>
      <c r="E212" s="70">
        <v>2018</v>
      </c>
      <c r="F212" s="70" t="s">
        <v>183</v>
      </c>
      <c r="G212" s="70" t="s">
        <v>1865</v>
      </c>
      <c r="H212" s="70" t="s">
        <v>1866</v>
      </c>
      <c r="I212" s="148"/>
      <c r="J212" s="71">
        <v>1.6552990493110762</v>
      </c>
      <c r="K212" s="71">
        <v>0.97401175672530305</v>
      </c>
      <c r="L212" s="71">
        <v>0.71922146423768274</v>
      </c>
      <c r="M212" s="71">
        <v>9.8255918107477331</v>
      </c>
      <c r="N212" s="71">
        <v>22.330948076789092</v>
      </c>
      <c r="O212" s="71">
        <v>19.389873965545942</v>
      </c>
      <c r="P212" s="71">
        <v>9.9326013799399409</v>
      </c>
      <c r="Q212" s="71">
        <v>1.1937146158826699</v>
      </c>
      <c r="R212" s="71">
        <v>0</v>
      </c>
      <c r="S212" s="71">
        <v>2.7068098696648684</v>
      </c>
      <c r="T212" s="72"/>
      <c r="U212" s="71">
        <v>146053</v>
      </c>
      <c r="V212" s="71">
        <v>427</v>
      </c>
      <c r="W212" s="71">
        <v>13</v>
      </c>
      <c r="X212" s="71">
        <v>2282</v>
      </c>
      <c r="Y212" s="71">
        <v>6668</v>
      </c>
      <c r="Z212" s="71">
        <v>11815</v>
      </c>
      <c r="AA212" s="71">
        <v>2078</v>
      </c>
      <c r="AB212" s="71">
        <v>18834</v>
      </c>
      <c r="AC212" s="71">
        <v>0</v>
      </c>
      <c r="AD212" s="71">
        <v>2.7068098696648679</v>
      </c>
      <c r="AE212" s="72"/>
      <c r="AF212" s="71">
        <v>939664.62174420978</v>
      </c>
      <c r="AG212" s="71">
        <v>667634.12851552106</v>
      </c>
      <c r="AH212" s="71">
        <v>118296.2993944472</v>
      </c>
      <c r="AI212" s="71">
        <v>12884183.34128342</v>
      </c>
      <c r="AJ212" s="71">
        <v>28979961.843135141</v>
      </c>
      <c r="AK212" s="71">
        <v>0</v>
      </c>
      <c r="AL212" s="71">
        <v>0</v>
      </c>
      <c r="AM212" s="71">
        <v>2592521.019143194</v>
      </c>
      <c r="AN212" s="71">
        <v>0</v>
      </c>
      <c r="AO212" s="71">
        <v>0</v>
      </c>
      <c r="AP212" s="71">
        <v>46182261.253215931</v>
      </c>
      <c r="AQ212" s="72"/>
      <c r="AR212" s="71">
        <v>551</v>
      </c>
      <c r="AS212" s="71">
        <v>30</v>
      </c>
      <c r="AT212" s="71">
        <v>0</v>
      </c>
      <c r="AU212" s="71">
        <v>0</v>
      </c>
      <c r="AV212" s="71">
        <v>0</v>
      </c>
      <c r="AW212" s="71">
        <v>0</v>
      </c>
      <c r="AX212" s="71"/>
      <c r="AY212" s="72"/>
      <c r="AZ212" s="71">
        <v>2385.1000000000004</v>
      </c>
      <c r="BA212" s="71">
        <v>3089</v>
      </c>
      <c r="BB212" s="71">
        <v>0</v>
      </c>
      <c r="BC212" s="71">
        <v>0</v>
      </c>
      <c r="BD212" s="71">
        <v>0</v>
      </c>
      <c r="BE212" s="71">
        <v>0</v>
      </c>
      <c r="BF212" s="71"/>
      <c r="BG212" s="72"/>
      <c r="BH212" s="71">
        <v>0</v>
      </c>
      <c r="BI212" s="71">
        <v>0</v>
      </c>
      <c r="BJ212" s="71">
        <v>0</v>
      </c>
      <c r="BK212" s="71">
        <v>12.311999999999999</v>
      </c>
      <c r="BL212" s="71">
        <v>0</v>
      </c>
      <c r="BM212" s="71">
        <v>0</v>
      </c>
      <c r="BN212" s="72"/>
      <c r="BO212" s="71">
        <v>0</v>
      </c>
      <c r="BP212" s="71">
        <v>0</v>
      </c>
      <c r="BQ212" s="71">
        <v>0</v>
      </c>
      <c r="BR212" s="71">
        <v>1</v>
      </c>
      <c r="BS212" s="71">
        <v>0</v>
      </c>
      <c r="BT212" s="71">
        <v>0</v>
      </c>
      <c r="BU212"/>
      <c r="BV212" s="70">
        <v>12.311999999999999</v>
      </c>
      <c r="BW212" s="70">
        <v>0</v>
      </c>
      <c r="BX212" s="70">
        <v>0</v>
      </c>
      <c r="BY212" s="70">
        <v>0</v>
      </c>
      <c r="BZ212" s="70">
        <v>0</v>
      </c>
      <c r="CA212" s="70">
        <v>0</v>
      </c>
      <c r="CB212" s="70">
        <v>0</v>
      </c>
      <c r="CC212" s="70">
        <v>0</v>
      </c>
      <c r="CD212" s="70">
        <v>0</v>
      </c>
    </row>
    <row r="213" spans="1:82">
      <c r="A213" s="70" t="s">
        <v>1881</v>
      </c>
      <c r="B213" s="70">
        <v>186</v>
      </c>
      <c r="C213" s="70">
        <v>16</v>
      </c>
      <c r="D213" s="70">
        <v>11</v>
      </c>
      <c r="E213" s="70">
        <v>2019</v>
      </c>
      <c r="F213" s="70" t="s">
        <v>158</v>
      </c>
      <c r="G213" s="70" t="s">
        <v>1865</v>
      </c>
      <c r="H213" s="70" t="s">
        <v>1866</v>
      </c>
      <c r="I213" s="148"/>
      <c r="J213" s="71">
        <v>1.7068539640795968</v>
      </c>
      <c r="K213" s="71">
        <v>0.90698731817801792</v>
      </c>
      <c r="L213" s="71">
        <v>0.72703884028099008</v>
      </c>
      <c r="M213" s="71">
        <v>9.3946939403534202</v>
      </c>
      <c r="N213" s="71">
        <v>19.679197180427444</v>
      </c>
      <c r="O213" s="71">
        <v>18.809488008013187</v>
      </c>
      <c r="P213" s="71">
        <v>10.132722532611028</v>
      </c>
      <c r="Q213" s="71">
        <v>1.1549684689850199</v>
      </c>
      <c r="R213" s="71">
        <v>0</v>
      </c>
      <c r="S213" s="71">
        <v>2.7841101055614415</v>
      </c>
      <c r="T213" s="72"/>
      <c r="U213" s="71">
        <v>154928</v>
      </c>
      <c r="V213" s="71">
        <v>427</v>
      </c>
      <c r="W213" s="71">
        <v>13</v>
      </c>
      <c r="X213" s="71">
        <v>2282</v>
      </c>
      <c r="Y213" s="71">
        <v>6730</v>
      </c>
      <c r="Z213" s="71">
        <v>11776</v>
      </c>
      <c r="AA213" s="71">
        <v>2104</v>
      </c>
      <c r="AB213" s="71">
        <v>18716</v>
      </c>
      <c r="AC213" s="71">
        <v>0</v>
      </c>
      <c r="AD213" s="71">
        <v>2.784110105561441</v>
      </c>
      <c r="AE213" s="72"/>
      <c r="AF213" s="71">
        <v>1008688.8489006429</v>
      </c>
      <c r="AG213" s="71">
        <v>651205.3729689063</v>
      </c>
      <c r="AH213" s="71">
        <v>128347.09681876771</v>
      </c>
      <c r="AI213" s="71">
        <v>12863926.903397011</v>
      </c>
      <c r="AJ213" s="71">
        <v>26174870.410491791</v>
      </c>
      <c r="AK213" s="71">
        <v>0</v>
      </c>
      <c r="AL213" s="71">
        <v>0</v>
      </c>
      <c r="AM213" s="71">
        <v>2548978.3060274338</v>
      </c>
      <c r="AN213" s="71">
        <v>0</v>
      </c>
      <c r="AO213" s="71">
        <v>0</v>
      </c>
      <c r="AP213" s="71">
        <v>43376016.938604556</v>
      </c>
      <c r="AQ213" s="72"/>
      <c r="AR213" s="71">
        <v>584</v>
      </c>
      <c r="AS213" s="71">
        <v>31</v>
      </c>
      <c r="AT213" s="71">
        <v>0</v>
      </c>
      <c r="AU213" s="71">
        <v>0</v>
      </c>
      <c r="AV213" s="71">
        <v>0</v>
      </c>
      <c r="AW213" s="71">
        <v>0</v>
      </c>
      <c r="AX213" s="71"/>
      <c r="AY213" s="72"/>
      <c r="AZ213" s="71">
        <v>2547.6000000000008</v>
      </c>
      <c r="BA213" s="71">
        <v>3111</v>
      </c>
      <c r="BB213" s="71">
        <v>0</v>
      </c>
      <c r="BC213" s="71">
        <v>0</v>
      </c>
      <c r="BD213" s="71">
        <v>0</v>
      </c>
      <c r="BE213" s="71">
        <v>0</v>
      </c>
      <c r="BF213" s="71"/>
      <c r="BG213" s="72"/>
      <c r="BH213" s="71">
        <v>0</v>
      </c>
      <c r="BI213" s="71">
        <v>0</v>
      </c>
      <c r="BJ213" s="71">
        <v>0</v>
      </c>
      <c r="BK213" s="71">
        <v>13.471</v>
      </c>
      <c r="BL213" s="71">
        <v>0</v>
      </c>
      <c r="BM213" s="71">
        <v>0</v>
      </c>
      <c r="BN213" s="72"/>
      <c r="BO213" s="71">
        <v>0</v>
      </c>
      <c r="BP213" s="71">
        <v>0</v>
      </c>
      <c r="BQ213" s="71">
        <v>0</v>
      </c>
      <c r="BR213" s="71">
        <v>1</v>
      </c>
      <c r="BS213" s="71">
        <v>0</v>
      </c>
      <c r="BT213" s="71">
        <v>0</v>
      </c>
      <c r="BU213"/>
      <c r="BV213" s="70">
        <v>13.471</v>
      </c>
      <c r="BW213" s="70">
        <v>0</v>
      </c>
      <c r="BX213" s="70">
        <v>0</v>
      </c>
      <c r="BY213" s="70">
        <v>0</v>
      </c>
      <c r="BZ213" s="70">
        <v>0</v>
      </c>
      <c r="CA213" s="70">
        <v>0</v>
      </c>
      <c r="CB213" s="70">
        <v>0</v>
      </c>
      <c r="CC213" s="70">
        <v>0</v>
      </c>
      <c r="CD213" s="70">
        <v>0</v>
      </c>
    </row>
    <row r="214" spans="1:82">
      <c r="A214" s="70" t="s">
        <v>1882</v>
      </c>
      <c r="B214" s="70">
        <v>187</v>
      </c>
      <c r="C214" s="70">
        <v>17</v>
      </c>
      <c r="D214" s="70">
        <v>11</v>
      </c>
      <c r="E214" s="70">
        <v>2020</v>
      </c>
      <c r="F214" s="70" t="s">
        <v>159</v>
      </c>
      <c r="G214" s="70" t="s">
        <v>1865</v>
      </c>
      <c r="H214" s="70" t="s">
        <v>1866</v>
      </c>
      <c r="I214" s="148"/>
      <c r="J214" s="71">
        <v>0</v>
      </c>
      <c r="K214" s="71">
        <v>1.15911279262561</v>
      </c>
      <c r="L214" s="71">
        <v>1.9518834510826748</v>
      </c>
      <c r="M214" s="71">
        <v>7.9553722249372569</v>
      </c>
      <c r="N214" s="71">
        <v>20.364381235158859</v>
      </c>
      <c r="O214" s="71">
        <v>16.425192791204193</v>
      </c>
      <c r="P214" s="71">
        <v>9.6509438637223557</v>
      </c>
      <c r="Q214" s="71">
        <v>1.08753054309307</v>
      </c>
      <c r="R214" s="71">
        <v>0</v>
      </c>
      <c r="S214" s="71">
        <v>2.321411539668695</v>
      </c>
      <c r="T214" s="72"/>
      <c r="U214" s="71">
        <v>0</v>
      </c>
      <c r="V214" s="71">
        <v>524</v>
      </c>
      <c r="W214" s="71">
        <v>48</v>
      </c>
      <c r="X214" s="71">
        <v>2268</v>
      </c>
      <c r="Y214" s="71">
        <v>6768</v>
      </c>
      <c r="Z214" s="71">
        <v>11737</v>
      </c>
      <c r="AA214" s="71">
        <v>2130</v>
      </c>
      <c r="AB214" s="71">
        <v>18445</v>
      </c>
      <c r="AC214" s="71">
        <v>0</v>
      </c>
      <c r="AD214" s="71">
        <v>2.321411539668695</v>
      </c>
      <c r="AE214" s="72"/>
      <c r="AF214" s="71">
        <v>0</v>
      </c>
      <c r="AG214" s="71">
        <v>810190.00700652855</v>
      </c>
      <c r="AH214" s="71">
        <v>371549.95692406484</v>
      </c>
      <c r="AI214" s="71">
        <v>11502879.451481221</v>
      </c>
      <c r="AJ214" s="71">
        <v>27968958.099207669</v>
      </c>
      <c r="AK214" s="71"/>
      <c r="AL214" s="71"/>
      <c r="AM214" s="71">
        <v>2407277.4282241976</v>
      </c>
      <c r="AN214" s="71"/>
      <c r="AO214" s="71"/>
      <c r="AP214" s="71">
        <v>43060854.942843683</v>
      </c>
      <c r="AQ214" s="72"/>
      <c r="AR214" s="71">
        <v>608</v>
      </c>
      <c r="AS214" s="71">
        <v>31</v>
      </c>
      <c r="AT214" s="71">
        <v>0</v>
      </c>
      <c r="AU214" s="71">
        <v>0</v>
      </c>
      <c r="AV214" s="71">
        <v>0</v>
      </c>
      <c r="AW214" s="71">
        <v>0</v>
      </c>
      <c r="AX214" s="71"/>
      <c r="AY214" s="72"/>
      <c r="AZ214" s="71">
        <v>2668.7</v>
      </c>
      <c r="BA214" s="71">
        <v>3111</v>
      </c>
      <c r="BB214" s="71">
        <v>0</v>
      </c>
      <c r="BC214" s="71">
        <v>0</v>
      </c>
      <c r="BD214" s="71">
        <v>0</v>
      </c>
      <c r="BE214" s="71">
        <v>0</v>
      </c>
      <c r="BF214" s="71"/>
      <c r="BG214" s="72"/>
      <c r="BH214" s="71">
        <v>0</v>
      </c>
      <c r="BI214" s="71">
        <v>0</v>
      </c>
      <c r="BJ214" s="71">
        <v>0</v>
      </c>
      <c r="BK214" s="71">
        <v>10.202999999999999</v>
      </c>
      <c r="BL214" s="71">
        <v>0</v>
      </c>
      <c r="BM214" s="71">
        <v>0</v>
      </c>
      <c r="BN214" s="72"/>
      <c r="BO214" s="71">
        <v>0</v>
      </c>
      <c r="BP214" s="71">
        <v>0</v>
      </c>
      <c r="BQ214" s="71">
        <v>0</v>
      </c>
      <c r="BR214" s="71">
        <v>1</v>
      </c>
      <c r="BS214" s="71">
        <v>0</v>
      </c>
      <c r="BT214" s="71">
        <v>0</v>
      </c>
      <c r="BU214"/>
      <c r="BV214" s="70">
        <v>10.202999999999999</v>
      </c>
      <c r="BW214" s="70">
        <v>0</v>
      </c>
      <c r="BX214" s="70">
        <v>0</v>
      </c>
      <c r="BY214" s="70">
        <v>0</v>
      </c>
      <c r="BZ214" s="70">
        <v>0</v>
      </c>
      <c r="CA214" s="70">
        <v>0</v>
      </c>
      <c r="CB214" s="70">
        <v>0</v>
      </c>
      <c r="CC214" s="70">
        <v>0</v>
      </c>
      <c r="CD214" s="70">
        <v>0</v>
      </c>
    </row>
    <row r="215" spans="1:82">
      <c r="A215" s="70" t="s">
        <v>1883</v>
      </c>
      <c r="B215" s="70">
        <v>187</v>
      </c>
      <c r="C215" s="70">
        <v>18</v>
      </c>
      <c r="D215" s="70">
        <v>11</v>
      </c>
      <c r="E215" s="70">
        <v>2021</v>
      </c>
      <c r="F215" s="70" t="s">
        <v>160</v>
      </c>
      <c r="G215" s="70" t="s">
        <v>1865</v>
      </c>
      <c r="H215" s="70" t="s">
        <v>1866</v>
      </c>
      <c r="I215" s="148"/>
      <c r="J215" s="71">
        <v>2.4745431722729907</v>
      </c>
      <c r="K215" s="71">
        <v>1.2401286439133445</v>
      </c>
      <c r="L215" s="71">
        <v>1.9466388783988784</v>
      </c>
      <c r="M215" s="71">
        <v>9.0142027414862351</v>
      </c>
      <c r="N215" s="71">
        <v>19.651556867519435</v>
      </c>
      <c r="O215" s="71">
        <v>15.863831508114545</v>
      </c>
      <c r="P215" s="71">
        <v>10.064557046926131</v>
      </c>
      <c r="Q215" s="71">
        <v>1.0653895486810101</v>
      </c>
      <c r="R215" s="71">
        <v>0</v>
      </c>
      <c r="S215" s="71">
        <v>2.407595616923881</v>
      </c>
      <c r="T215" s="72"/>
      <c r="U215" s="71">
        <v>254475</v>
      </c>
      <c r="V215" s="71">
        <v>524</v>
      </c>
      <c r="W215" s="71">
        <v>48</v>
      </c>
      <c r="X215" s="71">
        <v>2268</v>
      </c>
      <c r="Y215" s="71">
        <v>6804</v>
      </c>
      <c r="Z215" s="71">
        <v>11672</v>
      </c>
      <c r="AA215" s="71">
        <v>2166</v>
      </c>
      <c r="AB215" s="71">
        <v>18247</v>
      </c>
      <c r="AC215" s="71">
        <v>0</v>
      </c>
      <c r="AD215" s="71">
        <v>2.407595616923881</v>
      </c>
      <c r="AE215" s="72"/>
      <c r="AF215" s="71">
        <v>1590796.278311823</v>
      </c>
      <c r="AG215" s="71">
        <v>861745.08386661392</v>
      </c>
      <c r="AH215" s="71">
        <v>311422.70127175265</v>
      </c>
      <c r="AI215" s="71">
        <v>13261869.936729096</v>
      </c>
      <c r="AJ215" s="71">
        <v>26275993.002176762</v>
      </c>
      <c r="AK215" s="71">
        <v>0</v>
      </c>
      <c r="AL215" s="71">
        <v>0</v>
      </c>
      <c r="AM215" s="71">
        <v>2395172.1608289802</v>
      </c>
      <c r="AN215" s="71">
        <v>0</v>
      </c>
      <c r="AO215" s="71">
        <v>0</v>
      </c>
      <c r="AP215" s="71">
        <v>44696999.163185023</v>
      </c>
      <c r="AQ215" s="72"/>
      <c r="AR215" s="71">
        <v>632</v>
      </c>
      <c r="AS215" s="71">
        <v>34</v>
      </c>
      <c r="AT215" s="71">
        <v>0</v>
      </c>
      <c r="AU215" s="71">
        <v>0</v>
      </c>
      <c r="AV215" s="71">
        <v>0</v>
      </c>
      <c r="AW215" s="71">
        <v>0</v>
      </c>
      <c r="AX215" s="71"/>
      <c r="AY215" s="72"/>
      <c r="AZ215" s="71">
        <v>2801</v>
      </c>
      <c r="BA215" s="71">
        <v>3260.3</v>
      </c>
      <c r="BB215" s="71">
        <v>0</v>
      </c>
      <c r="BC215" s="71">
        <v>0</v>
      </c>
      <c r="BD215" s="71">
        <v>0</v>
      </c>
      <c r="BE215" s="71">
        <v>0</v>
      </c>
      <c r="BF215" s="71"/>
      <c r="BG215" s="72"/>
      <c r="BH215" s="71">
        <v>0</v>
      </c>
      <c r="BI215" s="71">
        <v>0</v>
      </c>
      <c r="BJ215" s="71">
        <v>0</v>
      </c>
      <c r="BK215" s="71">
        <v>10.224</v>
      </c>
      <c r="BL215" s="71">
        <v>0</v>
      </c>
      <c r="BM215" s="71">
        <v>0</v>
      </c>
      <c r="BN215" s="72"/>
      <c r="BO215" s="71">
        <v>0</v>
      </c>
      <c r="BP215" s="71">
        <v>0</v>
      </c>
      <c r="BQ215" s="71">
        <v>0</v>
      </c>
      <c r="BR215" s="71">
        <v>1</v>
      </c>
      <c r="BS215" s="71">
        <v>0</v>
      </c>
      <c r="BT215" s="71">
        <v>0</v>
      </c>
      <c r="BU215"/>
      <c r="BV215" s="70">
        <v>10.224</v>
      </c>
      <c r="BW215" s="70">
        <v>0</v>
      </c>
      <c r="BX215" s="70">
        <v>0</v>
      </c>
      <c r="BY215" s="70">
        <v>0</v>
      </c>
      <c r="BZ215" s="70">
        <v>0</v>
      </c>
      <c r="CA215" s="70">
        <v>0</v>
      </c>
      <c r="CB215" s="70">
        <v>0</v>
      </c>
      <c r="CC215" s="70">
        <v>0</v>
      </c>
      <c r="CD215" s="70">
        <v>0</v>
      </c>
    </row>
    <row r="216" spans="1:82">
      <c r="A216" s="70" t="s">
        <v>1884</v>
      </c>
      <c r="B216" s="70">
        <v>187</v>
      </c>
      <c r="C216" s="70">
        <v>19</v>
      </c>
      <c r="D216" s="70">
        <v>11</v>
      </c>
      <c r="E216" s="70">
        <v>2022</v>
      </c>
      <c r="F216" s="70" t="s">
        <v>161</v>
      </c>
      <c r="G216" s="1064" t="s">
        <v>1865</v>
      </c>
      <c r="H216" s="70" t="s">
        <v>1866</v>
      </c>
      <c r="I216" s="148"/>
      <c r="J216" s="71">
        <v>4.0129848916324926</v>
      </c>
      <c r="K216" s="71">
        <v>1.1326934094989889</v>
      </c>
      <c r="L216" s="71">
        <v>1.9741786606415646</v>
      </c>
      <c r="M216" s="71">
        <v>8.3247148447486019</v>
      </c>
      <c r="N216" s="71">
        <v>20.323436546336836</v>
      </c>
      <c r="O216" s="71">
        <v>16.629640454156711</v>
      </c>
      <c r="P216" s="71">
        <v>10.233811211085246</v>
      </c>
      <c r="Q216" s="71">
        <v>1.0604813429226159</v>
      </c>
      <c r="R216" s="71">
        <v>0</v>
      </c>
      <c r="S216" s="71">
        <v>2.7994559933570691</v>
      </c>
      <c r="T216" s="72"/>
      <c r="U216" s="71">
        <v>464618</v>
      </c>
      <c r="V216" s="71">
        <v>524</v>
      </c>
      <c r="W216" s="71">
        <v>48</v>
      </c>
      <c r="X216" s="71">
        <v>2268</v>
      </c>
      <c r="Y216" s="71">
        <v>6835</v>
      </c>
      <c r="Z216" s="71">
        <v>11625</v>
      </c>
      <c r="AA216" s="71">
        <v>2236</v>
      </c>
      <c r="AB216" s="71">
        <v>18014</v>
      </c>
      <c r="AC216" s="71">
        <v>0</v>
      </c>
      <c r="AD216" s="71">
        <v>2.7994559933570691</v>
      </c>
      <c r="AE216" s="72"/>
      <c r="AF216" s="71">
        <v>2611976.4032482603</v>
      </c>
      <c r="AG216" s="71">
        <v>846594.973212771</v>
      </c>
      <c r="AH216" s="71">
        <v>443336.59999790118</v>
      </c>
      <c r="AI216" s="71">
        <v>12657283.599484537</v>
      </c>
      <c r="AJ216" s="71">
        <v>29641743.72217365</v>
      </c>
      <c r="AK216" s="71">
        <v>0</v>
      </c>
      <c r="AL216" s="71">
        <v>0</v>
      </c>
      <c r="AM216" s="71">
        <v>2326099.0814497797</v>
      </c>
      <c r="AN216" s="71">
        <v>0</v>
      </c>
      <c r="AO216" s="71">
        <v>0</v>
      </c>
      <c r="AP216" s="71">
        <v>48527034.379566893</v>
      </c>
      <c r="AQ216" s="72"/>
      <c r="AR216" s="71">
        <v>655</v>
      </c>
      <c r="AS216" s="71">
        <v>34</v>
      </c>
      <c r="AT216" s="71">
        <v>0</v>
      </c>
      <c r="AU216" s="71">
        <v>0</v>
      </c>
      <c r="AV216" s="71">
        <v>0</v>
      </c>
      <c r="AW216" s="71">
        <v>0</v>
      </c>
      <c r="AX216" s="71"/>
      <c r="AY216" s="72"/>
      <c r="AZ216" s="71">
        <v>2956.400000000001</v>
      </c>
      <c r="BA216" s="71">
        <v>3260.2999999999997</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1885</v>
      </c>
      <c r="B217" s="70">
        <v>187</v>
      </c>
      <c r="C217" s="70">
        <v>20</v>
      </c>
      <c r="D217" s="70">
        <v>11</v>
      </c>
      <c r="E217" s="70">
        <v>2023</v>
      </c>
      <c r="F217" s="70" t="s">
        <v>1539</v>
      </c>
      <c r="G217" s="1064" t="s">
        <v>1865</v>
      </c>
      <c r="H217" s="70" t="s">
        <v>1866</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691</v>
      </c>
      <c r="AS217" s="71">
        <v>34</v>
      </c>
      <c r="AT217" s="71">
        <v>0</v>
      </c>
      <c r="AU217" s="71">
        <v>0</v>
      </c>
      <c r="AV217" s="71">
        <v>0</v>
      </c>
      <c r="AW217" s="71">
        <v>0</v>
      </c>
      <c r="AX217" s="71"/>
      <c r="AY217" s="72"/>
      <c r="AZ217" s="71">
        <v>3149.8000000000011</v>
      </c>
      <c r="BA217" s="71">
        <v>3260.2999999999997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1886</v>
      </c>
      <c r="B218" s="70">
        <v>187</v>
      </c>
      <c r="C218" s="70">
        <v>21</v>
      </c>
      <c r="D218" s="70">
        <v>11</v>
      </c>
      <c r="E218" s="70">
        <v>2024</v>
      </c>
      <c r="F218" s="70" t="s">
        <v>1554</v>
      </c>
      <c r="G218" s="70" t="s">
        <v>1865</v>
      </c>
      <c r="H218" s="70" t="s">
        <v>1866</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1887</v>
      </c>
      <c r="B219" s="70">
        <v>375</v>
      </c>
      <c r="C219" s="70">
        <v>1</v>
      </c>
      <c r="D219" s="70">
        <v>23</v>
      </c>
      <c r="E219" s="70">
        <v>1990</v>
      </c>
      <c r="F219" s="70" t="s">
        <v>787</v>
      </c>
      <c r="G219" s="70" t="s">
        <v>1888</v>
      </c>
      <c r="H219" s="70" t="s">
        <v>1889</v>
      </c>
      <c r="I219" s="148"/>
      <c r="J219" s="71">
        <v>40.54747425465969</v>
      </c>
      <c r="K219" s="71">
        <v>3.0435976514169378</v>
      </c>
      <c r="L219" s="71">
        <v>0.68059660540419864</v>
      </c>
      <c r="M219" s="71">
        <v>8.4347911733600576</v>
      </c>
      <c r="N219" s="71">
        <v>17.448964676016111</v>
      </c>
      <c r="O219" s="71">
        <v>15.807962912135469</v>
      </c>
      <c r="P219" s="71">
        <v>17.39623977048964</v>
      </c>
      <c r="Q219" s="71">
        <v>1.1597249855110201</v>
      </c>
      <c r="R219" s="71">
        <v>0</v>
      </c>
      <c r="S219" s="71">
        <v>1.148031976462865</v>
      </c>
      <c r="T219" s="72"/>
      <c r="U219" s="71">
        <v>3390669</v>
      </c>
      <c r="V219" s="71">
        <v>817</v>
      </c>
      <c r="W219" s="71">
        <v>9</v>
      </c>
      <c r="X219" s="71">
        <v>2968</v>
      </c>
      <c r="Y219" s="71">
        <v>5032</v>
      </c>
      <c r="Z219" s="71">
        <v>6502</v>
      </c>
      <c r="AA219" s="71">
        <v>4224</v>
      </c>
      <c r="AB219" s="71">
        <v>18830</v>
      </c>
      <c r="AC219" s="71">
        <v>0</v>
      </c>
      <c r="AD219" s="71">
        <v>1.148031976462865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1890</v>
      </c>
      <c r="B220" s="70">
        <v>376</v>
      </c>
      <c r="C220" s="70">
        <v>2</v>
      </c>
      <c r="D220" s="70">
        <v>23</v>
      </c>
      <c r="E220" s="70">
        <v>2005</v>
      </c>
      <c r="F220" s="70" t="s">
        <v>789</v>
      </c>
      <c r="G220" s="70" t="s">
        <v>1888</v>
      </c>
      <c r="H220" s="70" t="s">
        <v>1889</v>
      </c>
      <c r="I220" s="148"/>
      <c r="J220" s="71">
        <v>86.744035980422538</v>
      </c>
      <c r="K220" s="71">
        <v>1.7541094092881491</v>
      </c>
      <c r="L220" s="71">
        <v>4.1809348605942471</v>
      </c>
      <c r="M220" s="71">
        <v>13.709680169293881</v>
      </c>
      <c r="N220" s="71">
        <v>25.388644942403019</v>
      </c>
      <c r="O220" s="71">
        <v>25.033297829259659</v>
      </c>
      <c r="P220" s="71">
        <v>18.042844666826781</v>
      </c>
      <c r="Q220" s="71">
        <v>1.15059660984751</v>
      </c>
      <c r="R220" s="71">
        <v>0</v>
      </c>
      <c r="S220" s="71">
        <v>1.776793411119677</v>
      </c>
      <c r="T220" s="72"/>
      <c r="U220" s="71">
        <v>7577662</v>
      </c>
      <c r="V220" s="71">
        <v>638</v>
      </c>
      <c r="W220" s="71">
        <v>58</v>
      </c>
      <c r="X220" s="71">
        <v>2558</v>
      </c>
      <c r="Y220" s="71">
        <v>6261</v>
      </c>
      <c r="Z220" s="71">
        <v>11915</v>
      </c>
      <c r="AA220" s="71">
        <v>3588</v>
      </c>
      <c r="AB220" s="71">
        <v>19530</v>
      </c>
      <c r="AC220" s="71">
        <v>0</v>
      </c>
      <c r="AD220" s="71">
        <v>1.776793411119677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1891</v>
      </c>
      <c r="B221" s="70">
        <v>377</v>
      </c>
      <c r="C221" s="70">
        <v>3</v>
      </c>
      <c r="D221" s="70">
        <v>23</v>
      </c>
      <c r="E221" s="70">
        <v>2006</v>
      </c>
      <c r="F221" s="70" t="s">
        <v>790</v>
      </c>
      <c r="G221" s="70" t="s">
        <v>1888</v>
      </c>
      <c r="H221" s="70" t="s">
        <v>1889</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1892</v>
      </c>
      <c r="B222" s="70">
        <v>378</v>
      </c>
      <c r="C222" s="70">
        <v>4</v>
      </c>
      <c r="D222" s="70">
        <v>23</v>
      </c>
      <c r="E222" s="70">
        <v>2007</v>
      </c>
      <c r="F222" s="70" t="s">
        <v>791</v>
      </c>
      <c r="G222" s="70" t="s">
        <v>1888</v>
      </c>
      <c r="H222" s="70" t="s">
        <v>1889</v>
      </c>
      <c r="I222" s="148"/>
      <c r="J222" s="71">
        <v>101.99337922619191</v>
      </c>
      <c r="K222" s="71">
        <v>1.583961672248583</v>
      </c>
      <c r="L222" s="71">
        <v>1.7250532348551919</v>
      </c>
      <c r="M222" s="71">
        <v>14.797605623533981</v>
      </c>
      <c r="N222" s="71">
        <v>27.487050091069499</v>
      </c>
      <c r="O222" s="71">
        <v>24.139471499638098</v>
      </c>
      <c r="P222" s="71">
        <v>17.515299837630099</v>
      </c>
      <c r="Q222" s="71">
        <v>1.19673555362193</v>
      </c>
      <c r="R222" s="71">
        <v>0</v>
      </c>
      <c r="S222" s="71">
        <v>1.647107820815463</v>
      </c>
      <c r="T222" s="72"/>
      <c r="U222" s="71">
        <v>10945501</v>
      </c>
      <c r="V222" s="71">
        <v>568</v>
      </c>
      <c r="W222" s="71">
        <v>29</v>
      </c>
      <c r="X222" s="71">
        <v>3315</v>
      </c>
      <c r="Y222" s="71">
        <v>6406</v>
      </c>
      <c r="Z222" s="71">
        <v>11944</v>
      </c>
      <c r="AA222" s="71">
        <v>3430</v>
      </c>
      <c r="AB222" s="71">
        <v>19239</v>
      </c>
      <c r="AC222" s="71">
        <v>0</v>
      </c>
      <c r="AD222" s="71">
        <v>1.647107820815463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1893</v>
      </c>
      <c r="B223" s="70">
        <v>379</v>
      </c>
      <c r="C223" s="70">
        <v>5</v>
      </c>
      <c r="D223" s="70">
        <v>23</v>
      </c>
      <c r="E223" s="70">
        <v>2008</v>
      </c>
      <c r="F223" s="70" t="s">
        <v>792</v>
      </c>
      <c r="G223" s="70" t="s">
        <v>1888</v>
      </c>
      <c r="H223" s="70" t="s">
        <v>1889</v>
      </c>
      <c r="I223" s="148"/>
      <c r="J223" s="71">
        <v>91.172719596641301</v>
      </c>
      <c r="K223" s="71">
        <v>1.1787552324539989</v>
      </c>
      <c r="L223" s="71">
        <v>1.49269095171699</v>
      </c>
      <c r="M223" s="71">
        <v>15.678979084905491</v>
      </c>
      <c r="N223" s="71">
        <v>28.819037515563259</v>
      </c>
      <c r="O223" s="71">
        <v>23.418573327062731</v>
      </c>
      <c r="P223" s="71">
        <v>16.924062199664171</v>
      </c>
      <c r="Q223" s="71">
        <v>1.17590159306814</v>
      </c>
      <c r="R223" s="71">
        <v>0</v>
      </c>
      <c r="S223" s="71">
        <v>1.702495935814214</v>
      </c>
      <c r="T223" s="72"/>
      <c r="U223" s="71">
        <v>10622551</v>
      </c>
      <c r="V223" s="71">
        <v>568</v>
      </c>
      <c r="W223" s="71">
        <v>29</v>
      </c>
      <c r="X223" s="71">
        <v>3315</v>
      </c>
      <c r="Y223" s="71">
        <v>6497</v>
      </c>
      <c r="Z223" s="71">
        <v>11994</v>
      </c>
      <c r="AA223" s="71">
        <v>3318</v>
      </c>
      <c r="AB223" s="71">
        <v>19215</v>
      </c>
      <c r="AC223" s="71">
        <v>0</v>
      </c>
      <c r="AD223" s="71">
        <v>1.702495935814214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1894</v>
      </c>
      <c r="B224" s="70">
        <v>380</v>
      </c>
      <c r="C224" s="70">
        <v>6</v>
      </c>
      <c r="D224" s="70">
        <v>23</v>
      </c>
      <c r="E224" s="70">
        <v>2009</v>
      </c>
      <c r="F224" s="70" t="s">
        <v>176</v>
      </c>
      <c r="G224" s="70" t="s">
        <v>1888</v>
      </c>
      <c r="H224" s="70" t="s">
        <v>1889</v>
      </c>
      <c r="I224" s="148"/>
      <c r="J224" s="71">
        <v>84.740603402375626</v>
      </c>
      <c r="K224" s="71">
        <v>0.99291084823217257</v>
      </c>
      <c r="L224" s="71">
        <v>1.0858748428461411</v>
      </c>
      <c r="M224" s="71">
        <v>18.089383328759929</v>
      </c>
      <c r="N224" s="71">
        <v>26.832295461427979</v>
      </c>
      <c r="O224" s="71">
        <v>23.971146442357661</v>
      </c>
      <c r="P224" s="71">
        <v>16.127611027218141</v>
      </c>
      <c r="Q224" s="71">
        <v>1.11417911291123</v>
      </c>
      <c r="R224" s="71">
        <v>0</v>
      </c>
      <c r="S224" s="71">
        <v>1.5775061519897129</v>
      </c>
      <c r="T224" s="72"/>
      <c r="U224" s="71">
        <v>8575877</v>
      </c>
      <c r="V224" s="71">
        <v>469</v>
      </c>
      <c r="W224" s="71">
        <v>28</v>
      </c>
      <c r="X224" s="71">
        <v>3920</v>
      </c>
      <c r="Y224" s="71">
        <v>6575</v>
      </c>
      <c r="Z224" s="71">
        <v>12118</v>
      </c>
      <c r="AA224" s="71">
        <v>3246</v>
      </c>
      <c r="AB224" s="71">
        <v>19112</v>
      </c>
      <c r="AC224" s="71">
        <v>0</v>
      </c>
      <c r="AD224" s="71">
        <v>1.5775061519897129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47.33</v>
      </c>
      <c r="BK224" s="71">
        <v>0</v>
      </c>
      <c r="BL224" s="71">
        <v>0</v>
      </c>
      <c r="BM224" s="71">
        <v>0</v>
      </c>
      <c r="BN224" s="72"/>
      <c r="BO224" s="71">
        <v>0</v>
      </c>
      <c r="BP224" s="71">
        <v>0</v>
      </c>
      <c r="BQ224" s="71">
        <v>6</v>
      </c>
      <c r="BR224" s="71">
        <v>0</v>
      </c>
      <c r="BS224" s="71">
        <v>0</v>
      </c>
      <c r="BT224" s="71">
        <v>0</v>
      </c>
      <c r="BU224"/>
      <c r="BV224" s="70">
        <v>47.33</v>
      </c>
      <c r="BW224" s="70">
        <v>0</v>
      </c>
      <c r="BX224" s="70">
        <v>0</v>
      </c>
      <c r="BY224" s="70">
        <v>0</v>
      </c>
      <c r="BZ224" s="70">
        <v>0</v>
      </c>
      <c r="CA224" s="70">
        <v>0</v>
      </c>
      <c r="CB224" s="70">
        <v>0</v>
      </c>
      <c r="CC224" s="70">
        <v>0</v>
      </c>
      <c r="CD224" s="70">
        <v>0</v>
      </c>
    </row>
    <row r="225" spans="1:82">
      <c r="A225" s="70" t="s">
        <v>1895</v>
      </c>
      <c r="B225" s="70">
        <v>381</v>
      </c>
      <c r="C225" s="70">
        <v>7</v>
      </c>
      <c r="D225" s="70">
        <v>23</v>
      </c>
      <c r="E225" s="70">
        <v>2010</v>
      </c>
      <c r="F225" s="70" t="s">
        <v>177</v>
      </c>
      <c r="G225" s="70" t="s">
        <v>1888</v>
      </c>
      <c r="H225" s="70" t="s">
        <v>1889</v>
      </c>
      <c r="I225" s="148"/>
      <c r="J225" s="71">
        <v>110.51775284840831</v>
      </c>
      <c r="K225" s="71">
        <v>1.050931358531856</v>
      </c>
      <c r="L225" s="71">
        <v>1.2932178126305109</v>
      </c>
      <c r="M225" s="71">
        <v>18.49533433581157</v>
      </c>
      <c r="N225" s="71">
        <v>30.331148328100671</v>
      </c>
      <c r="O225" s="71">
        <v>23.972505212340341</v>
      </c>
      <c r="P225" s="71">
        <v>16.24514165186352</v>
      </c>
      <c r="Q225" s="71">
        <v>1.15508861229292</v>
      </c>
      <c r="R225" s="71">
        <v>0</v>
      </c>
      <c r="S225" s="71">
        <v>2.0106264404078709</v>
      </c>
      <c r="T225" s="72"/>
      <c r="U225" s="71">
        <v>10492857</v>
      </c>
      <c r="V225" s="71">
        <v>469</v>
      </c>
      <c r="W225" s="71">
        <v>28</v>
      </c>
      <c r="X225" s="71">
        <v>3920</v>
      </c>
      <c r="Y225" s="71">
        <v>6637</v>
      </c>
      <c r="Z225" s="71">
        <v>12175</v>
      </c>
      <c r="AA225" s="71">
        <v>3188</v>
      </c>
      <c r="AB225" s="71">
        <v>18986</v>
      </c>
      <c r="AC225" s="71">
        <v>0</v>
      </c>
      <c r="AD225" s="71">
        <v>2.0106264404078709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68.021000000000001</v>
      </c>
      <c r="BK225" s="71">
        <v>0</v>
      </c>
      <c r="BL225" s="71">
        <v>0</v>
      </c>
      <c r="BM225" s="71">
        <v>0</v>
      </c>
      <c r="BN225" s="72"/>
      <c r="BO225" s="71">
        <v>0</v>
      </c>
      <c r="BP225" s="71">
        <v>0</v>
      </c>
      <c r="BQ225" s="71">
        <v>7</v>
      </c>
      <c r="BR225" s="71">
        <v>0</v>
      </c>
      <c r="BS225" s="71">
        <v>0</v>
      </c>
      <c r="BT225" s="71">
        <v>0</v>
      </c>
      <c r="BU225"/>
      <c r="BV225" s="70">
        <v>68.021000000000001</v>
      </c>
      <c r="BW225" s="70">
        <v>0</v>
      </c>
      <c r="BX225" s="70">
        <v>0</v>
      </c>
      <c r="BY225" s="70">
        <v>0</v>
      </c>
      <c r="BZ225" s="70">
        <v>0</v>
      </c>
      <c r="CA225" s="70">
        <v>0</v>
      </c>
      <c r="CB225" s="70">
        <v>0</v>
      </c>
      <c r="CC225" s="70">
        <v>0</v>
      </c>
      <c r="CD225" s="70">
        <v>0</v>
      </c>
    </row>
    <row r="226" spans="1:82">
      <c r="A226" s="70" t="s">
        <v>1896</v>
      </c>
      <c r="B226" s="70">
        <v>382</v>
      </c>
      <c r="C226" s="70">
        <v>8</v>
      </c>
      <c r="D226" s="70">
        <v>23</v>
      </c>
      <c r="E226" s="70">
        <v>2011</v>
      </c>
      <c r="F226" s="70" t="s">
        <v>178</v>
      </c>
      <c r="G226" s="70" t="s">
        <v>1888</v>
      </c>
      <c r="H226" s="70" t="s">
        <v>1889</v>
      </c>
      <c r="I226" s="148"/>
      <c r="J226" s="71">
        <v>96.976795903492018</v>
      </c>
      <c r="K226" s="71">
        <v>1.370011162287371</v>
      </c>
      <c r="L226" s="71">
        <v>1.090034406414677</v>
      </c>
      <c r="M226" s="71">
        <v>21.172170655360691</v>
      </c>
      <c r="N226" s="71">
        <v>30.297089918011789</v>
      </c>
      <c r="O226" s="71">
        <v>23.730647142888891</v>
      </c>
      <c r="P226" s="71">
        <v>15.661868741381442</v>
      </c>
      <c r="Q226" s="71">
        <v>1.3269776834651199</v>
      </c>
      <c r="R226" s="71">
        <v>0</v>
      </c>
      <c r="S226" s="71">
        <v>2.3919691151169071</v>
      </c>
      <c r="T226" s="72"/>
      <c r="U226" s="71">
        <v>9152764</v>
      </c>
      <c r="V226" s="71">
        <v>469</v>
      </c>
      <c r="W226" s="71">
        <v>28</v>
      </c>
      <c r="X226" s="71">
        <v>3920</v>
      </c>
      <c r="Y226" s="71">
        <v>6704</v>
      </c>
      <c r="Z226" s="71">
        <v>12314</v>
      </c>
      <c r="AA226" s="71">
        <v>3165</v>
      </c>
      <c r="AB226" s="71">
        <v>18909</v>
      </c>
      <c r="AC226" s="71">
        <v>0</v>
      </c>
      <c r="AD226" s="71">
        <v>2.3919691151169071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74.686999999999998</v>
      </c>
      <c r="BK226" s="71">
        <v>0</v>
      </c>
      <c r="BL226" s="71">
        <v>0</v>
      </c>
      <c r="BM226" s="71">
        <v>0</v>
      </c>
      <c r="BN226" s="72"/>
      <c r="BO226" s="71">
        <v>0</v>
      </c>
      <c r="BP226" s="71">
        <v>0</v>
      </c>
      <c r="BQ226" s="71">
        <v>7</v>
      </c>
      <c r="BR226" s="71">
        <v>0</v>
      </c>
      <c r="BS226" s="71">
        <v>0</v>
      </c>
      <c r="BT226" s="71">
        <v>0</v>
      </c>
      <c r="BU226"/>
      <c r="BV226" s="70">
        <v>74.686999999999998</v>
      </c>
      <c r="BW226" s="70">
        <v>0</v>
      </c>
      <c r="BX226" s="70">
        <v>0</v>
      </c>
      <c r="BY226" s="70">
        <v>0</v>
      </c>
      <c r="BZ226" s="70">
        <v>0</v>
      </c>
      <c r="CA226" s="70">
        <v>0</v>
      </c>
      <c r="CB226" s="70">
        <v>0</v>
      </c>
      <c r="CC226" s="70">
        <v>0</v>
      </c>
      <c r="CD226" s="70">
        <v>0</v>
      </c>
    </row>
    <row r="227" spans="1:82">
      <c r="A227" s="70" t="s">
        <v>1897</v>
      </c>
      <c r="B227" s="70">
        <v>383</v>
      </c>
      <c r="C227" s="70">
        <v>9</v>
      </c>
      <c r="D227" s="70">
        <v>23</v>
      </c>
      <c r="E227" s="70">
        <v>2012</v>
      </c>
      <c r="F227" s="70" t="s">
        <v>179</v>
      </c>
      <c r="G227" s="70" t="s">
        <v>1888</v>
      </c>
      <c r="H227" s="70" t="s">
        <v>1889</v>
      </c>
      <c r="I227" s="148"/>
      <c r="J227" s="71">
        <v>108.3625704208529</v>
      </c>
      <c r="K227" s="71">
        <v>1.2365770879308871</v>
      </c>
      <c r="L227" s="71">
        <v>1.0590535578728879</v>
      </c>
      <c r="M227" s="71">
        <v>20.579773302789992</v>
      </c>
      <c r="N227" s="71">
        <v>30.813485438625062</v>
      </c>
      <c r="O227" s="71">
        <v>23.666272649397889</v>
      </c>
      <c r="P227" s="71">
        <v>15.432473842216998</v>
      </c>
      <c r="Q227" s="71">
        <v>1.45812739199695</v>
      </c>
      <c r="R227" s="71">
        <v>0</v>
      </c>
      <c r="S227" s="71">
        <v>2.3707583903645708</v>
      </c>
      <c r="T227" s="72"/>
      <c r="U227" s="71">
        <v>11058894</v>
      </c>
      <c r="V227" s="71">
        <v>469</v>
      </c>
      <c r="W227" s="71">
        <v>28</v>
      </c>
      <c r="X227" s="71">
        <v>3920</v>
      </c>
      <c r="Y227" s="71">
        <v>7091</v>
      </c>
      <c r="Z227" s="71">
        <v>12378</v>
      </c>
      <c r="AA227" s="71">
        <v>3101</v>
      </c>
      <c r="AB227" s="71">
        <v>19124</v>
      </c>
      <c r="AC227" s="71">
        <v>0</v>
      </c>
      <c r="AD227" s="71">
        <v>2.3707583903645708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77.760999999999996</v>
      </c>
      <c r="BK227" s="71">
        <v>0</v>
      </c>
      <c r="BL227" s="71">
        <v>0</v>
      </c>
      <c r="BM227" s="71">
        <v>0</v>
      </c>
      <c r="BN227" s="72"/>
      <c r="BO227" s="71">
        <v>0</v>
      </c>
      <c r="BP227" s="71">
        <v>0</v>
      </c>
      <c r="BQ227" s="71">
        <v>7</v>
      </c>
      <c r="BR227" s="71">
        <v>0</v>
      </c>
      <c r="BS227" s="71">
        <v>0</v>
      </c>
      <c r="BT227" s="71">
        <v>0</v>
      </c>
      <c r="BU227"/>
      <c r="BV227" s="70">
        <v>77.760999999999996</v>
      </c>
      <c r="BW227" s="70">
        <v>0</v>
      </c>
      <c r="BX227" s="70">
        <v>0</v>
      </c>
      <c r="BY227" s="70">
        <v>0</v>
      </c>
      <c r="BZ227" s="70">
        <v>0</v>
      </c>
      <c r="CA227" s="70">
        <v>0</v>
      </c>
      <c r="CB227" s="70">
        <v>0</v>
      </c>
      <c r="CC227" s="70">
        <v>0</v>
      </c>
      <c r="CD227" s="70">
        <v>0</v>
      </c>
    </row>
    <row r="228" spans="1:82">
      <c r="A228" s="70" t="s">
        <v>1898</v>
      </c>
      <c r="B228" s="70">
        <v>384</v>
      </c>
      <c r="C228" s="70">
        <v>10</v>
      </c>
      <c r="D228" s="70">
        <v>23</v>
      </c>
      <c r="E228" s="70">
        <v>2013</v>
      </c>
      <c r="F228" s="70" t="s">
        <v>180</v>
      </c>
      <c r="G228" s="70" t="s">
        <v>1888</v>
      </c>
      <c r="H228" s="70" t="s">
        <v>1889</v>
      </c>
      <c r="I228" s="148"/>
      <c r="J228" s="71">
        <v>125.36412462078511</v>
      </c>
      <c r="K228" s="71">
        <v>0.99833436969320311</v>
      </c>
      <c r="L228" s="71">
        <v>1.0267244149143659</v>
      </c>
      <c r="M228" s="71">
        <v>20.978828726751981</v>
      </c>
      <c r="N228" s="71">
        <v>28.60776427409554</v>
      </c>
      <c r="O228" s="71">
        <v>22.766423515144197</v>
      </c>
      <c r="P228" s="71">
        <v>15.160929496858046</v>
      </c>
      <c r="Q228" s="71">
        <v>1.46982033705582</v>
      </c>
      <c r="R228" s="71">
        <v>0</v>
      </c>
      <c r="S228" s="71">
        <v>2.7785793446941081</v>
      </c>
      <c r="T228" s="72"/>
      <c r="U228" s="71">
        <v>11231495</v>
      </c>
      <c r="V228" s="71">
        <v>469</v>
      </c>
      <c r="W228" s="71">
        <v>28</v>
      </c>
      <c r="X228" s="71">
        <v>3920</v>
      </c>
      <c r="Y228" s="71">
        <v>7032</v>
      </c>
      <c r="Z228" s="71">
        <v>12439</v>
      </c>
      <c r="AA228" s="71">
        <v>3035</v>
      </c>
      <c r="AB228" s="71">
        <v>19001</v>
      </c>
      <c r="AC228" s="71">
        <v>0</v>
      </c>
      <c r="AD228" s="71">
        <v>2.7785793446941081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77.652000000000001</v>
      </c>
      <c r="BK228" s="71">
        <v>0</v>
      </c>
      <c r="BL228" s="71">
        <v>0</v>
      </c>
      <c r="BM228" s="71">
        <v>0</v>
      </c>
      <c r="BN228" s="72"/>
      <c r="BO228" s="71">
        <v>0</v>
      </c>
      <c r="BP228" s="71">
        <v>0</v>
      </c>
      <c r="BQ228" s="71">
        <v>8</v>
      </c>
      <c r="BR228" s="71">
        <v>0</v>
      </c>
      <c r="BS228" s="71">
        <v>0</v>
      </c>
      <c r="BT228" s="71">
        <v>0</v>
      </c>
      <c r="BU228"/>
      <c r="BV228" s="70">
        <v>77.652000000000001</v>
      </c>
      <c r="BW228" s="70">
        <v>0</v>
      </c>
      <c r="BX228" s="70">
        <v>0</v>
      </c>
      <c r="BY228" s="70">
        <v>0</v>
      </c>
      <c r="BZ228" s="70">
        <v>0</v>
      </c>
      <c r="CA228" s="70">
        <v>0</v>
      </c>
      <c r="CB228" s="70">
        <v>0</v>
      </c>
      <c r="CC228" s="70">
        <v>0</v>
      </c>
      <c r="CD228" s="70">
        <v>0</v>
      </c>
    </row>
    <row r="229" spans="1:82">
      <c r="A229" s="70" t="s">
        <v>1899</v>
      </c>
      <c r="B229" s="70">
        <v>385</v>
      </c>
      <c r="C229" s="70">
        <v>11</v>
      </c>
      <c r="D229" s="70">
        <v>23</v>
      </c>
      <c r="E229" s="70">
        <v>2014</v>
      </c>
      <c r="F229" s="70" t="s">
        <v>181</v>
      </c>
      <c r="G229" s="70" t="s">
        <v>1888</v>
      </c>
      <c r="H229" s="70" t="s">
        <v>1889</v>
      </c>
      <c r="I229" s="148"/>
      <c r="J229" s="71">
        <v>110.7196008818399</v>
      </c>
      <c r="K229" s="71">
        <v>1.088529843291836</v>
      </c>
      <c r="L229" s="71">
        <v>0.14548483059096881</v>
      </c>
      <c r="M229" s="71">
        <v>20.28272755885429</v>
      </c>
      <c r="N229" s="71">
        <v>28.37441198786917</v>
      </c>
      <c r="O229" s="71">
        <v>21.688952517699985</v>
      </c>
      <c r="P229" s="71">
        <v>14.933432620293384</v>
      </c>
      <c r="Q229" s="71">
        <v>1.4027091073270701</v>
      </c>
      <c r="R229" s="71">
        <v>0</v>
      </c>
      <c r="S229" s="71">
        <v>2.717278752812645</v>
      </c>
      <c r="T229" s="72"/>
      <c r="U229" s="71">
        <v>12026362</v>
      </c>
      <c r="V229" s="71">
        <v>439</v>
      </c>
      <c r="W229" s="71">
        <v>5</v>
      </c>
      <c r="X229" s="71">
        <v>4056</v>
      </c>
      <c r="Y229" s="71">
        <v>7069</v>
      </c>
      <c r="Z229" s="71">
        <v>12481</v>
      </c>
      <c r="AA229" s="71">
        <v>2974</v>
      </c>
      <c r="AB229" s="71">
        <v>18900</v>
      </c>
      <c r="AC229" s="71">
        <v>0</v>
      </c>
      <c r="AD229" s="71">
        <v>2.717278752812645</v>
      </c>
      <c r="AE229" s="72"/>
      <c r="AF229" s="71"/>
      <c r="AG229" s="71"/>
      <c r="AH229" s="71"/>
      <c r="AI229" s="71"/>
      <c r="AJ229" s="71"/>
      <c r="AK229" s="71"/>
      <c r="AL229" s="71"/>
      <c r="AM229" s="71"/>
      <c r="AN229" s="71"/>
      <c r="AO229" s="71"/>
      <c r="AP229" s="71"/>
      <c r="AQ229" s="72"/>
      <c r="AR229" s="71">
        <v>517</v>
      </c>
      <c r="AS229" s="71">
        <v>111</v>
      </c>
      <c r="AT229" s="71">
        <v>0</v>
      </c>
      <c r="AU229" s="71">
        <v>0</v>
      </c>
      <c r="AV229" s="71">
        <v>0</v>
      </c>
      <c r="AW229" s="71">
        <v>0</v>
      </c>
      <c r="AX229" s="71"/>
      <c r="AY229" s="72"/>
      <c r="AZ229" s="71">
        <v>2178.9</v>
      </c>
      <c r="BA229" s="71">
        <v>3356.9</v>
      </c>
      <c r="BB229" s="71">
        <v>0</v>
      </c>
      <c r="BC229" s="71">
        <v>0</v>
      </c>
      <c r="BD229" s="71">
        <v>0</v>
      </c>
      <c r="BE229" s="71">
        <v>0</v>
      </c>
      <c r="BF229" s="71"/>
      <c r="BG229" s="72"/>
      <c r="BH229" s="71">
        <v>0</v>
      </c>
      <c r="BI229" s="71">
        <v>0</v>
      </c>
      <c r="BJ229" s="71">
        <v>81.263000000000005</v>
      </c>
      <c r="BK229" s="71">
        <v>0</v>
      </c>
      <c r="BL229" s="71">
        <v>0</v>
      </c>
      <c r="BM229" s="71">
        <v>0</v>
      </c>
      <c r="BN229" s="72"/>
      <c r="BO229" s="71">
        <v>0</v>
      </c>
      <c r="BP229" s="71">
        <v>0</v>
      </c>
      <c r="BQ229" s="71">
        <v>8</v>
      </c>
      <c r="BR229" s="71">
        <v>0</v>
      </c>
      <c r="BS229" s="71">
        <v>0</v>
      </c>
      <c r="BT229" s="71">
        <v>0</v>
      </c>
      <c r="BU229"/>
      <c r="BV229" s="70">
        <v>81.263000000000005</v>
      </c>
      <c r="BW229" s="70">
        <v>0</v>
      </c>
      <c r="BX229" s="70">
        <v>0</v>
      </c>
      <c r="BY229" s="70">
        <v>0</v>
      </c>
      <c r="BZ229" s="70">
        <v>0</v>
      </c>
      <c r="CA229" s="70">
        <v>0</v>
      </c>
      <c r="CB229" s="70">
        <v>0</v>
      </c>
      <c r="CC229" s="70">
        <v>0</v>
      </c>
      <c r="CD229" s="70">
        <v>0</v>
      </c>
    </row>
    <row r="230" spans="1:82">
      <c r="A230" s="70" t="s">
        <v>1900</v>
      </c>
      <c r="B230" s="70">
        <v>386</v>
      </c>
      <c r="C230" s="70">
        <v>12</v>
      </c>
      <c r="D230" s="70">
        <v>23</v>
      </c>
      <c r="E230" s="70">
        <v>2015</v>
      </c>
      <c r="F230" s="70" t="s">
        <v>182</v>
      </c>
      <c r="G230" s="70" t="s">
        <v>1888</v>
      </c>
      <c r="H230" s="70" t="s">
        <v>1889</v>
      </c>
      <c r="I230" s="148"/>
      <c r="J230" s="71">
        <v>116.1961364178637</v>
      </c>
      <c r="K230" s="71">
        <v>1.072017425345674</v>
      </c>
      <c r="L230" s="71">
        <v>0.1298194897863186</v>
      </c>
      <c r="M230" s="71">
        <v>26.457267241250118</v>
      </c>
      <c r="N230" s="71">
        <v>27.214001444692819</v>
      </c>
      <c r="O230" s="71">
        <v>21.389265107339803</v>
      </c>
      <c r="P230" s="71">
        <v>14.633662540192821</v>
      </c>
      <c r="Q230" s="71">
        <v>1.3634261685179601</v>
      </c>
      <c r="R230" s="71">
        <v>0</v>
      </c>
      <c r="S230" s="71">
        <v>2.2271445973807071</v>
      </c>
      <c r="T230" s="72"/>
      <c r="U230" s="71">
        <v>13652877</v>
      </c>
      <c r="V230" s="71">
        <v>439</v>
      </c>
      <c r="W230" s="71">
        <v>5</v>
      </c>
      <c r="X230" s="71">
        <v>4056</v>
      </c>
      <c r="Y230" s="71">
        <v>7133</v>
      </c>
      <c r="Z230" s="71">
        <v>12427</v>
      </c>
      <c r="AA230" s="71">
        <v>2912</v>
      </c>
      <c r="AB230" s="71">
        <v>18766</v>
      </c>
      <c r="AC230" s="71">
        <v>0</v>
      </c>
      <c r="AD230" s="71">
        <v>2.2271445973807071</v>
      </c>
      <c r="AE230" s="72"/>
      <c r="AF230" s="71">
        <v>130851872.1160685</v>
      </c>
      <c r="AG230" s="71">
        <v>823101.81636521616</v>
      </c>
      <c r="AH230" s="71">
        <v>26988.626637214849</v>
      </c>
      <c r="AI230" s="71">
        <v>26096956.23133241</v>
      </c>
      <c r="AJ230" s="71">
        <v>40657310.580413543</v>
      </c>
      <c r="AK230" s="71">
        <v>0</v>
      </c>
      <c r="AL230" s="71">
        <v>0</v>
      </c>
      <c r="AM230" s="71">
        <v>2571801.5795907308</v>
      </c>
      <c r="AN230" s="71">
        <v>0</v>
      </c>
      <c r="AO230" s="71">
        <v>0</v>
      </c>
      <c r="AP230" s="71">
        <v>201028030.95040762</v>
      </c>
      <c r="AQ230" s="72"/>
      <c r="AR230" s="71">
        <v>560</v>
      </c>
      <c r="AS230" s="71">
        <v>154</v>
      </c>
      <c r="AT230" s="71">
        <v>0</v>
      </c>
      <c r="AU230" s="71">
        <v>0</v>
      </c>
      <c r="AV230" s="71">
        <v>0</v>
      </c>
      <c r="AW230" s="71">
        <v>0</v>
      </c>
      <c r="AX230" s="71"/>
      <c r="AY230" s="72"/>
      <c r="AZ230" s="71">
        <v>2393.6</v>
      </c>
      <c r="BA230" s="71">
        <v>6130.1</v>
      </c>
      <c r="BB230" s="71">
        <v>0</v>
      </c>
      <c r="BC230" s="71">
        <v>0</v>
      </c>
      <c r="BD230" s="71">
        <v>0</v>
      </c>
      <c r="BE230" s="71">
        <v>0</v>
      </c>
      <c r="BF230" s="71"/>
      <c r="BG230" s="72"/>
      <c r="BH230" s="71">
        <v>0</v>
      </c>
      <c r="BI230" s="71">
        <v>0</v>
      </c>
      <c r="BJ230" s="71">
        <v>77.051000000000002</v>
      </c>
      <c r="BK230" s="71">
        <v>0</v>
      </c>
      <c r="BL230" s="71">
        <v>0</v>
      </c>
      <c r="BM230" s="71">
        <v>0</v>
      </c>
      <c r="BN230" s="72"/>
      <c r="BO230" s="71">
        <v>0</v>
      </c>
      <c r="BP230" s="71">
        <v>0</v>
      </c>
      <c r="BQ230" s="71">
        <v>8</v>
      </c>
      <c r="BR230" s="71">
        <v>0</v>
      </c>
      <c r="BS230" s="71">
        <v>0</v>
      </c>
      <c r="BT230" s="71">
        <v>0</v>
      </c>
      <c r="BU230"/>
      <c r="BV230" s="70">
        <v>77.051000000000002</v>
      </c>
      <c r="BW230" s="70">
        <v>0</v>
      </c>
      <c r="BX230" s="70">
        <v>0</v>
      </c>
      <c r="BY230" s="70">
        <v>0</v>
      </c>
      <c r="BZ230" s="70">
        <v>0</v>
      </c>
      <c r="CA230" s="70">
        <v>0</v>
      </c>
      <c r="CB230" s="70">
        <v>0</v>
      </c>
      <c r="CC230" s="70">
        <v>0</v>
      </c>
      <c r="CD230" s="70">
        <v>0</v>
      </c>
    </row>
    <row r="231" spans="1:82">
      <c r="A231" s="70" t="s">
        <v>1901</v>
      </c>
      <c r="B231" s="70">
        <v>387</v>
      </c>
      <c r="C231" s="70">
        <v>13</v>
      </c>
      <c r="D231" s="70">
        <v>23</v>
      </c>
      <c r="E231" s="70">
        <v>2016</v>
      </c>
      <c r="F231" s="70" t="s">
        <v>155</v>
      </c>
      <c r="G231" s="70" t="s">
        <v>1888</v>
      </c>
      <c r="H231" s="70" t="s">
        <v>1889</v>
      </c>
      <c r="I231" s="148"/>
      <c r="J231" s="71">
        <v>119.96205096932985</v>
      </c>
      <c r="K231" s="71">
        <v>1.0657810455840677</v>
      </c>
      <c r="L231" s="71">
        <v>0.12339753508688189</v>
      </c>
      <c r="M231" s="71">
        <v>17.604950312701156</v>
      </c>
      <c r="N231" s="71">
        <v>26.972627921802768</v>
      </c>
      <c r="O231" s="71">
        <v>21.139726720001178</v>
      </c>
      <c r="P231" s="71">
        <v>14.13888082811669</v>
      </c>
      <c r="Q231" s="71">
        <v>1.3157334148141295</v>
      </c>
      <c r="R231" s="71">
        <v>0</v>
      </c>
      <c r="S231" s="71">
        <v>2.2719748668308055</v>
      </c>
      <c r="T231" s="72"/>
      <c r="U231" s="71">
        <v>13870268</v>
      </c>
      <c r="V231" s="71">
        <v>439</v>
      </c>
      <c r="W231" s="71">
        <v>5</v>
      </c>
      <c r="X231" s="71">
        <v>4056</v>
      </c>
      <c r="Y231" s="71">
        <v>7202</v>
      </c>
      <c r="Z231" s="71">
        <v>12433</v>
      </c>
      <c r="AA231" s="71">
        <v>2910</v>
      </c>
      <c r="AB231" s="71">
        <v>18628</v>
      </c>
      <c r="AC231" s="71">
        <v>0</v>
      </c>
      <c r="AD231" s="71">
        <v>2.271974866830806</v>
      </c>
      <c r="AE231" s="72"/>
      <c r="AF231" s="71">
        <v>138399147.4306815</v>
      </c>
      <c r="AG231" s="71">
        <v>788820.65266791231</v>
      </c>
      <c r="AH231" s="71">
        <v>19694.49559071425</v>
      </c>
      <c r="AI231" s="71">
        <v>25931100.306986138</v>
      </c>
      <c r="AJ231" s="71">
        <v>40388506.40553879</v>
      </c>
      <c r="AK231" s="71">
        <v>0</v>
      </c>
      <c r="AL231" s="71">
        <v>0</v>
      </c>
      <c r="AM231" s="71">
        <v>2554872.602945548</v>
      </c>
      <c r="AN231" s="71">
        <v>0</v>
      </c>
      <c r="AO231" s="71">
        <v>0</v>
      </c>
      <c r="AP231" s="71">
        <v>208082141.89441058</v>
      </c>
      <c r="AQ231" s="72"/>
      <c r="AR231" s="71">
        <v>622</v>
      </c>
      <c r="AS231" s="71">
        <v>183</v>
      </c>
      <c r="AT231" s="71">
        <v>0</v>
      </c>
      <c r="AU231" s="71">
        <v>0</v>
      </c>
      <c r="AV231" s="71">
        <v>0</v>
      </c>
      <c r="AW231" s="71">
        <v>0</v>
      </c>
      <c r="AX231" s="71"/>
      <c r="AY231" s="72"/>
      <c r="AZ231" s="71">
        <v>2706.5</v>
      </c>
      <c r="BA231" s="71">
        <v>8284.5</v>
      </c>
      <c r="BB231" s="71">
        <v>0</v>
      </c>
      <c r="BC231" s="71">
        <v>0</v>
      </c>
      <c r="BD231" s="71">
        <v>0</v>
      </c>
      <c r="BE231" s="71">
        <v>0</v>
      </c>
      <c r="BF231" s="71"/>
      <c r="BG231" s="72"/>
      <c r="BH231" s="71">
        <v>0</v>
      </c>
      <c r="BI231" s="71">
        <v>0</v>
      </c>
      <c r="BJ231" s="71">
        <v>76.087999999999994</v>
      </c>
      <c r="BK231" s="71">
        <v>0</v>
      </c>
      <c r="BL231" s="71">
        <v>0</v>
      </c>
      <c r="BM231" s="71">
        <v>0</v>
      </c>
      <c r="BN231" s="72"/>
      <c r="BO231" s="71">
        <v>0</v>
      </c>
      <c r="BP231" s="71">
        <v>0</v>
      </c>
      <c r="BQ231" s="71">
        <v>9</v>
      </c>
      <c r="BR231" s="71">
        <v>0</v>
      </c>
      <c r="BS231" s="71">
        <v>0</v>
      </c>
      <c r="BT231" s="71">
        <v>0</v>
      </c>
      <c r="BU231"/>
      <c r="BV231" s="70">
        <v>76.087999999999994</v>
      </c>
      <c r="BW231" s="70">
        <v>0</v>
      </c>
      <c r="BX231" s="70">
        <v>0</v>
      </c>
      <c r="BY231" s="70">
        <v>0</v>
      </c>
      <c r="BZ231" s="70">
        <v>0</v>
      </c>
      <c r="CA231" s="70">
        <v>0</v>
      </c>
      <c r="CB231" s="70">
        <v>0</v>
      </c>
      <c r="CC231" s="70">
        <v>0</v>
      </c>
      <c r="CD231" s="70">
        <v>0</v>
      </c>
    </row>
    <row r="232" spans="1:82">
      <c r="A232" s="70" t="s">
        <v>1902</v>
      </c>
      <c r="B232" s="70">
        <v>388</v>
      </c>
      <c r="C232" s="70">
        <v>14</v>
      </c>
      <c r="D232" s="70">
        <v>23</v>
      </c>
      <c r="E232" s="70">
        <v>2017</v>
      </c>
      <c r="F232" s="70" t="s">
        <v>156</v>
      </c>
      <c r="G232" s="70" t="s">
        <v>1888</v>
      </c>
      <c r="H232" s="70" t="s">
        <v>1889</v>
      </c>
      <c r="I232" s="148"/>
      <c r="J232" s="71">
        <v>108.91765677691919</v>
      </c>
      <c r="K232" s="71">
        <v>1.0609446863642864</v>
      </c>
      <c r="L232" s="71">
        <v>0.13246991329585434</v>
      </c>
      <c r="M232" s="71">
        <v>15.588983822082906</v>
      </c>
      <c r="N232" s="71">
        <v>26.269343843974482</v>
      </c>
      <c r="O232" s="71">
        <v>20.794776750484015</v>
      </c>
      <c r="P232" s="71">
        <v>13.841714489261857</v>
      </c>
      <c r="Q232" s="71">
        <v>1.26004900526637</v>
      </c>
      <c r="R232" s="71">
        <v>0</v>
      </c>
      <c r="S232" s="71">
        <v>2.00683846283059</v>
      </c>
      <c r="T232" s="72"/>
      <c r="U232" s="71">
        <v>12811242</v>
      </c>
      <c r="V232" s="71">
        <v>439</v>
      </c>
      <c r="W232" s="71">
        <v>5</v>
      </c>
      <c r="X232" s="71">
        <v>4056</v>
      </c>
      <c r="Y232" s="71">
        <v>7259</v>
      </c>
      <c r="Z232" s="71">
        <v>12433</v>
      </c>
      <c r="AA232" s="71">
        <v>2867</v>
      </c>
      <c r="AB232" s="71">
        <v>18448</v>
      </c>
      <c r="AC232" s="71">
        <v>0</v>
      </c>
      <c r="AD232" s="71">
        <v>2.00683846283059</v>
      </c>
      <c r="AE232" s="72"/>
      <c r="AF232" s="71">
        <v>127356213.06093781</v>
      </c>
      <c r="AG232" s="71">
        <v>793906.39365084085</v>
      </c>
      <c r="AH232" s="71">
        <v>27139.685691752489</v>
      </c>
      <c r="AI232" s="71">
        <v>24484721.323801398</v>
      </c>
      <c r="AJ232" s="71">
        <v>37995966.211860716</v>
      </c>
      <c r="AK232" s="71">
        <v>0</v>
      </c>
      <c r="AL232" s="71">
        <v>0</v>
      </c>
      <c r="AM232" s="71">
        <v>2534144.2423723158</v>
      </c>
      <c r="AN232" s="71">
        <v>0</v>
      </c>
      <c r="AO232" s="71">
        <v>0</v>
      </c>
      <c r="AP232" s="71">
        <v>193192090.91831481</v>
      </c>
      <c r="AQ232" s="72"/>
      <c r="AR232" s="71">
        <v>653</v>
      </c>
      <c r="AS232" s="71">
        <v>197</v>
      </c>
      <c r="AT232" s="71">
        <v>0</v>
      </c>
      <c r="AU232" s="71">
        <v>0</v>
      </c>
      <c r="AV232" s="71">
        <v>0</v>
      </c>
      <c r="AW232" s="71">
        <v>0</v>
      </c>
      <c r="AX232" s="71"/>
      <c r="AY232" s="72"/>
      <c r="AZ232" s="71">
        <v>2869.4</v>
      </c>
      <c r="BA232" s="71">
        <v>8917</v>
      </c>
      <c r="BB232" s="71">
        <v>0</v>
      </c>
      <c r="BC232" s="71">
        <v>0</v>
      </c>
      <c r="BD232" s="71">
        <v>0</v>
      </c>
      <c r="BE232" s="71">
        <v>0</v>
      </c>
      <c r="BF232" s="71"/>
      <c r="BG232" s="72"/>
      <c r="BH232" s="71">
        <v>0</v>
      </c>
      <c r="BI232" s="71">
        <v>0</v>
      </c>
      <c r="BJ232" s="71">
        <v>69.691000000000003</v>
      </c>
      <c r="BK232" s="71">
        <v>0</v>
      </c>
      <c r="BL232" s="71">
        <v>0</v>
      </c>
      <c r="BM232" s="71">
        <v>0</v>
      </c>
      <c r="BN232" s="72"/>
      <c r="BO232" s="71">
        <v>0</v>
      </c>
      <c r="BP232" s="71">
        <v>0</v>
      </c>
      <c r="BQ232" s="71">
        <v>8</v>
      </c>
      <c r="BR232" s="71">
        <v>0</v>
      </c>
      <c r="BS232" s="71">
        <v>0</v>
      </c>
      <c r="BT232" s="71">
        <v>0</v>
      </c>
      <c r="BU232"/>
      <c r="BV232" s="70">
        <v>69.691000000000003</v>
      </c>
      <c r="BW232" s="70">
        <v>0</v>
      </c>
      <c r="BX232" s="70">
        <v>0</v>
      </c>
      <c r="BY232" s="70">
        <v>0</v>
      </c>
      <c r="BZ232" s="70">
        <v>0</v>
      </c>
      <c r="CA232" s="70">
        <v>0</v>
      </c>
      <c r="CB232" s="70">
        <v>0</v>
      </c>
      <c r="CC232" s="70">
        <v>0</v>
      </c>
      <c r="CD232" s="70">
        <v>0</v>
      </c>
    </row>
    <row r="233" spans="1:82">
      <c r="A233" s="70" t="s">
        <v>1903</v>
      </c>
      <c r="B233" s="70">
        <v>389</v>
      </c>
      <c r="C233" s="70">
        <v>15</v>
      </c>
      <c r="D233" s="70">
        <v>23</v>
      </c>
      <c r="E233" s="70">
        <v>2018</v>
      </c>
      <c r="F233" s="70" t="s">
        <v>183</v>
      </c>
      <c r="G233" s="70" t="s">
        <v>1888</v>
      </c>
      <c r="H233" s="70" t="s">
        <v>1889</v>
      </c>
      <c r="I233" s="148"/>
      <c r="J233" s="71">
        <v>110.34992598729649</v>
      </c>
      <c r="K233" s="71">
        <v>0.99940391978165566</v>
      </c>
      <c r="L233" s="71">
        <v>0.11735614600067766</v>
      </c>
      <c r="M233" s="71">
        <v>16.118690165021757</v>
      </c>
      <c r="N233" s="71">
        <v>23.87501995721539</v>
      </c>
      <c r="O233" s="71">
        <v>20.404088278767048</v>
      </c>
      <c r="P233" s="71">
        <v>13.957264691734663</v>
      </c>
      <c r="Q233" s="71">
        <v>1.1643692900276399</v>
      </c>
      <c r="R233" s="71">
        <v>0</v>
      </c>
      <c r="S233" s="71">
        <v>2.0147790157269347</v>
      </c>
      <c r="T233" s="72"/>
      <c r="U233" s="71">
        <v>13842165</v>
      </c>
      <c r="V233" s="71">
        <v>439</v>
      </c>
      <c r="W233" s="71">
        <v>5</v>
      </c>
      <c r="X233" s="71">
        <v>4056</v>
      </c>
      <c r="Y233" s="71">
        <v>7349</v>
      </c>
      <c r="Z233" s="71">
        <v>12433</v>
      </c>
      <c r="AA233" s="71">
        <v>2920</v>
      </c>
      <c r="AB233" s="71">
        <v>18371</v>
      </c>
      <c r="AC233" s="71">
        <v>0</v>
      </c>
      <c r="AD233" s="71">
        <v>2.0147790157269352</v>
      </c>
      <c r="AE233" s="72"/>
      <c r="AF233" s="71">
        <v>131041901.42926361</v>
      </c>
      <c r="AG233" s="71">
        <v>708412.02128808957</v>
      </c>
      <c r="AH233" s="71">
        <v>25573.604686376671</v>
      </c>
      <c r="AI233" s="71">
        <v>24935788.87956759</v>
      </c>
      <c r="AJ233" s="71">
        <v>36512834.492421411</v>
      </c>
      <c r="AK233" s="71">
        <v>0</v>
      </c>
      <c r="AL233" s="71">
        <v>0</v>
      </c>
      <c r="AM233" s="71">
        <v>2528788.5548837008</v>
      </c>
      <c r="AN233" s="71">
        <v>0</v>
      </c>
      <c r="AO233" s="71">
        <v>0</v>
      </c>
      <c r="AP233" s="71">
        <v>195753298.98211077</v>
      </c>
      <c r="AQ233" s="72"/>
      <c r="AR233" s="71">
        <v>704</v>
      </c>
      <c r="AS233" s="71">
        <v>228</v>
      </c>
      <c r="AT233" s="71">
        <v>0</v>
      </c>
      <c r="AU233" s="71">
        <v>0</v>
      </c>
      <c r="AV233" s="71">
        <v>0</v>
      </c>
      <c r="AW233" s="71">
        <v>0</v>
      </c>
      <c r="AX233" s="71"/>
      <c r="AY233" s="72"/>
      <c r="AZ233" s="71">
        <v>3145.3</v>
      </c>
      <c r="BA233" s="71">
        <v>10749</v>
      </c>
      <c r="BB233" s="71">
        <v>0</v>
      </c>
      <c r="BC233" s="71">
        <v>0</v>
      </c>
      <c r="BD233" s="71">
        <v>0</v>
      </c>
      <c r="BE233" s="71">
        <v>0</v>
      </c>
      <c r="BF233" s="71"/>
      <c r="BG233" s="72"/>
      <c r="BH233" s="71">
        <v>0</v>
      </c>
      <c r="BI233" s="71">
        <v>0</v>
      </c>
      <c r="BJ233" s="71">
        <v>59.097000000000001</v>
      </c>
      <c r="BK233" s="71">
        <v>0</v>
      </c>
      <c r="BL233" s="71">
        <v>0</v>
      </c>
      <c r="BM233" s="71">
        <v>0</v>
      </c>
      <c r="BN233" s="72"/>
      <c r="BO233" s="71">
        <v>0</v>
      </c>
      <c r="BP233" s="71">
        <v>0</v>
      </c>
      <c r="BQ233" s="71">
        <v>7</v>
      </c>
      <c r="BR233" s="71">
        <v>0</v>
      </c>
      <c r="BS233" s="71">
        <v>0</v>
      </c>
      <c r="BT233" s="71">
        <v>0</v>
      </c>
      <c r="BU233"/>
      <c r="BV233" s="70">
        <v>59.097000000000001</v>
      </c>
      <c r="BW233" s="70">
        <v>0</v>
      </c>
      <c r="BX233" s="70">
        <v>0</v>
      </c>
      <c r="BY233" s="70">
        <v>0</v>
      </c>
      <c r="BZ233" s="70">
        <v>0</v>
      </c>
      <c r="CA233" s="70">
        <v>0</v>
      </c>
      <c r="CB233" s="70">
        <v>0</v>
      </c>
      <c r="CC233" s="70">
        <v>0</v>
      </c>
      <c r="CD233" s="70">
        <v>0</v>
      </c>
    </row>
    <row r="234" spans="1:82">
      <c r="A234" s="70" t="s">
        <v>1904</v>
      </c>
      <c r="B234" s="70">
        <v>390</v>
      </c>
      <c r="C234" s="70">
        <v>16</v>
      </c>
      <c r="D234" s="70">
        <v>23</v>
      </c>
      <c r="E234" s="70">
        <v>2019</v>
      </c>
      <c r="F234" s="70" t="s">
        <v>158</v>
      </c>
      <c r="G234" s="70" t="s">
        <v>1888</v>
      </c>
      <c r="H234" s="70" t="s">
        <v>1889</v>
      </c>
      <c r="I234" s="148"/>
      <c r="J234" s="71">
        <v>110.04699139550118</v>
      </c>
      <c r="K234" s="71">
        <v>0.90865615485795426</v>
      </c>
      <c r="L234" s="71">
        <v>0.11789070957532004</v>
      </c>
      <c r="M234" s="71">
        <v>16.550254687344662</v>
      </c>
      <c r="N234" s="71">
        <v>23.054816443512241</v>
      </c>
      <c r="O234" s="71">
        <v>19.812575513875299</v>
      </c>
      <c r="P234" s="71">
        <v>13.8554385581378</v>
      </c>
      <c r="Q234" s="71">
        <v>1.1322591081928399</v>
      </c>
      <c r="R234" s="71">
        <v>0</v>
      </c>
      <c r="S234" s="71">
        <v>2.0842416346995569</v>
      </c>
      <c r="T234" s="72"/>
      <c r="U234" s="71">
        <v>14509743</v>
      </c>
      <c r="V234" s="71">
        <v>439</v>
      </c>
      <c r="W234" s="71">
        <v>5</v>
      </c>
      <c r="X234" s="71">
        <v>4056</v>
      </c>
      <c r="Y234" s="71">
        <v>7470</v>
      </c>
      <c r="Z234" s="71">
        <v>12404</v>
      </c>
      <c r="AA234" s="71">
        <v>2877</v>
      </c>
      <c r="AB234" s="71">
        <v>18348</v>
      </c>
      <c r="AC234" s="71">
        <v>0</v>
      </c>
      <c r="AD234" s="71">
        <v>2.0842416346995569</v>
      </c>
      <c r="AE234" s="72"/>
      <c r="AF234" s="71">
        <v>138182810.253631</v>
      </c>
      <c r="AG234" s="71">
        <v>687541.42414200015</v>
      </c>
      <c r="AH234" s="71">
        <v>26957.063101578391</v>
      </c>
      <c r="AI234" s="71">
        <v>27682784.932872072</v>
      </c>
      <c r="AJ234" s="71">
        <v>34525741.093296148</v>
      </c>
      <c r="AK234" s="71">
        <v>0</v>
      </c>
      <c r="AL234" s="71">
        <v>0</v>
      </c>
      <c r="AM234" s="71">
        <v>2498859.4763299511</v>
      </c>
      <c r="AN234" s="71">
        <v>0</v>
      </c>
      <c r="AO234" s="71">
        <v>0</v>
      </c>
      <c r="AP234" s="71">
        <v>203604694.24337274</v>
      </c>
      <c r="AQ234" s="72"/>
      <c r="AR234" s="71">
        <v>749</v>
      </c>
      <c r="AS234" s="71">
        <v>257</v>
      </c>
      <c r="AT234" s="71">
        <v>0</v>
      </c>
      <c r="AU234" s="71">
        <v>0</v>
      </c>
      <c r="AV234" s="71">
        <v>0</v>
      </c>
      <c r="AW234" s="71">
        <v>0</v>
      </c>
      <c r="AX234" s="71"/>
      <c r="AY234" s="72"/>
      <c r="AZ234" s="71">
        <v>3381.3000000000011</v>
      </c>
      <c r="BA234" s="71">
        <v>12991.5</v>
      </c>
      <c r="BB234" s="71">
        <v>0</v>
      </c>
      <c r="BC234" s="71">
        <v>0</v>
      </c>
      <c r="BD234" s="71">
        <v>0</v>
      </c>
      <c r="BE234" s="71">
        <v>0</v>
      </c>
      <c r="BF234" s="71"/>
      <c r="BG234" s="72"/>
      <c r="BH234" s="71">
        <v>0</v>
      </c>
      <c r="BI234" s="71">
        <v>0</v>
      </c>
      <c r="BJ234" s="71">
        <v>68.923000000000002</v>
      </c>
      <c r="BK234" s="71">
        <v>0</v>
      </c>
      <c r="BL234" s="71">
        <v>0</v>
      </c>
      <c r="BM234" s="71">
        <v>0</v>
      </c>
      <c r="BN234" s="72"/>
      <c r="BO234" s="71">
        <v>0</v>
      </c>
      <c r="BP234" s="71">
        <v>0</v>
      </c>
      <c r="BQ234" s="71">
        <v>7</v>
      </c>
      <c r="BR234" s="71">
        <v>0</v>
      </c>
      <c r="BS234" s="71">
        <v>0</v>
      </c>
      <c r="BT234" s="71">
        <v>0</v>
      </c>
      <c r="BU234"/>
      <c r="BV234" s="70">
        <v>68.923000000000002</v>
      </c>
      <c r="BW234" s="70">
        <v>0</v>
      </c>
      <c r="BX234" s="70">
        <v>0</v>
      </c>
      <c r="BY234" s="70">
        <v>0</v>
      </c>
      <c r="BZ234" s="70">
        <v>0</v>
      </c>
      <c r="CA234" s="70">
        <v>0</v>
      </c>
      <c r="CB234" s="70">
        <v>0</v>
      </c>
      <c r="CC234" s="70">
        <v>0</v>
      </c>
      <c r="CD234" s="70">
        <v>0</v>
      </c>
    </row>
    <row r="235" spans="1:82">
      <c r="A235" s="70" t="s">
        <v>1905</v>
      </c>
      <c r="B235" s="70">
        <v>391</v>
      </c>
      <c r="C235" s="70">
        <v>17</v>
      </c>
      <c r="D235" s="70">
        <v>23</v>
      </c>
      <c r="E235" s="70">
        <v>2020</v>
      </c>
      <c r="F235" s="70" t="s">
        <v>159</v>
      </c>
      <c r="G235" s="1064" t="s">
        <v>1888</v>
      </c>
      <c r="H235" s="70" t="s">
        <v>1889</v>
      </c>
      <c r="I235" s="148"/>
      <c r="J235" s="71">
        <v>108.1543972572964</v>
      </c>
      <c r="K235" s="71">
        <v>0.99945398360655846</v>
      </c>
      <c r="L235" s="71">
        <v>1.0591468962921751</v>
      </c>
      <c r="M235" s="71">
        <v>15.214503650364893</v>
      </c>
      <c r="N235" s="71">
        <v>22.402275580563575</v>
      </c>
      <c r="O235" s="71">
        <v>17.252260094569756</v>
      </c>
      <c r="P235" s="71">
        <v>13.089942170091026</v>
      </c>
      <c r="Q235" s="71">
        <v>1.06913479739261</v>
      </c>
      <c r="R235" s="71">
        <v>0</v>
      </c>
      <c r="S235" s="71">
        <v>2.1462967370032389</v>
      </c>
      <c r="T235" s="72"/>
      <c r="U235" s="71">
        <v>13690047</v>
      </c>
      <c r="V235" s="71">
        <v>438</v>
      </c>
      <c r="W235" s="71">
        <v>53</v>
      </c>
      <c r="X235" s="71">
        <v>4243</v>
      </c>
      <c r="Y235" s="71">
        <v>7480</v>
      </c>
      <c r="Z235" s="71">
        <v>12328</v>
      </c>
      <c r="AA235" s="71">
        <v>2889</v>
      </c>
      <c r="AB235" s="71">
        <v>18133</v>
      </c>
      <c r="AC235" s="71">
        <v>0</v>
      </c>
      <c r="AD235" s="71">
        <v>2.1462967370032389</v>
      </c>
      <c r="AE235" s="72"/>
      <c r="AF235" s="71">
        <v>135794362.83582199</v>
      </c>
      <c r="AG235" s="71">
        <v>737505.25880812877</v>
      </c>
      <c r="AH235" s="71">
        <v>257093.61158602312</v>
      </c>
      <c r="AI235" s="71">
        <v>26860050.286302518</v>
      </c>
      <c r="AJ235" s="71">
        <v>40460421.25179226</v>
      </c>
      <c r="AK235" s="71"/>
      <c r="AL235" s="71"/>
      <c r="AM235" s="71">
        <v>2366557.9618318989</v>
      </c>
      <c r="AN235" s="71"/>
      <c r="AO235" s="71"/>
      <c r="AP235" s="71">
        <v>206475991.20614278</v>
      </c>
      <c r="AQ235" s="72"/>
      <c r="AR235" s="71">
        <v>779</v>
      </c>
      <c r="AS235" s="71">
        <v>277</v>
      </c>
      <c r="AT235" s="71">
        <v>0</v>
      </c>
      <c r="AU235" s="71">
        <v>0</v>
      </c>
      <c r="AV235" s="71">
        <v>0</v>
      </c>
      <c r="AW235" s="71">
        <v>0</v>
      </c>
      <c r="AX235" s="71"/>
      <c r="AY235" s="72"/>
      <c r="AZ235" s="71">
        <v>3547.6000000000008</v>
      </c>
      <c r="BA235" s="71">
        <v>13821.7</v>
      </c>
      <c r="BB235" s="71">
        <v>0</v>
      </c>
      <c r="BC235" s="71">
        <v>0</v>
      </c>
      <c r="BD235" s="71">
        <v>0</v>
      </c>
      <c r="BE235" s="71">
        <v>0</v>
      </c>
      <c r="BF235" s="71"/>
      <c r="BG235" s="72"/>
      <c r="BH235" s="71">
        <v>0</v>
      </c>
      <c r="BI235" s="71">
        <v>0</v>
      </c>
      <c r="BJ235" s="71">
        <v>66.242000000000004</v>
      </c>
      <c r="BK235" s="71">
        <v>0</v>
      </c>
      <c r="BL235" s="71">
        <v>0</v>
      </c>
      <c r="BM235" s="71">
        <v>0</v>
      </c>
      <c r="BN235" s="72"/>
      <c r="BO235" s="71">
        <v>0</v>
      </c>
      <c r="BP235" s="71">
        <v>0</v>
      </c>
      <c r="BQ235" s="71">
        <v>8</v>
      </c>
      <c r="BR235" s="71">
        <v>0</v>
      </c>
      <c r="BS235" s="71">
        <v>0</v>
      </c>
      <c r="BT235" s="71">
        <v>0</v>
      </c>
      <c r="BU235"/>
      <c r="BV235" s="70">
        <v>66.242000000000004</v>
      </c>
      <c r="BW235" s="70">
        <v>0</v>
      </c>
      <c r="BX235" s="70">
        <v>0</v>
      </c>
      <c r="BY235" s="70">
        <v>0</v>
      </c>
      <c r="BZ235" s="70">
        <v>0</v>
      </c>
      <c r="CA235" s="70">
        <v>0</v>
      </c>
      <c r="CB235" s="70">
        <v>0</v>
      </c>
      <c r="CC235" s="70">
        <v>0</v>
      </c>
      <c r="CD235" s="70">
        <v>0</v>
      </c>
    </row>
    <row r="236" spans="1:82">
      <c r="A236" s="70" t="s">
        <v>1906</v>
      </c>
      <c r="B236" s="70">
        <v>391</v>
      </c>
      <c r="C236" s="70">
        <v>18</v>
      </c>
      <c r="D236" s="70">
        <v>23</v>
      </c>
      <c r="E236" s="70">
        <v>2021</v>
      </c>
      <c r="F236" s="70" t="s">
        <v>160</v>
      </c>
      <c r="G236" s="1064" t="s">
        <v>1888</v>
      </c>
      <c r="H236" s="70" t="s">
        <v>1889</v>
      </c>
      <c r="I236" s="148"/>
      <c r="J236" s="71">
        <v>109.06179165874713</v>
      </c>
      <c r="K236" s="71">
        <v>1.0896865873241672</v>
      </c>
      <c r="L236" s="71">
        <v>1.1926016198073022</v>
      </c>
      <c r="M236" s="71">
        <v>17.374536054079449</v>
      </c>
      <c r="N236" s="71">
        <v>23.30867659539776</v>
      </c>
      <c r="O236" s="71">
        <v>16.660285009121669</v>
      </c>
      <c r="P236" s="71">
        <v>13.59598057216337</v>
      </c>
      <c r="Q236" s="71">
        <v>1.0490995457171299</v>
      </c>
      <c r="R236" s="71">
        <v>0</v>
      </c>
      <c r="S236" s="71">
        <v>2.189623617480847</v>
      </c>
      <c r="T236" s="72"/>
      <c r="U236" s="71">
        <v>14825969</v>
      </c>
      <c r="V236" s="71">
        <v>438</v>
      </c>
      <c r="W236" s="71">
        <v>53</v>
      </c>
      <c r="X236" s="71">
        <v>4243</v>
      </c>
      <c r="Y236" s="71">
        <v>7498</v>
      </c>
      <c r="Z236" s="71">
        <v>12258</v>
      </c>
      <c r="AA236" s="71">
        <v>2926</v>
      </c>
      <c r="AB236" s="71">
        <v>17968</v>
      </c>
      <c r="AC236" s="71">
        <v>0</v>
      </c>
      <c r="AD236" s="71">
        <v>2.189623617480847</v>
      </c>
      <c r="AE236" s="72"/>
      <c r="AF236" s="71">
        <v>132972973.009151</v>
      </c>
      <c r="AG236" s="71">
        <v>751901.92463921837</v>
      </c>
      <c r="AH236" s="71">
        <v>276612.45385194587</v>
      </c>
      <c r="AI236" s="71">
        <v>26667120.786314044</v>
      </c>
      <c r="AJ236" s="71">
        <v>39248712.512694784</v>
      </c>
      <c r="AK236" s="71">
        <v>0</v>
      </c>
      <c r="AL236" s="71">
        <v>0</v>
      </c>
      <c r="AM236" s="71">
        <v>2358549.5361306029</v>
      </c>
      <c r="AN236" s="71">
        <v>0</v>
      </c>
      <c r="AO236" s="71">
        <v>0</v>
      </c>
      <c r="AP236" s="71">
        <v>202275870.2227816</v>
      </c>
      <c r="AQ236" s="72"/>
      <c r="AR236" s="71">
        <v>821</v>
      </c>
      <c r="AS236" s="71">
        <v>286</v>
      </c>
      <c r="AT236" s="71">
        <v>0</v>
      </c>
      <c r="AU236" s="71">
        <v>0</v>
      </c>
      <c r="AV236" s="71">
        <v>0</v>
      </c>
      <c r="AW236" s="71">
        <v>0</v>
      </c>
      <c r="AX236" s="71"/>
      <c r="AY236" s="72"/>
      <c r="AZ236" s="71">
        <v>3800.9000000000019</v>
      </c>
      <c r="BA236" s="71">
        <v>14728.5</v>
      </c>
      <c r="BB236" s="71">
        <v>0</v>
      </c>
      <c r="BC236" s="71">
        <v>0</v>
      </c>
      <c r="BD236" s="71">
        <v>0</v>
      </c>
      <c r="BE236" s="71">
        <v>0</v>
      </c>
      <c r="BF236" s="71"/>
      <c r="BG236" s="72"/>
      <c r="BH236" s="71">
        <v>0</v>
      </c>
      <c r="BI236" s="71">
        <v>0</v>
      </c>
      <c r="BJ236" s="71">
        <v>67.168000000000006</v>
      </c>
      <c r="BK236" s="71">
        <v>0</v>
      </c>
      <c r="BL236" s="71">
        <v>0</v>
      </c>
      <c r="BM236" s="71">
        <v>0</v>
      </c>
      <c r="BN236" s="72"/>
      <c r="BO236" s="71">
        <v>0</v>
      </c>
      <c r="BP236" s="71">
        <v>0</v>
      </c>
      <c r="BQ236" s="71">
        <v>8</v>
      </c>
      <c r="BR236" s="71">
        <v>0</v>
      </c>
      <c r="BS236" s="71">
        <v>0</v>
      </c>
      <c r="BT236" s="71">
        <v>0</v>
      </c>
      <c r="BU236"/>
      <c r="BV236" s="70">
        <v>67.168000000000006</v>
      </c>
      <c r="BW236" s="70">
        <v>0</v>
      </c>
      <c r="BX236" s="70">
        <v>0</v>
      </c>
      <c r="BY236" s="70">
        <v>0</v>
      </c>
      <c r="BZ236" s="70">
        <v>0</v>
      </c>
      <c r="CA236" s="70">
        <v>0</v>
      </c>
      <c r="CB236" s="70">
        <v>0</v>
      </c>
      <c r="CC236" s="70">
        <v>0</v>
      </c>
      <c r="CD236" s="70">
        <v>0</v>
      </c>
    </row>
    <row r="237" spans="1:82">
      <c r="A237" s="70" t="s">
        <v>1907</v>
      </c>
      <c r="B237" s="70">
        <v>391</v>
      </c>
      <c r="C237" s="70">
        <v>19</v>
      </c>
      <c r="D237" s="70">
        <v>23</v>
      </c>
      <c r="E237" s="70">
        <v>2022</v>
      </c>
      <c r="F237" s="70" t="s">
        <v>161</v>
      </c>
      <c r="G237" s="70" t="s">
        <v>1888</v>
      </c>
      <c r="H237" s="70" t="s">
        <v>1889</v>
      </c>
      <c r="I237" s="148"/>
      <c r="J237" s="71">
        <v>96.393726697809171</v>
      </c>
      <c r="K237" s="71">
        <v>1.0390402103537826</v>
      </c>
      <c r="L237" s="71">
        <v>1.0120670865128061</v>
      </c>
      <c r="M237" s="71">
        <v>15.701126485060037</v>
      </c>
      <c r="N237" s="71">
        <v>24.784912317218762</v>
      </c>
      <c r="O237" s="71">
        <v>17.429293702661965</v>
      </c>
      <c r="P237" s="71">
        <v>13.410137230983798</v>
      </c>
      <c r="Q237" s="71">
        <v>1.0464114505634228</v>
      </c>
      <c r="R237" s="71">
        <v>0</v>
      </c>
      <c r="S237" s="71">
        <v>2.071447708046485</v>
      </c>
      <c r="T237" s="72"/>
      <c r="U237" s="71">
        <v>14782701</v>
      </c>
      <c r="V237" s="71">
        <v>438</v>
      </c>
      <c r="W237" s="71">
        <v>53</v>
      </c>
      <c r="X237" s="71">
        <v>4243</v>
      </c>
      <c r="Y237" s="71">
        <v>7512</v>
      </c>
      <c r="Z237" s="71">
        <v>12184</v>
      </c>
      <c r="AA237" s="71">
        <v>2930</v>
      </c>
      <c r="AB237" s="71">
        <v>17775</v>
      </c>
      <c r="AC237" s="71">
        <v>0</v>
      </c>
      <c r="AD237" s="71">
        <v>2.071447708046485</v>
      </c>
      <c r="AE237" s="72"/>
      <c r="AF237" s="71">
        <v>117636742.77069582</v>
      </c>
      <c r="AG237" s="71">
        <v>762532.00328260055</v>
      </c>
      <c r="AH237" s="71">
        <v>292348.0351477036</v>
      </c>
      <c r="AI237" s="71">
        <v>25710796.906300504</v>
      </c>
      <c r="AJ237" s="71">
        <v>42152709.435516886</v>
      </c>
      <c r="AK237" s="71">
        <v>0</v>
      </c>
      <c r="AL237" s="71">
        <v>0</v>
      </c>
      <c r="AM237" s="71">
        <v>2295237.6580864792</v>
      </c>
      <c r="AN237" s="71">
        <v>0</v>
      </c>
      <c r="AO237" s="71">
        <v>0</v>
      </c>
      <c r="AP237" s="71">
        <v>188850366.80903</v>
      </c>
      <c r="AQ237" s="72"/>
      <c r="AR237" s="71">
        <v>859</v>
      </c>
      <c r="AS237" s="71">
        <v>288</v>
      </c>
      <c r="AT237" s="71">
        <v>0</v>
      </c>
      <c r="AU237" s="71">
        <v>0</v>
      </c>
      <c r="AV237" s="71">
        <v>0</v>
      </c>
      <c r="AW237" s="71">
        <v>0</v>
      </c>
      <c r="AX237" s="71"/>
      <c r="AY237" s="72"/>
      <c r="AZ237" s="71">
        <v>4022.600000000004</v>
      </c>
      <c r="BA237" s="71">
        <v>15277.499999999996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1908</v>
      </c>
      <c r="B238" s="70">
        <v>391</v>
      </c>
      <c r="C238" s="70">
        <v>20</v>
      </c>
      <c r="D238" s="70">
        <v>23</v>
      </c>
      <c r="E238" s="70">
        <v>2023</v>
      </c>
      <c r="F238" s="70" t="s">
        <v>1539</v>
      </c>
      <c r="G238" s="70" t="s">
        <v>1888</v>
      </c>
      <c r="H238" s="70" t="s">
        <v>1889</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881</v>
      </c>
      <c r="AS238" s="71">
        <v>291</v>
      </c>
      <c r="AT238" s="71">
        <v>0</v>
      </c>
      <c r="AU238" s="71">
        <v>0</v>
      </c>
      <c r="AV238" s="71">
        <v>0</v>
      </c>
      <c r="AW238" s="71">
        <v>0</v>
      </c>
      <c r="AX238" s="71"/>
      <c r="AY238" s="72"/>
      <c r="AZ238" s="71">
        <v>4154.7000000000044</v>
      </c>
      <c r="BA238" s="71">
        <v>15379.099999999995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1909</v>
      </c>
      <c r="B239" s="70">
        <v>391</v>
      </c>
      <c r="C239" s="70">
        <v>21</v>
      </c>
      <c r="D239" s="70">
        <v>23</v>
      </c>
      <c r="E239" s="70">
        <v>2024</v>
      </c>
      <c r="F239" s="70" t="s">
        <v>1554</v>
      </c>
      <c r="G239" s="70" t="s">
        <v>1888</v>
      </c>
      <c r="H239" s="70" t="s">
        <v>1889</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1910</v>
      </c>
      <c r="B240" s="70">
        <v>35</v>
      </c>
      <c r="C240" s="70">
        <v>1</v>
      </c>
      <c r="D240" s="70">
        <v>3</v>
      </c>
      <c r="E240" s="70">
        <v>1990</v>
      </c>
      <c r="F240" s="70" t="s">
        <v>787</v>
      </c>
      <c r="G240" s="70" t="s">
        <v>1911</v>
      </c>
      <c r="H240" s="70" t="s">
        <v>1912</v>
      </c>
      <c r="I240" s="148"/>
      <c r="J240" s="71">
        <v>19.71516690984966</v>
      </c>
      <c r="K240" s="71">
        <v>3.745341469688229</v>
      </c>
      <c r="L240" s="71">
        <v>28.728176936214751</v>
      </c>
      <c r="M240" s="71">
        <v>13.426546708155749</v>
      </c>
      <c r="N240" s="71">
        <v>28.90134581283575</v>
      </c>
      <c r="O240" s="71">
        <v>16.026775071792841</v>
      </c>
      <c r="P240" s="71">
        <v>21.02457481731761</v>
      </c>
      <c r="Q240" s="71">
        <v>1.6778134920494501</v>
      </c>
      <c r="R240" s="71">
        <v>0</v>
      </c>
      <c r="S240" s="71">
        <v>1.5312885300311661</v>
      </c>
      <c r="T240" s="72"/>
      <c r="U240" s="71">
        <v>1467659</v>
      </c>
      <c r="V240" s="71">
        <v>1093</v>
      </c>
      <c r="W240" s="71">
        <v>310</v>
      </c>
      <c r="X240" s="71">
        <v>5050</v>
      </c>
      <c r="Y240" s="71">
        <v>7499</v>
      </c>
      <c r="Z240" s="71">
        <v>6592</v>
      </c>
      <c r="AA240" s="71">
        <v>5105</v>
      </c>
      <c r="AB240" s="71">
        <v>27242</v>
      </c>
      <c r="AC240" s="71">
        <v>0</v>
      </c>
      <c r="AD240" s="71">
        <v>1.5312885300311661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1913</v>
      </c>
      <c r="B241" s="70">
        <v>36</v>
      </c>
      <c r="C241" s="70">
        <v>2</v>
      </c>
      <c r="D241" s="70">
        <v>3</v>
      </c>
      <c r="E241" s="70">
        <v>2005</v>
      </c>
      <c r="F241" s="70" t="s">
        <v>789</v>
      </c>
      <c r="G241" s="70" t="s">
        <v>1911</v>
      </c>
      <c r="H241" s="70" t="s">
        <v>1912</v>
      </c>
      <c r="I241" s="148"/>
      <c r="J241" s="71">
        <v>21.67045315583611</v>
      </c>
      <c r="K241" s="71">
        <v>3.4179903764471948</v>
      </c>
      <c r="L241" s="71">
        <v>12.53685826394338</v>
      </c>
      <c r="M241" s="71">
        <v>27.578230868749511</v>
      </c>
      <c r="N241" s="71">
        <v>46.731649112838923</v>
      </c>
      <c r="O241" s="71">
        <v>24.041630470853391</v>
      </c>
      <c r="P241" s="71">
        <v>22.62898578615399</v>
      </c>
      <c r="Q241" s="71">
        <v>1.5023739962991001</v>
      </c>
      <c r="R241" s="71">
        <v>0</v>
      </c>
      <c r="S241" s="71">
        <v>2.5128878449999998</v>
      </c>
      <c r="T241" s="72"/>
      <c r="U241" s="71">
        <v>1750010</v>
      </c>
      <c r="V241" s="71">
        <v>1061</v>
      </c>
      <c r="W241" s="71">
        <v>125</v>
      </c>
      <c r="X241" s="71">
        <v>4365</v>
      </c>
      <c r="Y241" s="71">
        <v>8115</v>
      </c>
      <c r="Z241" s="71">
        <v>11443</v>
      </c>
      <c r="AA241" s="71">
        <v>4500</v>
      </c>
      <c r="AB241" s="71">
        <v>25501</v>
      </c>
      <c r="AC241" s="71">
        <v>0</v>
      </c>
      <c r="AD241" s="71">
        <v>2.5128878449999998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1914</v>
      </c>
      <c r="B242" s="70">
        <v>37</v>
      </c>
      <c r="C242" s="70">
        <v>3</v>
      </c>
      <c r="D242" s="70">
        <v>3</v>
      </c>
      <c r="E242" s="70">
        <v>2006</v>
      </c>
      <c r="F242" s="70" t="s">
        <v>790</v>
      </c>
      <c r="G242" s="70" t="s">
        <v>1911</v>
      </c>
      <c r="H242" s="70" t="s">
        <v>1912</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1915</v>
      </c>
      <c r="B243" s="70">
        <v>38</v>
      </c>
      <c r="C243" s="70">
        <v>4</v>
      </c>
      <c r="D243" s="70">
        <v>3</v>
      </c>
      <c r="E243" s="70">
        <v>2007</v>
      </c>
      <c r="F243" s="70" t="s">
        <v>791</v>
      </c>
      <c r="G243" s="70" t="s">
        <v>1911</v>
      </c>
      <c r="H243" s="70" t="s">
        <v>1912</v>
      </c>
      <c r="I243" s="148"/>
      <c r="J243" s="71">
        <v>20.47696531059432</v>
      </c>
      <c r="K243" s="71">
        <v>2.8992008847257158</v>
      </c>
      <c r="L243" s="71">
        <v>9.246674445026466</v>
      </c>
      <c r="M243" s="71">
        <v>24.79960299316599</v>
      </c>
      <c r="N243" s="71">
        <v>46.520274267741051</v>
      </c>
      <c r="O243" s="71">
        <v>23.28254451405148</v>
      </c>
      <c r="P243" s="71">
        <v>22.529884222630901</v>
      </c>
      <c r="Q243" s="71">
        <v>1.5390421054999599</v>
      </c>
      <c r="R243" s="71">
        <v>0</v>
      </c>
      <c r="S243" s="71">
        <v>2.7755565660000001</v>
      </c>
      <c r="T243" s="72"/>
      <c r="U243" s="71">
        <v>1856473</v>
      </c>
      <c r="V243" s="71">
        <v>958</v>
      </c>
      <c r="W243" s="71">
        <v>121</v>
      </c>
      <c r="X243" s="71">
        <v>5270</v>
      </c>
      <c r="Y243" s="71">
        <v>8105</v>
      </c>
      <c r="Z243" s="71">
        <v>11520</v>
      </c>
      <c r="AA243" s="71">
        <v>4412</v>
      </c>
      <c r="AB243" s="71">
        <v>24742</v>
      </c>
      <c r="AC243" s="71">
        <v>0</v>
      </c>
      <c r="AD243" s="71">
        <v>2.7755565660000001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1916</v>
      </c>
      <c r="B244" s="70">
        <v>39</v>
      </c>
      <c r="C244" s="70">
        <v>5</v>
      </c>
      <c r="D244" s="70">
        <v>3</v>
      </c>
      <c r="E244" s="70">
        <v>2008</v>
      </c>
      <c r="F244" s="70" t="s">
        <v>792</v>
      </c>
      <c r="G244" s="70" t="s">
        <v>1911</v>
      </c>
      <c r="H244" s="70" t="s">
        <v>1912</v>
      </c>
      <c r="I244" s="148"/>
      <c r="J244" s="71">
        <v>18.111564720662319</v>
      </c>
      <c r="K244" s="71">
        <v>2.1072634373980228</v>
      </c>
      <c r="L244" s="71">
        <v>8.1439183247771023</v>
      </c>
      <c r="M244" s="71">
        <v>26.009705570778969</v>
      </c>
      <c r="N244" s="71">
        <v>38.495237547339308</v>
      </c>
      <c r="O244" s="71">
        <v>22.55555770170324</v>
      </c>
      <c r="P244" s="71">
        <v>22.356288312576272</v>
      </c>
      <c r="Q244" s="71">
        <v>1.49669660482266</v>
      </c>
      <c r="R244" s="71">
        <v>0</v>
      </c>
      <c r="S244" s="71">
        <v>2.1990675359999998</v>
      </c>
      <c r="T244" s="72"/>
      <c r="U244" s="71">
        <v>1772698</v>
      </c>
      <c r="V244" s="71">
        <v>958</v>
      </c>
      <c r="W244" s="71">
        <v>121</v>
      </c>
      <c r="X244" s="71">
        <v>5270</v>
      </c>
      <c r="Y244" s="71">
        <v>8146</v>
      </c>
      <c r="Z244" s="71">
        <v>11552</v>
      </c>
      <c r="AA244" s="71">
        <v>4383</v>
      </c>
      <c r="AB244" s="71">
        <v>24457</v>
      </c>
      <c r="AC244" s="71">
        <v>0</v>
      </c>
      <c r="AD244" s="71">
        <v>2.1990675359999998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1917</v>
      </c>
      <c r="B245" s="70">
        <v>40</v>
      </c>
      <c r="C245" s="70">
        <v>6</v>
      </c>
      <c r="D245" s="70">
        <v>3</v>
      </c>
      <c r="E245" s="70">
        <v>2009</v>
      </c>
      <c r="F245" s="70" t="s">
        <v>176</v>
      </c>
      <c r="G245" s="70" t="s">
        <v>1911</v>
      </c>
      <c r="H245" s="70" t="s">
        <v>1912</v>
      </c>
      <c r="I245" s="148"/>
      <c r="J245" s="71">
        <v>23.908816992546129</v>
      </c>
      <c r="K245" s="71">
        <v>2.431947396263733</v>
      </c>
      <c r="L245" s="71">
        <v>11.50114740312538</v>
      </c>
      <c r="M245" s="71">
        <v>25.729156076988261</v>
      </c>
      <c r="N245" s="71">
        <v>36.789760565053442</v>
      </c>
      <c r="O245" s="71">
        <v>22.914817658711929</v>
      </c>
      <c r="P245" s="71">
        <v>21.409080688934999</v>
      </c>
      <c r="Q245" s="71">
        <v>1.41528496882304</v>
      </c>
      <c r="R245" s="71">
        <v>0</v>
      </c>
      <c r="S245" s="71">
        <v>2.0833188248800001</v>
      </c>
      <c r="T245" s="72"/>
      <c r="U245" s="71">
        <v>1787408</v>
      </c>
      <c r="V245" s="71">
        <v>895</v>
      </c>
      <c r="W245" s="71">
        <v>234</v>
      </c>
      <c r="X245" s="71">
        <v>5236</v>
      </c>
      <c r="Y245" s="71">
        <v>8173</v>
      </c>
      <c r="Z245" s="71">
        <v>11584</v>
      </c>
      <c r="AA245" s="71">
        <v>4309</v>
      </c>
      <c r="AB245" s="71">
        <v>24277</v>
      </c>
      <c r="AC245" s="71">
        <v>0</v>
      </c>
      <c r="AD245" s="71">
        <v>2.0833188248800001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1918</v>
      </c>
      <c r="B246" s="70">
        <v>41</v>
      </c>
      <c r="C246" s="70">
        <v>7</v>
      </c>
      <c r="D246" s="70">
        <v>3</v>
      </c>
      <c r="E246" s="70">
        <v>2010</v>
      </c>
      <c r="F246" s="70" t="s">
        <v>177</v>
      </c>
      <c r="G246" s="70" t="s">
        <v>1911</v>
      </c>
      <c r="H246" s="70" t="s">
        <v>1912</v>
      </c>
      <c r="I246" s="148"/>
      <c r="J246" s="71">
        <v>19.22841484597912</v>
      </c>
      <c r="K246" s="71">
        <v>2.318966239081663</v>
      </c>
      <c r="L246" s="71">
        <v>10.66714834233067</v>
      </c>
      <c r="M246" s="71">
        <v>24.570906815089931</v>
      </c>
      <c r="N246" s="71">
        <v>38.340547192734483</v>
      </c>
      <c r="O246" s="71">
        <v>22.978163107023558</v>
      </c>
      <c r="P246" s="71">
        <v>21.926864657455688</v>
      </c>
      <c r="Q246" s="71">
        <v>1.4679225764986601</v>
      </c>
      <c r="R246" s="71">
        <v>0</v>
      </c>
      <c r="S246" s="71">
        <v>2.4945262843786931</v>
      </c>
      <c r="T246" s="72"/>
      <c r="U246" s="71">
        <v>1689384</v>
      </c>
      <c r="V246" s="71">
        <v>895</v>
      </c>
      <c r="W246" s="71">
        <v>234</v>
      </c>
      <c r="X246" s="71">
        <v>5236</v>
      </c>
      <c r="Y246" s="71">
        <v>8196</v>
      </c>
      <c r="Z246" s="71">
        <v>11670</v>
      </c>
      <c r="AA246" s="71">
        <v>4303</v>
      </c>
      <c r="AB246" s="71">
        <v>24128</v>
      </c>
      <c r="AC246" s="71">
        <v>0</v>
      </c>
      <c r="AD246" s="71">
        <v>2.4945262843786931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1919</v>
      </c>
      <c r="B247" s="70">
        <v>42</v>
      </c>
      <c r="C247" s="70">
        <v>8</v>
      </c>
      <c r="D247" s="70">
        <v>3</v>
      </c>
      <c r="E247" s="70">
        <v>2011</v>
      </c>
      <c r="F247" s="70" t="s">
        <v>178</v>
      </c>
      <c r="G247" s="70" t="s">
        <v>1911</v>
      </c>
      <c r="H247" s="70" t="s">
        <v>1912</v>
      </c>
      <c r="I247" s="148"/>
      <c r="J247" s="71">
        <v>5.2389362699982724</v>
      </c>
      <c r="K247" s="71">
        <v>2.830026075308504</v>
      </c>
      <c r="L247" s="71">
        <v>11.68387595870049</v>
      </c>
      <c r="M247" s="71">
        <v>30.263509223293841</v>
      </c>
      <c r="N247" s="71">
        <v>42.414527213342353</v>
      </c>
      <c r="O247" s="71">
        <v>21.346790515005704</v>
      </c>
      <c r="P247" s="71">
        <v>20.001666177776869</v>
      </c>
      <c r="Q247" s="71">
        <v>1.4605947710592699</v>
      </c>
      <c r="R247" s="71">
        <v>0</v>
      </c>
      <c r="S247" s="71">
        <v>2.4540058224297789</v>
      </c>
      <c r="T247" s="72"/>
      <c r="U247" s="71">
        <v>509748</v>
      </c>
      <c r="V247" s="71">
        <v>895</v>
      </c>
      <c r="W247" s="71">
        <v>234</v>
      </c>
      <c r="X247" s="71">
        <v>5236</v>
      </c>
      <c r="Y247" s="71">
        <v>7458</v>
      </c>
      <c r="Z247" s="71">
        <v>11077</v>
      </c>
      <c r="AA247" s="71">
        <v>4042</v>
      </c>
      <c r="AB247" s="71">
        <v>20813</v>
      </c>
      <c r="AC247" s="71">
        <v>0</v>
      </c>
      <c r="AD247" s="71">
        <v>2.4540058224297789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1920</v>
      </c>
      <c r="B248" s="70">
        <v>43</v>
      </c>
      <c r="C248" s="70">
        <v>9</v>
      </c>
      <c r="D248" s="70">
        <v>3</v>
      </c>
      <c r="E248" s="70">
        <v>2012</v>
      </c>
      <c r="F248" s="70" t="s">
        <v>179</v>
      </c>
      <c r="G248" s="70" t="s">
        <v>1911</v>
      </c>
      <c r="H248" s="70" t="s">
        <v>1912</v>
      </c>
      <c r="I248" s="148"/>
      <c r="J248" s="71">
        <v>13.60803615547692</v>
      </c>
      <c r="K248" s="71">
        <v>2.706388689227357</v>
      </c>
      <c r="L248" s="71">
        <v>11.42555769777227</v>
      </c>
      <c r="M248" s="71">
        <v>30.173881044622419</v>
      </c>
      <c r="N248" s="71">
        <v>45.486169158980793</v>
      </c>
      <c r="O248" s="71">
        <v>21.786813446428258</v>
      </c>
      <c r="P248" s="71">
        <v>20.936606724994164</v>
      </c>
      <c r="Q248" s="71">
        <v>1.5730300263694299</v>
      </c>
      <c r="R248" s="71">
        <v>0</v>
      </c>
      <c r="S248" s="71">
        <v>3.590780876763191</v>
      </c>
      <c r="T248" s="72"/>
      <c r="U248" s="71">
        <v>1155278</v>
      </c>
      <c r="V248" s="71">
        <v>895</v>
      </c>
      <c r="W248" s="71">
        <v>234</v>
      </c>
      <c r="X248" s="71">
        <v>5236</v>
      </c>
      <c r="Y248" s="71">
        <v>7474</v>
      </c>
      <c r="Z248" s="71">
        <v>11395</v>
      </c>
      <c r="AA248" s="71">
        <v>4207</v>
      </c>
      <c r="AB248" s="71">
        <v>20631</v>
      </c>
      <c r="AC248" s="71">
        <v>0</v>
      </c>
      <c r="AD248" s="71">
        <v>3.590780876763191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1921</v>
      </c>
      <c r="B249" s="70">
        <v>44</v>
      </c>
      <c r="C249" s="70">
        <v>10</v>
      </c>
      <c r="D249" s="70">
        <v>3</v>
      </c>
      <c r="E249" s="70">
        <v>2013</v>
      </c>
      <c r="F249" s="70" t="s">
        <v>180</v>
      </c>
      <c r="G249" s="70" t="s">
        <v>1911</v>
      </c>
      <c r="H249" s="70" t="s">
        <v>1912</v>
      </c>
      <c r="I249" s="148"/>
      <c r="J249" s="71">
        <v>17.00209522724052</v>
      </c>
      <c r="K249" s="71">
        <v>2.630362094638067</v>
      </c>
      <c r="L249" s="71">
        <v>9.2876951931888456</v>
      </c>
      <c r="M249" s="71">
        <v>28.949680361150701</v>
      </c>
      <c r="N249" s="71">
        <v>39.559437450184021</v>
      </c>
      <c r="O249" s="71">
        <v>21.298566640866071</v>
      </c>
      <c r="P249" s="71">
        <v>21.804763510308199</v>
      </c>
      <c r="Q249" s="71">
        <v>1.5908033909559001</v>
      </c>
      <c r="R249" s="71">
        <v>0</v>
      </c>
      <c r="S249" s="71">
        <v>2.8075782287951649</v>
      </c>
      <c r="T249" s="72"/>
      <c r="U249" s="71">
        <v>1353242</v>
      </c>
      <c r="V249" s="71">
        <v>895</v>
      </c>
      <c r="W249" s="71">
        <v>234</v>
      </c>
      <c r="X249" s="71">
        <v>5236</v>
      </c>
      <c r="Y249" s="71">
        <v>7543</v>
      </c>
      <c r="Z249" s="71">
        <v>11637</v>
      </c>
      <c r="AA249" s="71">
        <v>4365</v>
      </c>
      <c r="AB249" s="71">
        <v>20565</v>
      </c>
      <c r="AC249" s="71">
        <v>0</v>
      </c>
      <c r="AD249" s="71">
        <v>2.8075782287951649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1922</v>
      </c>
      <c r="B250" s="70">
        <v>45</v>
      </c>
      <c r="C250" s="70">
        <v>11</v>
      </c>
      <c r="D250" s="70">
        <v>3</v>
      </c>
      <c r="E250" s="70">
        <v>2014</v>
      </c>
      <c r="F250" s="70" t="s">
        <v>181</v>
      </c>
      <c r="G250" s="70" t="s">
        <v>1911</v>
      </c>
      <c r="H250" s="70" t="s">
        <v>1912</v>
      </c>
      <c r="I250" s="148"/>
      <c r="J250" s="71">
        <v>23.601158253896902</v>
      </c>
      <c r="K250" s="71">
        <v>3.278683979138969</v>
      </c>
      <c r="L250" s="71">
        <v>6.8876416401406484</v>
      </c>
      <c r="M250" s="71">
        <v>22.943501857007981</v>
      </c>
      <c r="N250" s="71">
        <v>35.094093235958752</v>
      </c>
      <c r="O250" s="71">
        <v>20.526392688011551</v>
      </c>
      <c r="P250" s="71">
        <v>22.058698554454889</v>
      </c>
      <c r="Q250" s="71">
        <v>1.5134414876515101</v>
      </c>
      <c r="R250" s="71">
        <v>0</v>
      </c>
      <c r="S250" s="71">
        <v>2.2906207209499869</v>
      </c>
      <c r="T250" s="72"/>
      <c r="U250" s="71">
        <v>1873324</v>
      </c>
      <c r="V250" s="71">
        <v>1134</v>
      </c>
      <c r="W250" s="71">
        <v>149</v>
      </c>
      <c r="X250" s="71">
        <v>4243</v>
      </c>
      <c r="Y250" s="71">
        <v>7620</v>
      </c>
      <c r="Z250" s="71">
        <v>11812</v>
      </c>
      <c r="AA250" s="71">
        <v>4393</v>
      </c>
      <c r="AB250" s="71">
        <v>20392</v>
      </c>
      <c r="AC250" s="71">
        <v>0</v>
      </c>
      <c r="AD250" s="71">
        <v>2.2906207209499869</v>
      </c>
      <c r="AE250" s="72"/>
      <c r="AF250" s="71"/>
      <c r="AG250" s="71"/>
      <c r="AH250" s="71"/>
      <c r="AI250" s="71"/>
      <c r="AJ250" s="71"/>
      <c r="AK250" s="71"/>
      <c r="AL250" s="71"/>
      <c r="AM250" s="71"/>
      <c r="AN250" s="71"/>
      <c r="AO250" s="71"/>
      <c r="AP250" s="71"/>
      <c r="AQ250" s="72"/>
      <c r="AR250" s="71">
        <v>463</v>
      </c>
      <c r="AS250" s="71">
        <v>29</v>
      </c>
      <c r="AT250" s="71">
        <v>0</v>
      </c>
      <c r="AU250" s="71">
        <v>0</v>
      </c>
      <c r="AV250" s="71">
        <v>0</v>
      </c>
      <c r="AW250" s="71">
        <v>0</v>
      </c>
      <c r="AX250" s="71"/>
      <c r="AY250" s="72"/>
      <c r="AZ250" s="71">
        <v>2158.1</v>
      </c>
      <c r="BA250" s="71">
        <v>607.4</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1923</v>
      </c>
      <c r="B251" s="70">
        <v>46</v>
      </c>
      <c r="C251" s="70">
        <v>12</v>
      </c>
      <c r="D251" s="70">
        <v>3</v>
      </c>
      <c r="E251" s="70">
        <v>2015</v>
      </c>
      <c r="F251" s="70" t="s">
        <v>182</v>
      </c>
      <c r="G251" s="70" t="s">
        <v>1911</v>
      </c>
      <c r="H251" s="70" t="s">
        <v>1912</v>
      </c>
      <c r="I251" s="148"/>
      <c r="J251" s="71">
        <v>19.837232210684331</v>
      </c>
      <c r="K251" s="71">
        <v>3.3747337458651421</v>
      </c>
      <c r="L251" s="71">
        <v>6.0303551331274798</v>
      </c>
      <c r="M251" s="71">
        <v>24.213410853812292</v>
      </c>
      <c r="N251" s="71">
        <v>39.608789966669001</v>
      </c>
      <c r="O251" s="71">
        <v>20.466705672437243</v>
      </c>
      <c r="P251" s="71">
        <v>22.045974438127026</v>
      </c>
      <c r="Q251" s="71">
        <v>1.46753944249677</v>
      </c>
      <c r="R251" s="71">
        <v>0</v>
      </c>
      <c r="S251" s="71">
        <v>2.751039251087354</v>
      </c>
      <c r="T251" s="72"/>
      <c r="U251" s="71">
        <v>1797961</v>
      </c>
      <c r="V251" s="71">
        <v>1134</v>
      </c>
      <c r="W251" s="71">
        <v>149</v>
      </c>
      <c r="X251" s="71">
        <v>4243</v>
      </c>
      <c r="Y251" s="71">
        <v>7630</v>
      </c>
      <c r="Z251" s="71">
        <v>11891</v>
      </c>
      <c r="AA251" s="71">
        <v>4387</v>
      </c>
      <c r="AB251" s="71">
        <v>20199</v>
      </c>
      <c r="AC251" s="71">
        <v>0</v>
      </c>
      <c r="AD251" s="71">
        <v>2.751039251087354</v>
      </c>
      <c r="AE251" s="72"/>
      <c r="AF251" s="71">
        <v>16974541.528869111</v>
      </c>
      <c r="AG251" s="71">
        <v>2237024.463857241</v>
      </c>
      <c r="AH251" s="71">
        <v>898144.22129522241</v>
      </c>
      <c r="AI251" s="71">
        <v>28516056.234405689</v>
      </c>
      <c r="AJ251" s="71">
        <v>47102446.444300748</v>
      </c>
      <c r="AK251" s="71">
        <v>0</v>
      </c>
      <c r="AL251" s="71">
        <v>0</v>
      </c>
      <c r="AM251" s="71">
        <v>2768188.218381817</v>
      </c>
      <c r="AN251" s="71">
        <v>0</v>
      </c>
      <c r="AO251" s="71">
        <v>0</v>
      </c>
      <c r="AP251" s="71">
        <v>98496401.111109823</v>
      </c>
      <c r="AQ251" s="72"/>
      <c r="AR251" s="71">
        <v>568</v>
      </c>
      <c r="AS251" s="71">
        <v>50</v>
      </c>
      <c r="AT251" s="71">
        <v>0</v>
      </c>
      <c r="AU251" s="71">
        <v>0</v>
      </c>
      <c r="AV251" s="71">
        <v>0</v>
      </c>
      <c r="AW251" s="71">
        <v>0</v>
      </c>
      <c r="AX251" s="71"/>
      <c r="AY251" s="72"/>
      <c r="AZ251" s="71">
        <v>2700.9</v>
      </c>
      <c r="BA251" s="71">
        <v>2747.3</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1924</v>
      </c>
      <c r="B252" s="70">
        <v>47</v>
      </c>
      <c r="C252" s="70">
        <v>13</v>
      </c>
      <c r="D252" s="70">
        <v>3</v>
      </c>
      <c r="E252" s="70">
        <v>2016</v>
      </c>
      <c r="F252" s="70" t="s">
        <v>155</v>
      </c>
      <c r="G252" s="70" t="s">
        <v>1911</v>
      </c>
      <c r="H252" s="70" t="s">
        <v>1912</v>
      </c>
      <c r="I252" s="148"/>
      <c r="J252" s="71">
        <v>21.816190053096118</v>
      </c>
      <c r="K252" s="71">
        <v>3.298769177444886</v>
      </c>
      <c r="L252" s="71">
        <v>7.3006527370990062</v>
      </c>
      <c r="M252" s="71">
        <v>19.329090694832665</v>
      </c>
      <c r="N252" s="71">
        <v>35.765418163767805</v>
      </c>
      <c r="O252" s="71">
        <v>20.451108581048349</v>
      </c>
      <c r="P252" s="71">
        <v>22.374414506349606</v>
      </c>
      <c r="Q252" s="71">
        <v>1.403529025433303</v>
      </c>
      <c r="R252" s="71">
        <v>0</v>
      </c>
      <c r="S252" s="71">
        <v>2.2772353084112522</v>
      </c>
      <c r="T252" s="72"/>
      <c r="U252" s="71">
        <v>1994336</v>
      </c>
      <c r="V252" s="71">
        <v>1134</v>
      </c>
      <c r="W252" s="71">
        <v>149</v>
      </c>
      <c r="X252" s="71">
        <v>4243</v>
      </c>
      <c r="Y252" s="71">
        <v>7600</v>
      </c>
      <c r="Z252" s="71">
        <v>12028</v>
      </c>
      <c r="AA252" s="71">
        <v>4605</v>
      </c>
      <c r="AB252" s="71">
        <v>19871</v>
      </c>
      <c r="AC252" s="71">
        <v>0</v>
      </c>
      <c r="AD252" s="71">
        <v>2.2772353084112522</v>
      </c>
      <c r="AE252" s="72"/>
      <c r="AF252" s="71">
        <v>18633817.166473102</v>
      </c>
      <c r="AG252" s="71">
        <v>2198931.683076859</v>
      </c>
      <c r="AH252" s="71">
        <v>865729.56393760128</v>
      </c>
      <c r="AI252" s="71">
        <v>26188497.64584088</v>
      </c>
      <c r="AJ252" s="71">
        <v>37456453.127886191</v>
      </c>
      <c r="AK252" s="71">
        <v>0</v>
      </c>
      <c r="AL252" s="71">
        <v>0</v>
      </c>
      <c r="AM252" s="71">
        <v>2725352.8823883929</v>
      </c>
      <c r="AN252" s="71">
        <v>0</v>
      </c>
      <c r="AO252" s="71">
        <v>0</v>
      </c>
      <c r="AP252" s="71">
        <v>88068782.069603026</v>
      </c>
      <c r="AQ252" s="72"/>
      <c r="AR252" s="71">
        <v>655</v>
      </c>
      <c r="AS252" s="71">
        <v>63</v>
      </c>
      <c r="AT252" s="71">
        <v>0</v>
      </c>
      <c r="AU252" s="71">
        <v>0</v>
      </c>
      <c r="AV252" s="71">
        <v>0</v>
      </c>
      <c r="AW252" s="71">
        <v>0</v>
      </c>
      <c r="AX252" s="71"/>
      <c r="AY252" s="72"/>
      <c r="AZ252" s="71">
        <v>3187.8</v>
      </c>
      <c r="BA252" s="71">
        <v>3686.9</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1925</v>
      </c>
      <c r="B253" s="70">
        <v>48</v>
      </c>
      <c r="C253" s="70">
        <v>14</v>
      </c>
      <c r="D253" s="70">
        <v>3</v>
      </c>
      <c r="E253" s="70">
        <v>2017</v>
      </c>
      <c r="F253" s="70" t="s">
        <v>156</v>
      </c>
      <c r="G253" s="70" t="s">
        <v>1911</v>
      </c>
      <c r="H253" s="70" t="s">
        <v>1912</v>
      </c>
      <c r="I253" s="148"/>
      <c r="J253" s="71">
        <v>18.430794157063833</v>
      </c>
      <c r="K253" s="71">
        <v>3.3451032822237581</v>
      </c>
      <c r="L253" s="71">
        <v>6.4941636115162842</v>
      </c>
      <c r="M253" s="71">
        <v>17.349481086231641</v>
      </c>
      <c r="N253" s="71">
        <v>35.432768475260445</v>
      </c>
      <c r="O253" s="71">
        <v>20.124085406725943</v>
      </c>
      <c r="P253" s="71">
        <v>22.194057030741806</v>
      </c>
      <c r="Q253" s="71">
        <v>1.33552353642526</v>
      </c>
      <c r="R253" s="71">
        <v>0</v>
      </c>
      <c r="S253" s="71">
        <v>2.2725595638004203</v>
      </c>
      <c r="T253" s="72"/>
      <c r="U253" s="71">
        <v>1925887</v>
      </c>
      <c r="V253" s="71">
        <v>1134</v>
      </c>
      <c r="W253" s="71">
        <v>149</v>
      </c>
      <c r="X253" s="71">
        <v>4243</v>
      </c>
      <c r="Y253" s="71">
        <v>7605</v>
      </c>
      <c r="Z253" s="71">
        <v>12032</v>
      </c>
      <c r="AA253" s="71">
        <v>4597</v>
      </c>
      <c r="AB253" s="71">
        <v>19553</v>
      </c>
      <c r="AC253" s="71">
        <v>0</v>
      </c>
      <c r="AD253" s="71">
        <v>2.2725595638004199</v>
      </c>
      <c r="AE253" s="72"/>
      <c r="AF253" s="71">
        <v>16144242.888198599</v>
      </c>
      <c r="AG253" s="71">
        <v>2236450.7761155702</v>
      </c>
      <c r="AH253" s="71">
        <v>1029448.491539265</v>
      </c>
      <c r="AI253" s="71">
        <v>25007412.01113829</v>
      </c>
      <c r="AJ253" s="71">
        <v>43072104.474338859</v>
      </c>
      <c r="AK253" s="71">
        <v>0</v>
      </c>
      <c r="AL253" s="71">
        <v>0</v>
      </c>
      <c r="AM253" s="71">
        <v>2685934.6471761651</v>
      </c>
      <c r="AN253" s="71">
        <v>0</v>
      </c>
      <c r="AO253" s="71">
        <v>0</v>
      </c>
      <c r="AP253" s="71">
        <v>90175593.288506746</v>
      </c>
      <c r="AQ253" s="72"/>
      <c r="AR253" s="71">
        <v>711</v>
      </c>
      <c r="AS253" s="71">
        <v>75</v>
      </c>
      <c r="AT253" s="71">
        <v>0</v>
      </c>
      <c r="AU253" s="71">
        <v>0</v>
      </c>
      <c r="AV253" s="71">
        <v>0</v>
      </c>
      <c r="AW253" s="71">
        <v>0</v>
      </c>
      <c r="AX253" s="71"/>
      <c r="AY253" s="72"/>
      <c r="AZ253" s="71">
        <v>3481.2</v>
      </c>
      <c r="BA253" s="71">
        <v>4510.6000000000004</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1926</v>
      </c>
      <c r="B254" s="70">
        <v>49</v>
      </c>
      <c r="C254" s="70">
        <v>15</v>
      </c>
      <c r="D254" s="70">
        <v>3</v>
      </c>
      <c r="E254" s="70">
        <v>2018</v>
      </c>
      <c r="F254" s="70" t="s">
        <v>183</v>
      </c>
      <c r="G254" s="1064" t="s">
        <v>1911</v>
      </c>
      <c r="H254" s="70" t="s">
        <v>1912</v>
      </c>
      <c r="I254" s="148"/>
      <c r="J254" s="71">
        <v>18.778362518061115</v>
      </c>
      <c r="K254" s="71">
        <v>3.1816429192356797</v>
      </c>
      <c r="L254" s="71">
        <v>5.9466810651433333</v>
      </c>
      <c r="M254" s="71">
        <v>18.553855457115613</v>
      </c>
      <c r="N254" s="71">
        <v>32.731975852769359</v>
      </c>
      <c r="O254" s="71">
        <v>19.747638885096428</v>
      </c>
      <c r="P254" s="71">
        <v>22.102189018692147</v>
      </c>
      <c r="Q254" s="71">
        <v>1.2169753817332001</v>
      </c>
      <c r="R254" s="71">
        <v>0</v>
      </c>
      <c r="S254" s="71">
        <v>2.5867872558288694</v>
      </c>
      <c r="T254" s="72"/>
      <c r="U254" s="71">
        <v>2011967</v>
      </c>
      <c r="V254" s="71">
        <v>1134</v>
      </c>
      <c r="W254" s="71">
        <v>149</v>
      </c>
      <c r="X254" s="71">
        <v>4243</v>
      </c>
      <c r="Y254" s="71">
        <v>7608</v>
      </c>
      <c r="Z254" s="71">
        <v>12033</v>
      </c>
      <c r="AA254" s="71">
        <v>4624</v>
      </c>
      <c r="AB254" s="71">
        <v>19201</v>
      </c>
      <c r="AC254" s="71">
        <v>0</v>
      </c>
      <c r="AD254" s="71">
        <v>2.5867872558288689</v>
      </c>
      <c r="AE254" s="72"/>
      <c r="AF254" s="71">
        <v>17435943.283057541</v>
      </c>
      <c r="AG254" s="71">
        <v>2029429.639604036</v>
      </c>
      <c r="AH254" s="71">
        <v>973052.48607178871</v>
      </c>
      <c r="AI254" s="71">
        <v>25668175.967415269</v>
      </c>
      <c r="AJ254" s="71">
        <v>38859186.817970201</v>
      </c>
      <c r="AK254" s="71">
        <v>0</v>
      </c>
      <c r="AL254" s="71">
        <v>0</v>
      </c>
      <c r="AM254" s="71">
        <v>2643038.9767743689</v>
      </c>
      <c r="AN254" s="71">
        <v>0</v>
      </c>
      <c r="AO254" s="71">
        <v>0</v>
      </c>
      <c r="AP254" s="71">
        <v>87608827.170893192</v>
      </c>
      <c r="AQ254" s="72"/>
      <c r="AR254" s="71">
        <v>791</v>
      </c>
      <c r="AS254" s="71">
        <v>86</v>
      </c>
      <c r="AT254" s="71">
        <v>0</v>
      </c>
      <c r="AU254" s="71">
        <v>0</v>
      </c>
      <c r="AV254" s="71">
        <v>0</v>
      </c>
      <c r="AW254" s="71">
        <v>0</v>
      </c>
      <c r="AX254" s="71"/>
      <c r="AY254" s="72"/>
      <c r="AZ254" s="71">
        <v>3913.4</v>
      </c>
      <c r="BA254" s="71">
        <v>4878</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1927</v>
      </c>
      <c r="B255" s="70">
        <v>50</v>
      </c>
      <c r="C255" s="70">
        <v>16</v>
      </c>
      <c r="D255" s="70">
        <v>3</v>
      </c>
      <c r="E255" s="70">
        <v>2019</v>
      </c>
      <c r="F255" s="70" t="s">
        <v>158</v>
      </c>
      <c r="G255" s="1064" t="s">
        <v>1911</v>
      </c>
      <c r="H255" s="70" t="s">
        <v>1912</v>
      </c>
      <c r="I255" s="148"/>
      <c r="J255" s="71">
        <v>16.645976318747365</v>
      </c>
      <c r="K255" s="71">
        <v>2.9916465893832358</v>
      </c>
      <c r="L255" s="71">
        <v>6.0037759449298536</v>
      </c>
      <c r="M255" s="71">
        <v>17.28734010094561</v>
      </c>
      <c r="N255" s="71">
        <v>30.509919928619585</v>
      </c>
      <c r="O255" s="71">
        <v>19.092205346448843</v>
      </c>
      <c r="P255" s="71">
        <v>21.633169969814045</v>
      </c>
      <c r="Q255" s="71">
        <v>1.16823616618697</v>
      </c>
      <c r="R255" s="71">
        <v>0</v>
      </c>
      <c r="S255" s="71">
        <v>2.8983345822847313</v>
      </c>
      <c r="T255" s="72"/>
      <c r="U255" s="71">
        <v>1894302</v>
      </c>
      <c r="V255" s="71">
        <v>1134</v>
      </c>
      <c r="W255" s="71">
        <v>149</v>
      </c>
      <c r="X255" s="71">
        <v>4243</v>
      </c>
      <c r="Y255" s="71">
        <v>7618</v>
      </c>
      <c r="Z255" s="71">
        <v>11953</v>
      </c>
      <c r="AA255" s="71">
        <v>4492</v>
      </c>
      <c r="AB255" s="71">
        <v>18931</v>
      </c>
      <c r="AC255" s="71">
        <v>0</v>
      </c>
      <c r="AD255" s="71">
        <v>2.8983345822847308</v>
      </c>
      <c r="AE255" s="72"/>
      <c r="AF255" s="71">
        <v>16430400.207987471</v>
      </c>
      <c r="AG255" s="71">
        <v>1966657.803857629</v>
      </c>
      <c r="AH255" s="71">
        <v>1036252.542582677</v>
      </c>
      <c r="AI255" s="71">
        <v>24616281.533155639</v>
      </c>
      <c r="AJ255" s="71">
        <v>36833517.994907342</v>
      </c>
      <c r="AK255" s="71">
        <v>0</v>
      </c>
      <c r="AL255" s="71">
        <v>0</v>
      </c>
      <c r="AM255" s="71">
        <v>2578259.6875083004</v>
      </c>
      <c r="AN255" s="71">
        <v>0</v>
      </c>
      <c r="AO255" s="71">
        <v>0</v>
      </c>
      <c r="AP255" s="71">
        <v>83461369.769999057</v>
      </c>
      <c r="AQ255" s="72"/>
      <c r="AR255" s="71">
        <v>858</v>
      </c>
      <c r="AS255" s="71">
        <v>96</v>
      </c>
      <c r="AT255" s="71">
        <v>0</v>
      </c>
      <c r="AU255" s="71">
        <v>0</v>
      </c>
      <c r="AV255" s="71">
        <v>0</v>
      </c>
      <c r="AW255" s="71">
        <v>0</v>
      </c>
      <c r="AX255" s="71"/>
      <c r="AY255" s="72"/>
      <c r="AZ255" s="71">
        <v>4294.2000000000016</v>
      </c>
      <c r="BA255" s="71">
        <v>5216.6000000000004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1928</v>
      </c>
      <c r="B256" s="70">
        <v>51</v>
      </c>
      <c r="C256" s="70">
        <v>17</v>
      </c>
      <c r="D256" s="70">
        <v>3</v>
      </c>
      <c r="E256" s="70">
        <v>2020</v>
      </c>
      <c r="F256" s="70" t="s">
        <v>159</v>
      </c>
      <c r="G256" s="70" t="s">
        <v>1911</v>
      </c>
      <c r="H256" s="70" t="s">
        <v>1912</v>
      </c>
      <c r="I256" s="148"/>
      <c r="J256" s="71">
        <v>16.77969215215716</v>
      </c>
      <c r="K256" s="71">
        <v>2.7871155339281333</v>
      </c>
      <c r="L256" s="71">
        <v>10.153126761038434</v>
      </c>
      <c r="M256" s="71">
        <v>16.140342104561199</v>
      </c>
      <c r="N256" s="71">
        <v>29.314264790588471</v>
      </c>
      <c r="O256" s="71">
        <v>16.777850930710322</v>
      </c>
      <c r="P256" s="71">
        <v>20.244327316014783</v>
      </c>
      <c r="Q256" s="71">
        <v>1.0988510019856701</v>
      </c>
      <c r="R256" s="71">
        <v>0</v>
      </c>
      <c r="S256" s="71">
        <v>2.3028579082802558</v>
      </c>
      <c r="T256" s="72"/>
      <c r="U256" s="71">
        <v>1472756</v>
      </c>
      <c r="V256" s="71">
        <v>929</v>
      </c>
      <c r="W256" s="71">
        <v>259</v>
      </c>
      <c r="X256" s="71">
        <v>4394</v>
      </c>
      <c r="Y256" s="71">
        <v>7621</v>
      </c>
      <c r="Z256" s="71">
        <v>11989</v>
      </c>
      <c r="AA256" s="71">
        <v>4468</v>
      </c>
      <c r="AB256" s="71">
        <v>18637</v>
      </c>
      <c r="AC256" s="71">
        <v>0</v>
      </c>
      <c r="AD256" s="71">
        <v>2.3028579082802558</v>
      </c>
      <c r="AE256" s="72"/>
      <c r="AF256" s="71">
        <v>12262384.40106694</v>
      </c>
      <c r="AG256" s="71">
        <v>1820899.6866578127</v>
      </c>
      <c r="AH256" s="71">
        <v>1775900.4516364995</v>
      </c>
      <c r="AI256" s="71">
        <v>24357344.396394573</v>
      </c>
      <c r="AJ256" s="71">
        <v>36456958.515681863</v>
      </c>
      <c r="AK256" s="71"/>
      <c r="AL256" s="71"/>
      <c r="AM256" s="71">
        <v>2432335.5613886891</v>
      </c>
      <c r="AN256" s="71"/>
      <c r="AO256" s="71"/>
      <c r="AP256" s="71">
        <v>79105823.012826368</v>
      </c>
      <c r="AQ256" s="72"/>
      <c r="AR256" s="71">
        <v>900</v>
      </c>
      <c r="AS256" s="71">
        <v>97</v>
      </c>
      <c r="AT256" s="71">
        <v>0</v>
      </c>
      <c r="AU256" s="71">
        <v>0</v>
      </c>
      <c r="AV256" s="71">
        <v>0</v>
      </c>
      <c r="AW256" s="71">
        <v>0</v>
      </c>
      <c r="AX256" s="71"/>
      <c r="AY256" s="72"/>
      <c r="AZ256" s="71">
        <v>4551.5000000000018</v>
      </c>
      <c r="BA256" s="71">
        <v>6216.5999999999976</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1929</v>
      </c>
      <c r="B257" s="70">
        <v>51</v>
      </c>
      <c r="C257" s="70">
        <v>18</v>
      </c>
      <c r="D257" s="70">
        <v>3</v>
      </c>
      <c r="E257" s="70">
        <v>2021</v>
      </c>
      <c r="F257" s="70" t="s">
        <v>160</v>
      </c>
      <c r="G257" s="70" t="s">
        <v>1911</v>
      </c>
      <c r="H257" s="70" t="s">
        <v>1912</v>
      </c>
      <c r="I257" s="148"/>
      <c r="J257" s="71">
        <v>20.475746746754389</v>
      </c>
      <c r="K257" s="71">
        <v>3.040069729009943</v>
      </c>
      <c r="L257" s="71">
        <v>9.2459678229796047</v>
      </c>
      <c r="M257" s="71">
        <v>18.167009573803305</v>
      </c>
      <c r="N257" s="71">
        <v>30.319289707284629</v>
      </c>
      <c r="O257" s="71">
        <v>16.251185173280128</v>
      </c>
      <c r="P257" s="71">
        <v>20.361444588933661</v>
      </c>
      <c r="Q257" s="71">
        <v>1.07070277545418</v>
      </c>
      <c r="R257" s="71">
        <v>0</v>
      </c>
      <c r="S257" s="71">
        <v>2.3209301541390448</v>
      </c>
      <c r="T257" s="72"/>
      <c r="U257" s="71">
        <v>1939230</v>
      </c>
      <c r="V257" s="71">
        <v>929</v>
      </c>
      <c r="W257" s="71">
        <v>259</v>
      </c>
      <c r="X257" s="71">
        <v>4394</v>
      </c>
      <c r="Y257" s="71">
        <v>7628</v>
      </c>
      <c r="Z257" s="71">
        <v>11957</v>
      </c>
      <c r="AA257" s="71">
        <v>4382</v>
      </c>
      <c r="AB257" s="71">
        <v>18338</v>
      </c>
      <c r="AC257" s="71">
        <v>0</v>
      </c>
      <c r="AD257" s="71">
        <v>2.3209301541390448</v>
      </c>
      <c r="AE257" s="72"/>
      <c r="AF257" s="71">
        <v>14772614.495546022</v>
      </c>
      <c r="AG257" s="71">
        <v>1914306.311073642</v>
      </c>
      <c r="AH257" s="71">
        <v>1624518.2594086914</v>
      </c>
      <c r="AI257" s="71">
        <v>26778046.787125487</v>
      </c>
      <c r="AJ257" s="71">
        <v>36087123.158873193</v>
      </c>
      <c r="AK257" s="71">
        <v>0</v>
      </c>
      <c r="AL257" s="71">
        <v>0</v>
      </c>
      <c r="AM257" s="71">
        <v>2407117.1746194898</v>
      </c>
      <c r="AN257" s="71">
        <v>0</v>
      </c>
      <c r="AO257" s="71">
        <v>0</v>
      </c>
      <c r="AP257" s="71">
        <v>83583726.186646521</v>
      </c>
      <c r="AQ257" s="72"/>
      <c r="AR257" s="71">
        <v>935</v>
      </c>
      <c r="AS257" s="71">
        <v>103</v>
      </c>
      <c r="AT257" s="71">
        <v>0</v>
      </c>
      <c r="AU257" s="71">
        <v>0</v>
      </c>
      <c r="AV257" s="71">
        <v>0</v>
      </c>
      <c r="AW257" s="71">
        <v>0</v>
      </c>
      <c r="AX257" s="71"/>
      <c r="AY257" s="72"/>
      <c r="AZ257" s="71">
        <v>4761.0000000000027</v>
      </c>
      <c r="BA257" s="71">
        <v>6483.8999999999978</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1930</v>
      </c>
      <c r="B258" s="70">
        <v>51</v>
      </c>
      <c r="C258" s="70">
        <v>19</v>
      </c>
      <c r="D258" s="70">
        <v>3</v>
      </c>
      <c r="E258" s="70">
        <v>2022</v>
      </c>
      <c r="F258" s="70" t="s">
        <v>161</v>
      </c>
      <c r="G258" s="70" t="s">
        <v>1911</v>
      </c>
      <c r="H258" s="70" t="s">
        <v>1912</v>
      </c>
      <c r="I258" s="148"/>
      <c r="J258" s="71">
        <v>18.883273943826119</v>
      </c>
      <c r="K258" s="71">
        <v>2.7680339382843586</v>
      </c>
      <c r="L258" s="71">
        <v>7.9256607617477979</v>
      </c>
      <c r="M258" s="71">
        <v>17.344166029926555</v>
      </c>
      <c r="N258" s="71">
        <v>30.803567650557412</v>
      </c>
      <c r="O258" s="71">
        <v>17.087402599991563</v>
      </c>
      <c r="P258" s="71">
        <v>19.195261278752916</v>
      </c>
      <c r="Q258" s="71">
        <v>1.0578910698523041</v>
      </c>
      <c r="R258" s="71">
        <v>0</v>
      </c>
      <c r="S258" s="71">
        <v>2.3355100327882101</v>
      </c>
      <c r="T258" s="72"/>
      <c r="U258" s="71">
        <v>2089776</v>
      </c>
      <c r="V258" s="71">
        <v>929</v>
      </c>
      <c r="W258" s="71">
        <v>259</v>
      </c>
      <c r="X258" s="71">
        <v>4394</v>
      </c>
      <c r="Y258" s="71">
        <v>7609</v>
      </c>
      <c r="Z258" s="71">
        <v>11945</v>
      </c>
      <c r="AA258" s="71">
        <v>4194</v>
      </c>
      <c r="AB258" s="71">
        <v>17970</v>
      </c>
      <c r="AC258" s="71">
        <v>0</v>
      </c>
      <c r="AD258" s="71">
        <v>2.3355100327882101</v>
      </c>
      <c r="AE258" s="72"/>
      <c r="AF258" s="71">
        <v>14537185.432616653</v>
      </c>
      <c r="AG258" s="71">
        <v>1935661.6562209297</v>
      </c>
      <c r="AH258" s="71">
        <v>1625672.8442892993</v>
      </c>
      <c r="AI258" s="71">
        <v>26361764.567206245</v>
      </c>
      <c r="AJ258" s="71">
        <v>38966022.781367861</v>
      </c>
      <c r="AK258" s="71">
        <v>0</v>
      </c>
      <c r="AL258" s="71">
        <v>0</v>
      </c>
      <c r="AM258" s="71">
        <v>2320417.4804958664</v>
      </c>
      <c r="AN258" s="71">
        <v>0</v>
      </c>
      <c r="AO258" s="71">
        <v>0</v>
      </c>
      <c r="AP258" s="71">
        <v>85746724.762196869</v>
      </c>
      <c r="AQ258" s="72"/>
      <c r="AR258" s="71">
        <v>960</v>
      </c>
      <c r="AS258" s="71">
        <v>110</v>
      </c>
      <c r="AT258" s="71">
        <v>0</v>
      </c>
      <c r="AU258" s="71">
        <v>0</v>
      </c>
      <c r="AV258" s="71">
        <v>0</v>
      </c>
      <c r="AW258" s="71">
        <v>0</v>
      </c>
      <c r="AX258" s="71"/>
      <c r="AY258" s="72"/>
      <c r="AZ258" s="71">
        <v>4935.2999999999993</v>
      </c>
      <c r="BA258" s="71">
        <v>6830.3999999999978</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1931</v>
      </c>
      <c r="B259" s="70">
        <v>51</v>
      </c>
      <c r="C259" s="70">
        <v>20</v>
      </c>
      <c r="D259" s="70">
        <v>3</v>
      </c>
      <c r="E259" s="70">
        <v>2023</v>
      </c>
      <c r="F259" s="70" t="s">
        <v>1539</v>
      </c>
      <c r="G259" s="70" t="s">
        <v>1911</v>
      </c>
      <c r="H259" s="70" t="s">
        <v>1912</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985</v>
      </c>
      <c r="AS259" s="71">
        <v>120</v>
      </c>
      <c r="AT259" s="71">
        <v>0</v>
      </c>
      <c r="AU259" s="71">
        <v>0</v>
      </c>
      <c r="AV259" s="71">
        <v>0</v>
      </c>
      <c r="AW259" s="71">
        <v>0</v>
      </c>
      <c r="AX259" s="71"/>
      <c r="AY259" s="72"/>
      <c r="AZ259" s="71">
        <v>5086.1999999999962</v>
      </c>
      <c r="BA259" s="71">
        <v>7315.4999999999982</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1932</v>
      </c>
      <c r="B260" s="70">
        <v>51</v>
      </c>
      <c r="C260" s="70">
        <v>21</v>
      </c>
      <c r="D260" s="70">
        <v>3</v>
      </c>
      <c r="E260" s="70">
        <v>2024</v>
      </c>
      <c r="F260" s="70" t="s">
        <v>1554</v>
      </c>
      <c r="G260" s="70" t="s">
        <v>1911</v>
      </c>
      <c r="H260" s="70" t="s">
        <v>1912</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1933</v>
      </c>
      <c r="B261" s="70">
        <v>222</v>
      </c>
      <c r="C261" s="70">
        <v>1</v>
      </c>
      <c r="D261" s="70">
        <v>14</v>
      </c>
      <c r="E261" s="70">
        <v>1990</v>
      </c>
      <c r="F261" s="70" t="s">
        <v>787</v>
      </c>
      <c r="G261" s="70" t="s">
        <v>1934</v>
      </c>
      <c r="H261" s="70" t="s">
        <v>1935</v>
      </c>
      <c r="I261" s="148"/>
      <c r="J261" s="71">
        <v>96.843836887991387</v>
      </c>
      <c r="K261" s="71">
        <v>1.97325804937561</v>
      </c>
      <c r="L261" s="71">
        <v>1.246748812536665</v>
      </c>
      <c r="M261" s="71">
        <v>8.8013514334219067</v>
      </c>
      <c r="N261" s="71">
        <v>12.210525769789569</v>
      </c>
      <c r="O261" s="71">
        <v>9.3748854182089154</v>
      </c>
      <c r="P261" s="71">
        <v>12.33057336004876</v>
      </c>
      <c r="Q261" s="71">
        <v>0.89027215430492901</v>
      </c>
      <c r="R261" s="71">
        <v>0</v>
      </c>
      <c r="S261" s="71">
        <v>0.70668592494626081</v>
      </c>
      <c r="T261" s="72"/>
      <c r="U261" s="71">
        <v>7819739</v>
      </c>
      <c r="V261" s="71">
        <v>573</v>
      </c>
      <c r="W261" s="71">
        <v>13</v>
      </c>
      <c r="X261" s="71">
        <v>3252</v>
      </c>
      <c r="Y261" s="71">
        <v>3711</v>
      </c>
      <c r="Z261" s="71">
        <v>3856</v>
      </c>
      <c r="AA261" s="71">
        <v>2994</v>
      </c>
      <c r="AB261" s="71">
        <v>14455</v>
      </c>
      <c r="AC261" s="71">
        <v>0</v>
      </c>
      <c r="AD261" s="71">
        <v>0.70668592494626081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1936</v>
      </c>
      <c r="B262" s="70">
        <v>223</v>
      </c>
      <c r="C262" s="70">
        <v>2</v>
      </c>
      <c r="D262" s="70">
        <v>14</v>
      </c>
      <c r="E262" s="70">
        <v>2005</v>
      </c>
      <c r="F262" s="70" t="s">
        <v>789</v>
      </c>
      <c r="G262" s="70" t="s">
        <v>1934</v>
      </c>
      <c r="H262" s="70" t="s">
        <v>1935</v>
      </c>
      <c r="I262" s="148"/>
      <c r="J262" s="71">
        <v>57.965040454993819</v>
      </c>
      <c r="K262" s="71">
        <v>0.88679107462338647</v>
      </c>
      <c r="L262" s="71">
        <v>1.142953894104042</v>
      </c>
      <c r="M262" s="71">
        <v>17.799061582073151</v>
      </c>
      <c r="N262" s="71">
        <v>21.36592503949878</v>
      </c>
      <c r="O262" s="71">
        <v>19.438361016895541</v>
      </c>
      <c r="P262" s="71">
        <v>14.547923528743</v>
      </c>
      <c r="Q262" s="71">
        <v>1.0926249219780799</v>
      </c>
      <c r="R262" s="71">
        <v>0</v>
      </c>
      <c r="S262" s="71">
        <v>2.2617782638959651</v>
      </c>
      <c r="T262" s="72"/>
      <c r="U262" s="71">
        <v>5883519</v>
      </c>
      <c r="V262" s="71">
        <v>376</v>
      </c>
      <c r="W262" s="71">
        <v>18</v>
      </c>
      <c r="X262" s="71">
        <v>3576</v>
      </c>
      <c r="Y262" s="71">
        <v>6043</v>
      </c>
      <c r="Z262" s="71">
        <v>9252</v>
      </c>
      <c r="AA262" s="71">
        <v>2893</v>
      </c>
      <c r="AB262" s="71">
        <v>18546</v>
      </c>
      <c r="AC262" s="71">
        <v>0</v>
      </c>
      <c r="AD262" s="71">
        <v>2.2617782638959651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1937</v>
      </c>
      <c r="B263" s="70">
        <v>224</v>
      </c>
      <c r="C263" s="70">
        <v>3</v>
      </c>
      <c r="D263" s="70">
        <v>14</v>
      </c>
      <c r="E263" s="70">
        <v>2006</v>
      </c>
      <c r="F263" s="70" t="s">
        <v>790</v>
      </c>
      <c r="G263" s="70" t="s">
        <v>1934</v>
      </c>
      <c r="H263" s="70" t="s">
        <v>1935</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1938</v>
      </c>
      <c r="B264" s="70">
        <v>225</v>
      </c>
      <c r="C264" s="70">
        <v>4</v>
      </c>
      <c r="D264" s="70">
        <v>14</v>
      </c>
      <c r="E264" s="70">
        <v>2007</v>
      </c>
      <c r="F264" s="70" t="s">
        <v>791</v>
      </c>
      <c r="G264" s="70" t="s">
        <v>1934</v>
      </c>
      <c r="H264" s="70" t="s">
        <v>1935</v>
      </c>
      <c r="I264" s="148"/>
      <c r="J264" s="71">
        <v>42.66573829766233</v>
      </c>
      <c r="K264" s="71">
        <v>1.0095711129225451</v>
      </c>
      <c r="L264" s="71">
        <v>0.84733203158393278</v>
      </c>
      <c r="M264" s="71">
        <v>17.366041419542491</v>
      </c>
      <c r="N264" s="71">
        <v>22.59287421417562</v>
      </c>
      <c r="O264" s="71">
        <v>18.755383080763689</v>
      </c>
      <c r="P264" s="71">
        <v>14.318629954727349</v>
      </c>
      <c r="Q264" s="71">
        <v>1.1345319279853601</v>
      </c>
      <c r="R264" s="71">
        <v>0</v>
      </c>
      <c r="S264" s="71">
        <v>1.1390621728693611</v>
      </c>
      <c r="T264" s="72"/>
      <c r="U264" s="71">
        <v>6113064</v>
      </c>
      <c r="V264" s="71">
        <v>423</v>
      </c>
      <c r="W264" s="71">
        <v>8</v>
      </c>
      <c r="X264" s="71">
        <v>4401</v>
      </c>
      <c r="Y264" s="71">
        <v>6136</v>
      </c>
      <c r="Z264" s="71">
        <v>9280</v>
      </c>
      <c r="AA264" s="71">
        <v>2804</v>
      </c>
      <c r="AB264" s="71">
        <v>18239</v>
      </c>
      <c r="AC264" s="71">
        <v>0</v>
      </c>
      <c r="AD264" s="71">
        <v>1.1390621728693611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1939</v>
      </c>
      <c r="B265" s="70">
        <v>226</v>
      </c>
      <c r="C265" s="70">
        <v>5</v>
      </c>
      <c r="D265" s="70">
        <v>14</v>
      </c>
      <c r="E265" s="70">
        <v>2008</v>
      </c>
      <c r="F265" s="70" t="s">
        <v>792</v>
      </c>
      <c r="G265" s="70" t="s">
        <v>1934</v>
      </c>
      <c r="H265" s="70" t="s">
        <v>1935</v>
      </c>
      <c r="I265" s="148"/>
      <c r="J265" s="71">
        <v>44.747585243294893</v>
      </c>
      <c r="K265" s="71">
        <v>0.74867441272618396</v>
      </c>
      <c r="L265" s="71">
        <v>0.74179891141654442</v>
      </c>
      <c r="M265" s="71">
        <v>18.768734608455151</v>
      </c>
      <c r="N265" s="71">
        <v>19.49064285100404</v>
      </c>
      <c r="O265" s="71">
        <v>18.521643036561368</v>
      </c>
      <c r="P265" s="71">
        <v>13.960566076094279</v>
      </c>
      <c r="Q265" s="71">
        <v>1.10827883687036</v>
      </c>
      <c r="R265" s="71">
        <v>0</v>
      </c>
      <c r="S265" s="71">
        <v>2.599682147934439</v>
      </c>
      <c r="T265" s="72"/>
      <c r="U265" s="71">
        <v>6059655</v>
      </c>
      <c r="V265" s="71">
        <v>423</v>
      </c>
      <c r="W265" s="71">
        <v>8</v>
      </c>
      <c r="X265" s="71">
        <v>4401</v>
      </c>
      <c r="Y265" s="71">
        <v>6173</v>
      </c>
      <c r="Z265" s="71">
        <v>9486</v>
      </c>
      <c r="AA265" s="71">
        <v>2737</v>
      </c>
      <c r="AB265" s="71">
        <v>18110</v>
      </c>
      <c r="AC265" s="71">
        <v>0</v>
      </c>
      <c r="AD265" s="71">
        <v>2.599682147934439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1940</v>
      </c>
      <c r="B266" s="70">
        <v>227</v>
      </c>
      <c r="C266" s="70">
        <v>6</v>
      </c>
      <c r="D266" s="70">
        <v>14</v>
      </c>
      <c r="E266" s="70">
        <v>2009</v>
      </c>
      <c r="F266" s="70" t="s">
        <v>176</v>
      </c>
      <c r="G266" s="70" t="s">
        <v>1934</v>
      </c>
      <c r="H266" s="70" t="s">
        <v>1935</v>
      </c>
      <c r="I266" s="148"/>
      <c r="J266" s="71">
        <v>45.438992962511591</v>
      </c>
      <c r="K266" s="71">
        <v>0.79257753483736404</v>
      </c>
      <c r="L266" s="71">
        <v>1.866683886066929</v>
      </c>
      <c r="M266" s="71">
        <v>21.49957182855735</v>
      </c>
      <c r="N266" s="71">
        <v>19.249372250077279</v>
      </c>
      <c r="O266" s="71">
        <v>18.818081870452911</v>
      </c>
      <c r="P266" s="71">
        <v>13.26577986527186</v>
      </c>
      <c r="Q266" s="71">
        <v>1.0465541772175799</v>
      </c>
      <c r="R266" s="71">
        <v>0</v>
      </c>
      <c r="S266" s="71">
        <v>2.5956454432655929</v>
      </c>
      <c r="T266" s="72"/>
      <c r="U266" s="71">
        <v>5489203</v>
      </c>
      <c r="V266" s="71">
        <v>443</v>
      </c>
      <c r="W266" s="71">
        <v>29</v>
      </c>
      <c r="X266" s="71">
        <v>4910</v>
      </c>
      <c r="Y266" s="71">
        <v>6207</v>
      </c>
      <c r="Z266" s="71">
        <v>9513</v>
      </c>
      <c r="AA266" s="71">
        <v>2670</v>
      </c>
      <c r="AB266" s="71">
        <v>17952</v>
      </c>
      <c r="AC266" s="71">
        <v>0</v>
      </c>
      <c r="AD266" s="71">
        <v>2.5956454432655929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74.141999999999996</v>
      </c>
      <c r="BK266" s="71">
        <v>0</v>
      </c>
      <c r="BL266" s="71">
        <v>3.95</v>
      </c>
      <c r="BM266" s="71">
        <v>0</v>
      </c>
      <c r="BN266" s="72"/>
      <c r="BO266" s="71">
        <v>0</v>
      </c>
      <c r="BP266" s="71">
        <v>0</v>
      </c>
      <c r="BQ266" s="71">
        <v>6</v>
      </c>
      <c r="BR266" s="71">
        <v>0</v>
      </c>
      <c r="BS266" s="71">
        <v>1</v>
      </c>
      <c r="BT266" s="71">
        <v>0</v>
      </c>
      <c r="BU266"/>
      <c r="BV266" s="70">
        <v>78.091999999999999</v>
      </c>
      <c r="BW266" s="70">
        <v>0</v>
      </c>
      <c r="BX266" s="70">
        <v>0</v>
      </c>
      <c r="BY266" s="70">
        <v>0</v>
      </c>
      <c r="BZ266" s="70">
        <v>0</v>
      </c>
      <c r="CA266" s="70">
        <v>0</v>
      </c>
      <c r="CB266" s="70">
        <v>0</v>
      </c>
      <c r="CC266" s="70">
        <v>0</v>
      </c>
      <c r="CD266" s="70">
        <v>0</v>
      </c>
    </row>
    <row r="267" spans="1:82">
      <c r="A267" s="70" t="s">
        <v>1941</v>
      </c>
      <c r="B267" s="70">
        <v>228</v>
      </c>
      <c r="C267" s="70">
        <v>7</v>
      </c>
      <c r="D267" s="70">
        <v>14</v>
      </c>
      <c r="E267" s="70">
        <v>2010</v>
      </c>
      <c r="F267" s="70" t="s">
        <v>177</v>
      </c>
      <c r="G267" s="70" t="s">
        <v>1934</v>
      </c>
      <c r="H267" s="70" t="s">
        <v>1935</v>
      </c>
      <c r="I267" s="148"/>
      <c r="J267" s="71">
        <v>41.157041852274943</v>
      </c>
      <c r="K267" s="71">
        <v>0.86059594007189999</v>
      </c>
      <c r="L267" s="71">
        <v>1.7740209100527791</v>
      </c>
      <c r="M267" s="71">
        <v>22.621252638163469</v>
      </c>
      <c r="N267" s="71">
        <v>22.097581737192581</v>
      </c>
      <c r="O267" s="71">
        <v>19.055926525259121</v>
      </c>
      <c r="P267" s="71">
        <v>13.192807947514011</v>
      </c>
      <c r="Q267" s="71">
        <v>1.0824468866488799</v>
      </c>
      <c r="R267" s="71">
        <v>0</v>
      </c>
      <c r="S267" s="71">
        <v>2.861841597848199</v>
      </c>
      <c r="T267" s="72"/>
      <c r="U267" s="71">
        <v>5458529</v>
      </c>
      <c r="V267" s="71">
        <v>443</v>
      </c>
      <c r="W267" s="71">
        <v>29</v>
      </c>
      <c r="X267" s="71">
        <v>4910</v>
      </c>
      <c r="Y267" s="71">
        <v>6253</v>
      </c>
      <c r="Z267" s="71">
        <v>9678</v>
      </c>
      <c r="AA267" s="71">
        <v>2589</v>
      </c>
      <c r="AB267" s="71">
        <v>17792</v>
      </c>
      <c r="AC267" s="71">
        <v>0</v>
      </c>
      <c r="AD267" s="71">
        <v>2.861841597848199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76.36</v>
      </c>
      <c r="BK267" s="71">
        <v>0</v>
      </c>
      <c r="BL267" s="71">
        <v>3.8130000000000002</v>
      </c>
      <c r="BM267" s="71">
        <v>0</v>
      </c>
      <c r="BN267" s="72"/>
      <c r="BO267" s="71">
        <v>0</v>
      </c>
      <c r="BP267" s="71">
        <v>0</v>
      </c>
      <c r="BQ267" s="71">
        <v>6</v>
      </c>
      <c r="BR267" s="71">
        <v>0</v>
      </c>
      <c r="BS267" s="71">
        <v>1</v>
      </c>
      <c r="BT267" s="71">
        <v>0</v>
      </c>
      <c r="BU267"/>
      <c r="BV267" s="70">
        <v>80.173000000000002</v>
      </c>
      <c r="BW267" s="70">
        <v>0</v>
      </c>
      <c r="BX267" s="70">
        <v>0</v>
      </c>
      <c r="BY267" s="70">
        <v>0</v>
      </c>
      <c r="BZ267" s="70">
        <v>0</v>
      </c>
      <c r="CA267" s="70">
        <v>0</v>
      </c>
      <c r="CB267" s="70">
        <v>0</v>
      </c>
      <c r="CC267" s="70">
        <v>0</v>
      </c>
      <c r="CD267" s="70">
        <v>0</v>
      </c>
    </row>
    <row r="268" spans="1:82">
      <c r="A268" s="70" t="s">
        <v>1942</v>
      </c>
      <c r="B268" s="70">
        <v>229</v>
      </c>
      <c r="C268" s="70">
        <v>8</v>
      </c>
      <c r="D268" s="70">
        <v>14</v>
      </c>
      <c r="E268" s="70">
        <v>2011</v>
      </c>
      <c r="F268" s="70" t="s">
        <v>178</v>
      </c>
      <c r="G268" s="70" t="s">
        <v>1934</v>
      </c>
      <c r="H268" s="70" t="s">
        <v>1935</v>
      </c>
      <c r="I268" s="148"/>
      <c r="J268" s="71">
        <v>43.268032677064717</v>
      </c>
      <c r="K268" s="71">
        <v>1.149865998338093</v>
      </c>
      <c r="L268" s="71">
        <v>1.267343742146243</v>
      </c>
      <c r="M268" s="71">
        <v>26.981455968586531</v>
      </c>
      <c r="N268" s="71">
        <v>28.441888179489101</v>
      </c>
      <c r="O268" s="71">
        <v>18.774075399222312</v>
      </c>
      <c r="P268" s="71">
        <v>12.870938577040485</v>
      </c>
      <c r="Q268" s="71">
        <v>1.24409859709502</v>
      </c>
      <c r="R268" s="71">
        <v>0</v>
      </c>
      <c r="S268" s="71">
        <v>3.119058129506334</v>
      </c>
      <c r="T268" s="72"/>
      <c r="U268" s="71">
        <v>4412231</v>
      </c>
      <c r="V268" s="71">
        <v>443</v>
      </c>
      <c r="W268" s="71">
        <v>29</v>
      </c>
      <c r="X268" s="71">
        <v>4910</v>
      </c>
      <c r="Y268" s="71">
        <v>6324</v>
      </c>
      <c r="Z268" s="71">
        <v>9742</v>
      </c>
      <c r="AA268" s="71">
        <v>2601</v>
      </c>
      <c r="AB268" s="71">
        <v>17728</v>
      </c>
      <c r="AC268" s="71">
        <v>0</v>
      </c>
      <c r="AD268" s="71">
        <v>3.119058129506334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69.98</v>
      </c>
      <c r="BK268" s="71">
        <v>0</v>
      </c>
      <c r="BL268" s="71">
        <v>3.7240000000000002</v>
      </c>
      <c r="BM268" s="71">
        <v>0</v>
      </c>
      <c r="BN268" s="72"/>
      <c r="BO268" s="71">
        <v>0</v>
      </c>
      <c r="BP268" s="71">
        <v>0</v>
      </c>
      <c r="BQ268" s="71">
        <v>6</v>
      </c>
      <c r="BR268" s="71">
        <v>0</v>
      </c>
      <c r="BS268" s="71">
        <v>1</v>
      </c>
      <c r="BT268" s="71">
        <v>0</v>
      </c>
      <c r="BU268"/>
      <c r="BV268" s="70">
        <v>73.703999999999994</v>
      </c>
      <c r="BW268" s="70">
        <v>0</v>
      </c>
      <c r="BX268" s="70">
        <v>0</v>
      </c>
      <c r="BY268" s="70">
        <v>0</v>
      </c>
      <c r="BZ268" s="70">
        <v>0</v>
      </c>
      <c r="CA268" s="70">
        <v>0</v>
      </c>
      <c r="CB268" s="70">
        <v>0</v>
      </c>
      <c r="CC268" s="70">
        <v>0</v>
      </c>
      <c r="CD268" s="70">
        <v>0</v>
      </c>
    </row>
    <row r="269" spans="1:82">
      <c r="A269" s="70" t="s">
        <v>1943</v>
      </c>
      <c r="B269" s="70">
        <v>230</v>
      </c>
      <c r="C269" s="70">
        <v>9</v>
      </c>
      <c r="D269" s="70">
        <v>14</v>
      </c>
      <c r="E269" s="70">
        <v>2012</v>
      </c>
      <c r="F269" s="70" t="s">
        <v>179</v>
      </c>
      <c r="G269" s="70" t="s">
        <v>1934</v>
      </c>
      <c r="H269" s="70" t="s">
        <v>1935</v>
      </c>
      <c r="I269" s="148"/>
      <c r="J269" s="71">
        <v>57.867266960483292</v>
      </c>
      <c r="K269" s="71">
        <v>1.114541790124965</v>
      </c>
      <c r="L269" s="71">
        <v>1.2722025587696031</v>
      </c>
      <c r="M269" s="71">
        <v>31.317997527194429</v>
      </c>
      <c r="N269" s="71">
        <v>29.624991563879391</v>
      </c>
      <c r="O269" s="71">
        <v>18.936077259624877</v>
      </c>
      <c r="P269" s="71">
        <v>13.655823354738292</v>
      </c>
      <c r="Q269" s="71">
        <v>1.3409373793688699</v>
      </c>
      <c r="R269" s="71">
        <v>0</v>
      </c>
      <c r="S269" s="71">
        <v>3.056146562403784</v>
      </c>
      <c r="T269" s="72"/>
      <c r="U269" s="71">
        <v>5970987</v>
      </c>
      <c r="V269" s="71">
        <v>443</v>
      </c>
      <c r="W269" s="71">
        <v>29</v>
      </c>
      <c r="X269" s="71">
        <v>4910</v>
      </c>
      <c r="Y269" s="71">
        <v>6356</v>
      </c>
      <c r="Z269" s="71">
        <v>9904</v>
      </c>
      <c r="AA269" s="71">
        <v>2744</v>
      </c>
      <c r="AB269" s="71">
        <v>17587</v>
      </c>
      <c r="AC269" s="71">
        <v>0</v>
      </c>
      <c r="AD269" s="71">
        <v>3.056146562403784</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86.766000000000005</v>
      </c>
      <c r="BK269" s="71">
        <v>0</v>
      </c>
      <c r="BL269" s="71">
        <v>4.8979999999999997</v>
      </c>
      <c r="BM269" s="71">
        <v>0</v>
      </c>
      <c r="BN269" s="72"/>
      <c r="BO269" s="71">
        <v>0</v>
      </c>
      <c r="BP269" s="71">
        <v>0</v>
      </c>
      <c r="BQ269" s="71">
        <v>6</v>
      </c>
      <c r="BR269" s="71">
        <v>0</v>
      </c>
      <c r="BS269" s="71">
        <v>1</v>
      </c>
      <c r="BT269" s="71">
        <v>0</v>
      </c>
      <c r="BU269"/>
      <c r="BV269" s="70">
        <v>91.664000000000001</v>
      </c>
      <c r="BW269" s="70">
        <v>0</v>
      </c>
      <c r="BX269" s="70">
        <v>0</v>
      </c>
      <c r="BY269" s="70">
        <v>0</v>
      </c>
      <c r="BZ269" s="70">
        <v>0</v>
      </c>
      <c r="CA269" s="70">
        <v>0</v>
      </c>
      <c r="CB269" s="70">
        <v>0</v>
      </c>
      <c r="CC269" s="70">
        <v>0</v>
      </c>
      <c r="CD269" s="70">
        <v>0</v>
      </c>
    </row>
    <row r="270" spans="1:82">
      <c r="A270" s="70" t="s">
        <v>1944</v>
      </c>
      <c r="B270" s="70">
        <v>231</v>
      </c>
      <c r="C270" s="70">
        <v>10</v>
      </c>
      <c r="D270" s="70">
        <v>14</v>
      </c>
      <c r="E270" s="70">
        <v>2013</v>
      </c>
      <c r="F270" s="70" t="s">
        <v>180</v>
      </c>
      <c r="G270" s="70" t="s">
        <v>1934</v>
      </c>
      <c r="H270" s="70" t="s">
        <v>1935</v>
      </c>
      <c r="I270" s="148"/>
      <c r="J270" s="71">
        <v>76.412070750634769</v>
      </c>
      <c r="K270" s="71">
        <v>0.92164275093583292</v>
      </c>
      <c r="L270" s="71">
        <v>1.0073354141734441</v>
      </c>
      <c r="M270" s="71">
        <v>33.66324375704707</v>
      </c>
      <c r="N270" s="71">
        <v>33.805108317667042</v>
      </c>
      <c r="O270" s="71">
        <v>18.11576975262459</v>
      </c>
      <c r="P270" s="71">
        <v>14.011995795283962</v>
      </c>
      <c r="Q270" s="71">
        <v>1.3643856168091499</v>
      </c>
      <c r="R270" s="71">
        <v>0</v>
      </c>
      <c r="S270" s="71">
        <v>2.501921233989254</v>
      </c>
      <c r="T270" s="72"/>
      <c r="U270" s="71">
        <v>6902758</v>
      </c>
      <c r="V270" s="71">
        <v>443</v>
      </c>
      <c r="W270" s="71">
        <v>29</v>
      </c>
      <c r="X270" s="71">
        <v>4910</v>
      </c>
      <c r="Y270" s="71">
        <v>6422</v>
      </c>
      <c r="Z270" s="71">
        <v>9898</v>
      </c>
      <c r="AA270" s="71">
        <v>2805</v>
      </c>
      <c r="AB270" s="71">
        <v>17638</v>
      </c>
      <c r="AC270" s="71">
        <v>0</v>
      </c>
      <c r="AD270" s="71">
        <v>2.501921233989254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98.644999999999996</v>
      </c>
      <c r="BK270" s="71">
        <v>0</v>
      </c>
      <c r="BL270" s="71">
        <v>5.6710000000000003</v>
      </c>
      <c r="BM270" s="71">
        <v>0</v>
      </c>
      <c r="BN270" s="72"/>
      <c r="BO270" s="71">
        <v>0</v>
      </c>
      <c r="BP270" s="71">
        <v>0</v>
      </c>
      <c r="BQ270" s="71">
        <v>6</v>
      </c>
      <c r="BR270" s="71">
        <v>0</v>
      </c>
      <c r="BS270" s="71">
        <v>1</v>
      </c>
      <c r="BT270" s="71">
        <v>0</v>
      </c>
      <c r="BU270"/>
      <c r="BV270" s="70">
        <v>104.316</v>
      </c>
      <c r="BW270" s="70">
        <v>0</v>
      </c>
      <c r="BX270" s="70">
        <v>0</v>
      </c>
      <c r="BY270" s="70">
        <v>0</v>
      </c>
      <c r="BZ270" s="70">
        <v>0</v>
      </c>
      <c r="CA270" s="70">
        <v>0</v>
      </c>
      <c r="CB270" s="70">
        <v>0</v>
      </c>
      <c r="CC270" s="70">
        <v>0</v>
      </c>
      <c r="CD270" s="70">
        <v>0</v>
      </c>
    </row>
    <row r="271" spans="1:82">
      <c r="A271" s="70" t="s">
        <v>1945</v>
      </c>
      <c r="B271" s="70">
        <v>232</v>
      </c>
      <c r="C271" s="70">
        <v>11</v>
      </c>
      <c r="D271" s="70">
        <v>14</v>
      </c>
      <c r="E271" s="70">
        <v>2014</v>
      </c>
      <c r="F271" s="70" t="s">
        <v>181</v>
      </c>
      <c r="G271" s="70" t="s">
        <v>1934</v>
      </c>
      <c r="H271" s="70" t="s">
        <v>1935</v>
      </c>
      <c r="I271" s="148"/>
      <c r="J271" s="71">
        <v>65.52739298156888</v>
      </c>
      <c r="K271" s="71">
        <v>0.96195419618825218</v>
      </c>
      <c r="L271" s="71">
        <v>2.0253771392461668</v>
      </c>
      <c r="M271" s="71">
        <v>34.843860832682168</v>
      </c>
      <c r="N271" s="71">
        <v>30.05280038249953</v>
      </c>
      <c r="O271" s="71">
        <v>17.956249208027717</v>
      </c>
      <c r="P271" s="71">
        <v>15.028837872406891</v>
      </c>
      <c r="Q271" s="71">
        <v>1.30377729568331</v>
      </c>
      <c r="R271" s="71">
        <v>0</v>
      </c>
      <c r="S271" s="71">
        <v>2.3520206868934972</v>
      </c>
      <c r="T271" s="72"/>
      <c r="U271" s="71">
        <v>6238542</v>
      </c>
      <c r="V271" s="71">
        <v>401</v>
      </c>
      <c r="W271" s="71">
        <v>38</v>
      </c>
      <c r="X271" s="71">
        <v>5764</v>
      </c>
      <c r="Y271" s="71">
        <v>6486</v>
      </c>
      <c r="Z271" s="71">
        <v>10333</v>
      </c>
      <c r="AA271" s="71">
        <v>2993</v>
      </c>
      <c r="AB271" s="71">
        <v>17567</v>
      </c>
      <c r="AC271" s="71">
        <v>0</v>
      </c>
      <c r="AD271" s="71">
        <v>2.3520206868934972</v>
      </c>
      <c r="AE271" s="72"/>
      <c r="AF271" s="71"/>
      <c r="AG271" s="71"/>
      <c r="AH271" s="71"/>
      <c r="AI271" s="71"/>
      <c r="AJ271" s="71"/>
      <c r="AK271" s="71"/>
      <c r="AL271" s="71"/>
      <c r="AM271" s="71"/>
      <c r="AN271" s="71"/>
      <c r="AO271" s="71"/>
      <c r="AP271" s="71"/>
      <c r="AQ271" s="72"/>
      <c r="AR271" s="71">
        <v>419</v>
      </c>
      <c r="AS271" s="71">
        <v>88</v>
      </c>
      <c r="AT271" s="71">
        <v>0</v>
      </c>
      <c r="AU271" s="71">
        <v>0</v>
      </c>
      <c r="AV271" s="71">
        <v>0</v>
      </c>
      <c r="AW271" s="71">
        <v>0</v>
      </c>
      <c r="AX271" s="71"/>
      <c r="AY271" s="72"/>
      <c r="AZ271" s="71">
        <v>1786.866</v>
      </c>
      <c r="BA271" s="71">
        <v>5387.9</v>
      </c>
      <c r="BB271" s="71">
        <v>0</v>
      </c>
      <c r="BC271" s="71">
        <v>0</v>
      </c>
      <c r="BD271" s="71">
        <v>0</v>
      </c>
      <c r="BE271" s="71">
        <v>0</v>
      </c>
      <c r="BF271" s="71"/>
      <c r="BG271" s="72"/>
      <c r="BH271" s="71">
        <v>0</v>
      </c>
      <c r="BI271" s="71">
        <v>0</v>
      </c>
      <c r="BJ271" s="71">
        <v>91.16</v>
      </c>
      <c r="BK271" s="71">
        <v>0</v>
      </c>
      <c r="BL271" s="71">
        <v>5.6529999999999996</v>
      </c>
      <c r="BM271" s="71">
        <v>0</v>
      </c>
      <c r="BN271" s="72"/>
      <c r="BO271" s="71">
        <v>0</v>
      </c>
      <c r="BP271" s="71">
        <v>0</v>
      </c>
      <c r="BQ271" s="71">
        <v>6</v>
      </c>
      <c r="BR271" s="71">
        <v>0</v>
      </c>
      <c r="BS271" s="71">
        <v>1</v>
      </c>
      <c r="BT271" s="71">
        <v>0</v>
      </c>
      <c r="BU271"/>
      <c r="BV271" s="70">
        <v>96.813000000000002</v>
      </c>
      <c r="BW271" s="70">
        <v>0</v>
      </c>
      <c r="BX271" s="70">
        <v>0</v>
      </c>
      <c r="BY271" s="70">
        <v>0</v>
      </c>
      <c r="BZ271" s="70">
        <v>0</v>
      </c>
      <c r="CA271" s="70">
        <v>0</v>
      </c>
      <c r="CB271" s="70">
        <v>0</v>
      </c>
      <c r="CC271" s="70">
        <v>0</v>
      </c>
      <c r="CD271" s="70">
        <v>0</v>
      </c>
    </row>
    <row r="272" spans="1:82">
      <c r="A272" s="70" t="s">
        <v>1946</v>
      </c>
      <c r="B272" s="70">
        <v>233</v>
      </c>
      <c r="C272" s="70">
        <v>12</v>
      </c>
      <c r="D272" s="70">
        <v>14</v>
      </c>
      <c r="E272" s="70">
        <v>2015</v>
      </c>
      <c r="F272" s="70" t="s">
        <v>182</v>
      </c>
      <c r="G272" s="70" t="s">
        <v>1934</v>
      </c>
      <c r="H272" s="70" t="s">
        <v>1935</v>
      </c>
      <c r="I272" s="148"/>
      <c r="J272" s="71">
        <v>47.743859045420741</v>
      </c>
      <c r="K272" s="71">
        <v>0.90235241737088223</v>
      </c>
      <c r="L272" s="71">
        <v>2.5092065460274871</v>
      </c>
      <c r="M272" s="71">
        <v>27.427405900170442</v>
      </c>
      <c r="N272" s="71">
        <v>26.897042202457921</v>
      </c>
      <c r="O272" s="71">
        <v>17.20504498374255</v>
      </c>
      <c r="P272" s="71">
        <v>13.427591451715392</v>
      </c>
      <c r="Q272" s="71">
        <v>1.27071958261639</v>
      </c>
      <c r="R272" s="71">
        <v>0</v>
      </c>
      <c r="S272" s="71">
        <v>1.978276454945507</v>
      </c>
      <c r="T272" s="72"/>
      <c r="U272" s="71">
        <v>5526795</v>
      </c>
      <c r="V272" s="71">
        <v>401</v>
      </c>
      <c r="W272" s="71">
        <v>38</v>
      </c>
      <c r="X272" s="71">
        <v>5764</v>
      </c>
      <c r="Y272" s="71">
        <v>6546</v>
      </c>
      <c r="Z272" s="71">
        <v>9996</v>
      </c>
      <c r="AA272" s="71">
        <v>2672</v>
      </c>
      <c r="AB272" s="71">
        <v>17490</v>
      </c>
      <c r="AC272" s="71">
        <v>0</v>
      </c>
      <c r="AD272" s="71">
        <v>1.978276454945507</v>
      </c>
      <c r="AE272" s="72"/>
      <c r="AF272" s="71">
        <v>55522759.218663983</v>
      </c>
      <c r="AG272" s="71">
        <v>691575.50541549979</v>
      </c>
      <c r="AH272" s="71">
        <v>637471.9491800128</v>
      </c>
      <c r="AI272" s="71">
        <v>37556216.153853863</v>
      </c>
      <c r="AJ272" s="71">
        <v>42865872.296578921</v>
      </c>
      <c r="AK272" s="71">
        <v>0</v>
      </c>
      <c r="AL272" s="71">
        <v>0</v>
      </c>
      <c r="AM272" s="71">
        <v>2396931.1322094151</v>
      </c>
      <c r="AN272" s="71">
        <v>0</v>
      </c>
      <c r="AO272" s="71">
        <v>0</v>
      </c>
      <c r="AP272" s="71">
        <v>139670826.25590169</v>
      </c>
      <c r="AQ272" s="72"/>
      <c r="AR272" s="71">
        <v>465</v>
      </c>
      <c r="AS272" s="71">
        <v>96</v>
      </c>
      <c r="AT272" s="71">
        <v>0</v>
      </c>
      <c r="AU272" s="71">
        <v>0</v>
      </c>
      <c r="AV272" s="71">
        <v>0</v>
      </c>
      <c r="AW272" s="71">
        <v>0</v>
      </c>
      <c r="AX272" s="71"/>
      <c r="AY272" s="72"/>
      <c r="AZ272" s="71">
        <v>2028.4059999999999</v>
      </c>
      <c r="BA272" s="71">
        <v>5558.5999999999995</v>
      </c>
      <c r="BB272" s="71">
        <v>0</v>
      </c>
      <c r="BC272" s="71">
        <v>0</v>
      </c>
      <c r="BD272" s="71">
        <v>0</v>
      </c>
      <c r="BE272" s="71">
        <v>0</v>
      </c>
      <c r="BF272" s="71"/>
      <c r="BG272" s="72"/>
      <c r="BH272" s="71">
        <v>0</v>
      </c>
      <c r="BI272" s="71">
        <v>0</v>
      </c>
      <c r="BJ272" s="71">
        <v>88.756</v>
      </c>
      <c r="BK272" s="71">
        <v>0</v>
      </c>
      <c r="BL272" s="71">
        <v>4.3280000000000003</v>
      </c>
      <c r="BM272" s="71">
        <v>0</v>
      </c>
      <c r="BN272" s="72"/>
      <c r="BO272" s="71">
        <v>0</v>
      </c>
      <c r="BP272" s="71">
        <v>0</v>
      </c>
      <c r="BQ272" s="71">
        <v>6</v>
      </c>
      <c r="BR272" s="71">
        <v>0</v>
      </c>
      <c r="BS272" s="71">
        <v>1</v>
      </c>
      <c r="BT272" s="71">
        <v>0</v>
      </c>
      <c r="BU272"/>
      <c r="BV272" s="70">
        <v>93.084000000000003</v>
      </c>
      <c r="BW272" s="70">
        <v>0</v>
      </c>
      <c r="BX272" s="70">
        <v>0</v>
      </c>
      <c r="BY272" s="70">
        <v>0</v>
      </c>
      <c r="BZ272" s="70">
        <v>0</v>
      </c>
      <c r="CA272" s="70">
        <v>0</v>
      </c>
      <c r="CB272" s="70">
        <v>0</v>
      </c>
      <c r="CC272" s="70">
        <v>0</v>
      </c>
      <c r="CD272" s="70">
        <v>0</v>
      </c>
    </row>
    <row r="273" spans="1:82">
      <c r="A273" s="70" t="s">
        <v>1947</v>
      </c>
      <c r="B273" s="70">
        <v>234</v>
      </c>
      <c r="C273" s="70">
        <v>13</v>
      </c>
      <c r="D273" s="70">
        <v>14</v>
      </c>
      <c r="E273" s="70">
        <v>2016</v>
      </c>
      <c r="F273" s="70" t="s">
        <v>155</v>
      </c>
      <c r="G273" s="1064" t="s">
        <v>1934</v>
      </c>
      <c r="H273" s="70" t="s">
        <v>1935</v>
      </c>
      <c r="I273" s="148"/>
      <c r="J273" s="71">
        <v>61.621667247202112</v>
      </c>
      <c r="K273" s="71">
        <v>0.86133213705985079</v>
      </c>
      <c r="L273" s="71">
        <v>4.1423593785197035</v>
      </c>
      <c r="M273" s="71">
        <v>22.503049492637555</v>
      </c>
      <c r="N273" s="71">
        <v>24.285020154860185</v>
      </c>
      <c r="O273" s="71">
        <v>17.036922845203229</v>
      </c>
      <c r="P273" s="71">
        <v>12.57437236534914</v>
      </c>
      <c r="Q273" s="71">
        <v>1.228361596362064</v>
      </c>
      <c r="R273" s="71">
        <v>0</v>
      </c>
      <c r="S273" s="71">
        <v>2.1686850481392934</v>
      </c>
      <c r="T273" s="72"/>
      <c r="U273" s="71">
        <v>7180444</v>
      </c>
      <c r="V273" s="71">
        <v>401</v>
      </c>
      <c r="W273" s="71">
        <v>38</v>
      </c>
      <c r="X273" s="71">
        <v>5764</v>
      </c>
      <c r="Y273" s="71">
        <v>6608</v>
      </c>
      <c r="Z273" s="71">
        <v>10020</v>
      </c>
      <c r="AA273" s="71">
        <v>2588</v>
      </c>
      <c r="AB273" s="71">
        <v>17391</v>
      </c>
      <c r="AC273" s="71">
        <v>0</v>
      </c>
      <c r="AD273" s="71">
        <v>2.168685048139293</v>
      </c>
      <c r="AE273" s="72"/>
      <c r="AF273" s="71">
        <v>78267714.291970342</v>
      </c>
      <c r="AG273" s="71">
        <v>647063.56948106084</v>
      </c>
      <c r="AH273" s="71">
        <v>4443689.7748867003</v>
      </c>
      <c r="AI273" s="71">
        <v>35847975.618228272</v>
      </c>
      <c r="AJ273" s="71">
        <v>40466685.818522044</v>
      </c>
      <c r="AK273" s="71">
        <v>0</v>
      </c>
      <c r="AL273" s="71">
        <v>0</v>
      </c>
      <c r="AM273" s="71">
        <v>2385215.2371605132</v>
      </c>
      <c r="AN273" s="71">
        <v>0</v>
      </c>
      <c r="AO273" s="71">
        <v>0</v>
      </c>
      <c r="AP273" s="71">
        <v>162058344.31024891</v>
      </c>
      <c r="AQ273" s="72"/>
      <c r="AR273" s="71">
        <v>492</v>
      </c>
      <c r="AS273" s="71">
        <v>109</v>
      </c>
      <c r="AT273" s="71">
        <v>0</v>
      </c>
      <c r="AU273" s="71">
        <v>0</v>
      </c>
      <c r="AV273" s="71">
        <v>0</v>
      </c>
      <c r="AW273" s="71">
        <v>0</v>
      </c>
      <c r="AX273" s="71"/>
      <c r="AY273" s="72"/>
      <c r="AZ273" s="71">
        <v>2181.0859999999998</v>
      </c>
      <c r="BA273" s="71">
        <v>6047</v>
      </c>
      <c r="BB273" s="71">
        <v>0</v>
      </c>
      <c r="BC273" s="71">
        <v>0</v>
      </c>
      <c r="BD273" s="71">
        <v>0</v>
      </c>
      <c r="BE273" s="71">
        <v>0</v>
      </c>
      <c r="BF273" s="71"/>
      <c r="BG273" s="72"/>
      <c r="BH273" s="71">
        <v>0</v>
      </c>
      <c r="BI273" s="71">
        <v>0</v>
      </c>
      <c r="BJ273" s="71">
        <v>81.302000000000007</v>
      </c>
      <c r="BK273" s="71">
        <v>0</v>
      </c>
      <c r="BL273" s="71">
        <v>4.6829999999999998</v>
      </c>
      <c r="BM273" s="71">
        <v>0</v>
      </c>
      <c r="BN273" s="72"/>
      <c r="BO273" s="71">
        <v>0</v>
      </c>
      <c r="BP273" s="71">
        <v>0</v>
      </c>
      <c r="BQ273" s="71">
        <v>6</v>
      </c>
      <c r="BR273" s="71">
        <v>0</v>
      </c>
      <c r="BS273" s="71">
        <v>1</v>
      </c>
      <c r="BT273" s="71">
        <v>0</v>
      </c>
      <c r="BU273"/>
      <c r="BV273" s="70">
        <v>85.984999999999999</v>
      </c>
      <c r="BW273" s="70">
        <v>0</v>
      </c>
      <c r="BX273" s="70">
        <v>0</v>
      </c>
      <c r="BY273" s="70">
        <v>0</v>
      </c>
      <c r="BZ273" s="70">
        <v>0</v>
      </c>
      <c r="CA273" s="70">
        <v>0</v>
      </c>
      <c r="CB273" s="70">
        <v>0</v>
      </c>
      <c r="CC273" s="70">
        <v>0</v>
      </c>
      <c r="CD273" s="70">
        <v>0</v>
      </c>
    </row>
    <row r="274" spans="1:82">
      <c r="A274" s="70" t="s">
        <v>1948</v>
      </c>
      <c r="B274" s="70">
        <v>235</v>
      </c>
      <c r="C274" s="70">
        <v>14</v>
      </c>
      <c r="D274" s="70">
        <v>14</v>
      </c>
      <c r="E274" s="70">
        <v>2017</v>
      </c>
      <c r="F274" s="70" t="s">
        <v>156</v>
      </c>
      <c r="G274" s="1064" t="s">
        <v>1934</v>
      </c>
      <c r="H274" s="70" t="s">
        <v>1935</v>
      </c>
      <c r="I274" s="148"/>
      <c r="J274" s="71">
        <v>64.810102911193269</v>
      </c>
      <c r="K274" s="71">
        <v>0.82866281666935548</v>
      </c>
      <c r="L274" s="71">
        <v>2.1615028897112829</v>
      </c>
      <c r="M274" s="71">
        <v>20.872811121312452</v>
      </c>
      <c r="N274" s="71">
        <v>25.178040385955462</v>
      </c>
      <c r="O274" s="71">
        <v>17.113500821278244</v>
      </c>
      <c r="P274" s="71">
        <v>12.499546150226351</v>
      </c>
      <c r="Q274" s="71">
        <v>1.1896288770990999</v>
      </c>
      <c r="R274" s="71">
        <v>0</v>
      </c>
      <c r="S274" s="71">
        <v>2.1510819355338633</v>
      </c>
      <c r="T274" s="72"/>
      <c r="U274" s="71">
        <v>7653853</v>
      </c>
      <c r="V274" s="71">
        <v>401</v>
      </c>
      <c r="W274" s="71">
        <v>38</v>
      </c>
      <c r="X274" s="71">
        <v>5764</v>
      </c>
      <c r="Y274" s="71">
        <v>6754</v>
      </c>
      <c r="Z274" s="71">
        <v>10232</v>
      </c>
      <c r="AA274" s="71">
        <v>2589</v>
      </c>
      <c r="AB274" s="71">
        <v>17417</v>
      </c>
      <c r="AC274" s="71">
        <v>0</v>
      </c>
      <c r="AD274" s="71">
        <v>2.1510819355338628</v>
      </c>
      <c r="AE274" s="72"/>
      <c r="AF274" s="71">
        <v>88065777.76667428</v>
      </c>
      <c r="AG274" s="71">
        <v>637474.06465583597</v>
      </c>
      <c r="AH274" s="71">
        <v>464938.70734954107</v>
      </c>
      <c r="AI274" s="71">
        <v>35604251.269492209</v>
      </c>
      <c r="AJ274" s="71">
        <v>46063432.947370298</v>
      </c>
      <c r="AK274" s="71">
        <v>0</v>
      </c>
      <c r="AL274" s="71">
        <v>0</v>
      </c>
      <c r="AM274" s="71">
        <v>2392518.9868494482</v>
      </c>
      <c r="AN274" s="71">
        <v>0</v>
      </c>
      <c r="AO274" s="71">
        <v>0</v>
      </c>
      <c r="AP274" s="71">
        <v>173228393.74239162</v>
      </c>
      <c r="AQ274" s="72"/>
      <c r="AR274" s="71">
        <v>544</v>
      </c>
      <c r="AS274" s="71">
        <v>116</v>
      </c>
      <c r="AT274" s="71">
        <v>0</v>
      </c>
      <c r="AU274" s="71">
        <v>0</v>
      </c>
      <c r="AV274" s="71">
        <v>0</v>
      </c>
      <c r="AW274" s="71">
        <v>0</v>
      </c>
      <c r="AX274" s="71"/>
      <c r="AY274" s="72"/>
      <c r="AZ274" s="71">
        <v>2444.306</v>
      </c>
      <c r="BA274" s="71">
        <v>6485.2999999999975</v>
      </c>
      <c r="BB274" s="71">
        <v>0</v>
      </c>
      <c r="BC274" s="71">
        <v>0</v>
      </c>
      <c r="BD274" s="71">
        <v>0</v>
      </c>
      <c r="BE274" s="71">
        <v>0</v>
      </c>
      <c r="BF274" s="71"/>
      <c r="BG274" s="72"/>
      <c r="BH274" s="71">
        <v>0</v>
      </c>
      <c r="BI274" s="71">
        <v>0</v>
      </c>
      <c r="BJ274" s="71">
        <v>61.186</v>
      </c>
      <c r="BK274" s="71">
        <v>0</v>
      </c>
      <c r="BL274" s="71">
        <v>4.2309999999999999</v>
      </c>
      <c r="BM274" s="71">
        <v>0</v>
      </c>
      <c r="BN274" s="72"/>
      <c r="BO274" s="71">
        <v>0</v>
      </c>
      <c r="BP274" s="71">
        <v>0</v>
      </c>
      <c r="BQ274" s="71">
        <v>6</v>
      </c>
      <c r="BR274" s="71">
        <v>0</v>
      </c>
      <c r="BS274" s="71">
        <v>1</v>
      </c>
      <c r="BT274" s="71">
        <v>0</v>
      </c>
      <c r="BU274"/>
      <c r="BV274" s="70">
        <v>65.417000000000002</v>
      </c>
      <c r="BW274" s="70">
        <v>0</v>
      </c>
      <c r="BX274" s="70">
        <v>0</v>
      </c>
      <c r="BY274" s="70">
        <v>0</v>
      </c>
      <c r="BZ274" s="70">
        <v>0</v>
      </c>
      <c r="CA274" s="70">
        <v>0</v>
      </c>
      <c r="CB274" s="70">
        <v>0</v>
      </c>
      <c r="CC274" s="70">
        <v>0</v>
      </c>
      <c r="CD274" s="70">
        <v>0</v>
      </c>
    </row>
    <row r="275" spans="1:82">
      <c r="A275" s="70" t="s">
        <v>1949</v>
      </c>
      <c r="B275" s="70">
        <v>236</v>
      </c>
      <c r="C275" s="70">
        <v>15</v>
      </c>
      <c r="D275" s="70">
        <v>14</v>
      </c>
      <c r="E275" s="70">
        <v>2018</v>
      </c>
      <c r="F275" s="70" t="s">
        <v>183</v>
      </c>
      <c r="G275" s="70" t="s">
        <v>1934</v>
      </c>
      <c r="H275" s="70" t="s">
        <v>1935</v>
      </c>
      <c r="I275" s="148"/>
      <c r="J275" s="71">
        <v>71.767186451965074</v>
      </c>
      <c r="K275" s="71">
        <v>0.71907249632861647</v>
      </c>
      <c r="L275" s="71">
        <v>2.0130500608383262</v>
      </c>
      <c r="M275" s="71">
        <v>17.33286002274335</v>
      </c>
      <c r="N275" s="71">
        <v>15.816750980340002</v>
      </c>
      <c r="O275" s="71">
        <v>16.80674560145205</v>
      </c>
      <c r="P275" s="71">
        <v>11.997511772689727</v>
      </c>
      <c r="Q275" s="71">
        <v>1.10371383248278</v>
      </c>
      <c r="R275" s="71">
        <v>0</v>
      </c>
      <c r="S275" s="71">
        <v>1.9682941033572405</v>
      </c>
      <c r="T275" s="72"/>
      <c r="U275" s="71">
        <v>11197153</v>
      </c>
      <c r="V275" s="71">
        <v>401</v>
      </c>
      <c r="W275" s="71">
        <v>38</v>
      </c>
      <c r="X275" s="71">
        <v>5764</v>
      </c>
      <c r="Y275" s="71">
        <v>6847</v>
      </c>
      <c r="Z275" s="71">
        <v>10241</v>
      </c>
      <c r="AA275" s="71">
        <v>2510</v>
      </c>
      <c r="AB275" s="71">
        <v>17414</v>
      </c>
      <c r="AC275" s="71">
        <v>0</v>
      </c>
      <c r="AD275" s="71">
        <v>1.968294103357241</v>
      </c>
      <c r="AE275" s="72"/>
      <c r="AF275" s="71">
        <v>111693166.1649081</v>
      </c>
      <c r="AG275" s="71">
        <v>563800.17537292931</v>
      </c>
      <c r="AH275" s="71">
        <v>581355.72767763538</v>
      </c>
      <c r="AI275" s="71">
        <v>33396819.48955911</v>
      </c>
      <c r="AJ275" s="71">
        <v>37896668.695606381</v>
      </c>
      <c r="AK275" s="71">
        <v>0</v>
      </c>
      <c r="AL275" s="71">
        <v>0</v>
      </c>
      <c r="AM275" s="71">
        <v>2397056.4419326531</v>
      </c>
      <c r="AN275" s="71">
        <v>0</v>
      </c>
      <c r="AO275" s="71">
        <v>0</v>
      </c>
      <c r="AP275" s="71">
        <v>186528866.6950568</v>
      </c>
      <c r="AQ275" s="72"/>
      <c r="AR275" s="71">
        <v>583</v>
      </c>
      <c r="AS275" s="71">
        <v>122</v>
      </c>
      <c r="AT275" s="71">
        <v>0</v>
      </c>
      <c r="AU275" s="71">
        <v>0</v>
      </c>
      <c r="AV275" s="71">
        <v>0</v>
      </c>
      <c r="AW275" s="71">
        <v>0</v>
      </c>
      <c r="AX275" s="71"/>
      <c r="AY275" s="72"/>
      <c r="AZ275" s="71">
        <v>2650.1860000000006</v>
      </c>
      <c r="BA275" s="71">
        <v>6650.7</v>
      </c>
      <c r="BB275" s="71">
        <v>0</v>
      </c>
      <c r="BC275" s="71">
        <v>0</v>
      </c>
      <c r="BD275" s="71">
        <v>0</v>
      </c>
      <c r="BE275" s="71">
        <v>0</v>
      </c>
      <c r="BF275" s="71"/>
      <c r="BG275" s="72"/>
      <c r="BH275" s="71">
        <v>0</v>
      </c>
      <c r="BI275" s="71">
        <v>0</v>
      </c>
      <c r="BJ275" s="71">
        <v>79.132999999999996</v>
      </c>
      <c r="BK275" s="71">
        <v>0</v>
      </c>
      <c r="BL275" s="71">
        <v>3.8260000000000001</v>
      </c>
      <c r="BM275" s="71">
        <v>0</v>
      </c>
      <c r="BN275" s="72"/>
      <c r="BO275" s="71">
        <v>0</v>
      </c>
      <c r="BP275" s="71">
        <v>0</v>
      </c>
      <c r="BQ275" s="71">
        <v>6</v>
      </c>
      <c r="BR275" s="71">
        <v>0</v>
      </c>
      <c r="BS275" s="71">
        <v>1</v>
      </c>
      <c r="BT275" s="71">
        <v>0</v>
      </c>
      <c r="BU275"/>
      <c r="BV275" s="70">
        <v>82.959000000000003</v>
      </c>
      <c r="BW275" s="70">
        <v>0</v>
      </c>
      <c r="BX275" s="70">
        <v>0</v>
      </c>
      <c r="BY275" s="70">
        <v>0</v>
      </c>
      <c r="BZ275" s="70">
        <v>0</v>
      </c>
      <c r="CA275" s="70">
        <v>0</v>
      </c>
      <c r="CB275" s="70">
        <v>0</v>
      </c>
      <c r="CC275" s="70">
        <v>0</v>
      </c>
      <c r="CD275" s="70">
        <v>0</v>
      </c>
    </row>
    <row r="276" spans="1:82">
      <c r="A276" s="70" t="s">
        <v>1950</v>
      </c>
      <c r="B276" s="70">
        <v>237</v>
      </c>
      <c r="C276" s="70">
        <v>16</v>
      </c>
      <c r="D276" s="70">
        <v>14</v>
      </c>
      <c r="E276" s="70">
        <v>2019</v>
      </c>
      <c r="F276" s="70" t="s">
        <v>158</v>
      </c>
      <c r="G276" s="70" t="s">
        <v>1934</v>
      </c>
      <c r="H276" s="70" t="s">
        <v>1935</v>
      </c>
      <c r="I276" s="148"/>
      <c r="J276" s="71">
        <v>71.919647852573945</v>
      </c>
      <c r="K276" s="71">
        <v>0.67747554063679161</v>
      </c>
      <c r="L276" s="71">
        <v>2.0478923872206192</v>
      </c>
      <c r="M276" s="71">
        <v>22.032521088366298</v>
      </c>
      <c r="N276" s="71">
        <v>19.936310025224227</v>
      </c>
      <c r="O276" s="71">
        <v>16.247461958008671</v>
      </c>
      <c r="P276" s="71">
        <v>11.96759291517985</v>
      </c>
      <c r="Q276" s="71">
        <v>1.07739872301824</v>
      </c>
      <c r="R276" s="71">
        <v>0</v>
      </c>
      <c r="S276" s="71">
        <v>1.7401091346717632</v>
      </c>
      <c r="T276" s="72"/>
      <c r="U276" s="71">
        <v>11482099</v>
      </c>
      <c r="V276" s="71">
        <v>401</v>
      </c>
      <c r="W276" s="71">
        <v>38</v>
      </c>
      <c r="X276" s="71">
        <v>5764</v>
      </c>
      <c r="Y276" s="71">
        <v>6981</v>
      </c>
      <c r="Z276" s="71">
        <v>10172</v>
      </c>
      <c r="AA276" s="71">
        <v>2485</v>
      </c>
      <c r="AB276" s="71">
        <v>17459</v>
      </c>
      <c r="AC276" s="71">
        <v>0</v>
      </c>
      <c r="AD276" s="71">
        <v>1.740109134671763</v>
      </c>
      <c r="AE276" s="72"/>
      <c r="AF276" s="71">
        <v>106945863.40277921</v>
      </c>
      <c r="AG276" s="71">
        <v>546465.70894316491</v>
      </c>
      <c r="AH276" s="71">
        <v>606877.73457475659</v>
      </c>
      <c r="AI276" s="71">
        <v>37377765.866084278</v>
      </c>
      <c r="AJ276" s="71">
        <v>41999098.507667117</v>
      </c>
      <c r="AK276" s="71">
        <v>0</v>
      </c>
      <c r="AL276" s="71">
        <v>0</v>
      </c>
      <c r="AM276" s="71">
        <v>2377784.368718368</v>
      </c>
      <c r="AN276" s="71">
        <v>0</v>
      </c>
      <c r="AO276" s="71">
        <v>0</v>
      </c>
      <c r="AP276" s="71">
        <v>189853855.5887669</v>
      </c>
      <c r="AQ276" s="72"/>
      <c r="AR276" s="71">
        <v>630</v>
      </c>
      <c r="AS276" s="71">
        <v>127</v>
      </c>
      <c r="AT276" s="71">
        <v>0</v>
      </c>
      <c r="AU276" s="71">
        <v>0</v>
      </c>
      <c r="AV276" s="71">
        <v>0</v>
      </c>
      <c r="AW276" s="71">
        <v>0</v>
      </c>
      <c r="AX276" s="71"/>
      <c r="AY276" s="72"/>
      <c r="AZ276" s="71">
        <v>2915.0859999999998</v>
      </c>
      <c r="BA276" s="71">
        <v>6729.5</v>
      </c>
      <c r="BB276" s="71">
        <v>0</v>
      </c>
      <c r="BC276" s="71">
        <v>0</v>
      </c>
      <c r="BD276" s="71">
        <v>0</v>
      </c>
      <c r="BE276" s="71">
        <v>0</v>
      </c>
      <c r="BF276" s="71"/>
      <c r="BG276" s="72"/>
      <c r="BH276" s="71">
        <v>0</v>
      </c>
      <c r="BI276" s="71">
        <v>0</v>
      </c>
      <c r="BJ276" s="71">
        <v>55.869</v>
      </c>
      <c r="BK276" s="71">
        <v>0</v>
      </c>
      <c r="BL276" s="71">
        <v>1.7330000000000001</v>
      </c>
      <c r="BM276" s="71">
        <v>0</v>
      </c>
      <c r="BN276" s="72"/>
      <c r="BO276" s="71">
        <v>0</v>
      </c>
      <c r="BP276" s="71">
        <v>0</v>
      </c>
      <c r="BQ276" s="71">
        <v>6</v>
      </c>
      <c r="BR276" s="71">
        <v>0</v>
      </c>
      <c r="BS276" s="71">
        <v>1</v>
      </c>
      <c r="BT276" s="71">
        <v>0</v>
      </c>
      <c r="BU276"/>
      <c r="BV276" s="70">
        <v>57.601999999999997</v>
      </c>
      <c r="BW276" s="70">
        <v>0</v>
      </c>
      <c r="BX276" s="70">
        <v>0</v>
      </c>
      <c r="BY276" s="70">
        <v>0</v>
      </c>
      <c r="BZ276" s="70">
        <v>0</v>
      </c>
      <c r="CA276" s="70">
        <v>0</v>
      </c>
      <c r="CB276" s="70">
        <v>0</v>
      </c>
      <c r="CC276" s="70">
        <v>0</v>
      </c>
      <c r="CD276" s="70">
        <v>0</v>
      </c>
    </row>
    <row r="277" spans="1:82">
      <c r="A277" s="70" t="s">
        <v>1951</v>
      </c>
      <c r="B277" s="70">
        <v>238</v>
      </c>
      <c r="C277" s="70">
        <v>17</v>
      </c>
      <c r="D277" s="70">
        <v>14</v>
      </c>
      <c r="E277" s="70">
        <v>2020</v>
      </c>
      <c r="F277" s="70" t="s">
        <v>159</v>
      </c>
      <c r="G277" s="70" t="s">
        <v>1934</v>
      </c>
      <c r="H277" s="70" t="s">
        <v>1935</v>
      </c>
      <c r="I277" s="148"/>
      <c r="J277" s="71">
        <v>77.085585634997685</v>
      </c>
      <c r="K277" s="71">
        <v>0.76473907568910715</v>
      </c>
      <c r="L277" s="71">
        <v>1.9934619208098927</v>
      </c>
      <c r="M277" s="71">
        <v>17.74868405669007</v>
      </c>
      <c r="N277" s="71">
        <v>19.657415176992181</v>
      </c>
      <c r="O277" s="71">
        <v>14.298048457675149</v>
      </c>
      <c r="P277" s="71">
        <v>11.259434507676081</v>
      </c>
      <c r="Q277" s="71">
        <v>1.02927734837494</v>
      </c>
      <c r="R277" s="71">
        <v>0</v>
      </c>
      <c r="S277" s="71">
        <v>1.707376538035541</v>
      </c>
      <c r="T277" s="72"/>
      <c r="U277" s="71">
        <v>11822643</v>
      </c>
      <c r="V277" s="71">
        <v>390</v>
      </c>
      <c r="W277" s="71">
        <v>60</v>
      </c>
      <c r="X277" s="71">
        <v>5243</v>
      </c>
      <c r="Y277" s="71">
        <v>7100</v>
      </c>
      <c r="Z277" s="71">
        <v>10217</v>
      </c>
      <c r="AA277" s="71">
        <v>2485</v>
      </c>
      <c r="AB277" s="71">
        <v>17457</v>
      </c>
      <c r="AC277" s="71">
        <v>0</v>
      </c>
      <c r="AD277" s="71">
        <v>1.707376538035541</v>
      </c>
      <c r="AE277" s="72"/>
      <c r="AF277" s="71">
        <v>113099757.04578049</v>
      </c>
      <c r="AG277" s="71">
        <v>562897.30467034504</v>
      </c>
      <c r="AH277" s="71">
        <v>492945.02772679616</v>
      </c>
      <c r="AI277" s="71">
        <v>28642587.844292451</v>
      </c>
      <c r="AJ277" s="71">
        <v>42001597.224835433</v>
      </c>
      <c r="AK277" s="71"/>
      <c r="AL277" s="71"/>
      <c r="AM277" s="71">
        <v>2278332.4513152516</v>
      </c>
      <c r="AN277" s="71"/>
      <c r="AO277" s="71"/>
      <c r="AP277" s="71">
        <v>187078116.89862078</v>
      </c>
      <c r="AQ277" s="72"/>
      <c r="AR277" s="71">
        <v>661</v>
      </c>
      <c r="AS277" s="71">
        <v>130</v>
      </c>
      <c r="AT277" s="71">
        <v>0</v>
      </c>
      <c r="AU277" s="71">
        <v>0</v>
      </c>
      <c r="AV277" s="71">
        <v>0</v>
      </c>
      <c r="AW277" s="71">
        <v>0</v>
      </c>
      <c r="AX277" s="71"/>
      <c r="AY277" s="72"/>
      <c r="AZ277" s="71">
        <v>3116.4560000000029</v>
      </c>
      <c r="BA277" s="71">
        <v>6800.9999999999955</v>
      </c>
      <c r="BB277" s="71">
        <v>0</v>
      </c>
      <c r="BC277" s="71">
        <v>0</v>
      </c>
      <c r="BD277" s="71">
        <v>0</v>
      </c>
      <c r="BE277" s="71">
        <v>0</v>
      </c>
      <c r="BF277" s="71"/>
      <c r="BG277" s="72"/>
      <c r="BH277" s="71">
        <v>0</v>
      </c>
      <c r="BI277" s="71">
        <v>0</v>
      </c>
      <c r="BJ277" s="71">
        <v>56.497</v>
      </c>
      <c r="BK277" s="71">
        <v>0</v>
      </c>
      <c r="BL277" s="71">
        <v>1.851</v>
      </c>
      <c r="BM277" s="71">
        <v>0</v>
      </c>
      <c r="BN277" s="72"/>
      <c r="BO277" s="71">
        <v>0</v>
      </c>
      <c r="BP277" s="71">
        <v>0</v>
      </c>
      <c r="BQ277" s="71">
        <v>7</v>
      </c>
      <c r="BR277" s="71">
        <v>0</v>
      </c>
      <c r="BS277" s="71">
        <v>1</v>
      </c>
      <c r="BT277" s="71">
        <v>0</v>
      </c>
      <c r="BU277"/>
      <c r="BV277" s="70">
        <v>58.347999999999999</v>
      </c>
      <c r="BW277" s="70">
        <v>0</v>
      </c>
      <c r="BX277" s="70">
        <v>0</v>
      </c>
      <c r="BY277" s="70">
        <v>0</v>
      </c>
      <c r="BZ277" s="70">
        <v>0</v>
      </c>
      <c r="CA277" s="70">
        <v>0</v>
      </c>
      <c r="CB277" s="70">
        <v>0</v>
      </c>
      <c r="CC277" s="70">
        <v>0</v>
      </c>
      <c r="CD277" s="70">
        <v>0</v>
      </c>
    </row>
    <row r="278" spans="1:82">
      <c r="A278" s="70" t="s">
        <v>1952</v>
      </c>
      <c r="B278" s="70">
        <v>238</v>
      </c>
      <c r="C278" s="70">
        <v>18</v>
      </c>
      <c r="D278" s="70">
        <v>14</v>
      </c>
      <c r="E278" s="70">
        <v>2021</v>
      </c>
      <c r="F278" s="70" t="s">
        <v>160</v>
      </c>
      <c r="G278" s="70" t="s">
        <v>1934</v>
      </c>
      <c r="H278" s="70" t="s">
        <v>1935</v>
      </c>
      <c r="I278" s="148"/>
      <c r="J278" s="71">
        <v>62.466883589445466</v>
      </c>
      <c r="K278" s="71">
        <v>0.76059540073809129</v>
      </c>
      <c r="L278" s="71">
        <v>1.8047901770047881</v>
      </c>
      <c r="M278" s="71">
        <v>15.410995854764533</v>
      </c>
      <c r="N278" s="71">
        <v>16.53776035921198</v>
      </c>
      <c r="O278" s="71">
        <v>13.912112689946923</v>
      </c>
      <c r="P278" s="71">
        <v>11.700163732299169</v>
      </c>
      <c r="Q278" s="71">
        <v>1.0212488954885499</v>
      </c>
      <c r="R278" s="71">
        <v>0</v>
      </c>
      <c r="S278" s="71">
        <v>1.907486719016193</v>
      </c>
      <c r="T278" s="72"/>
      <c r="U278" s="71">
        <v>12614045</v>
      </c>
      <c r="V278" s="71">
        <v>390</v>
      </c>
      <c r="W278" s="71">
        <v>60</v>
      </c>
      <c r="X278" s="71">
        <v>5243</v>
      </c>
      <c r="Y278" s="71">
        <v>7213</v>
      </c>
      <c r="Z278" s="71">
        <v>10236</v>
      </c>
      <c r="AA278" s="71">
        <v>2518</v>
      </c>
      <c r="AB278" s="71">
        <v>17491</v>
      </c>
      <c r="AC278" s="71">
        <v>0</v>
      </c>
      <c r="AD278" s="71">
        <v>1.907486719016193</v>
      </c>
      <c r="AE278" s="72"/>
      <c r="AF278" s="71">
        <v>92002372.468719557</v>
      </c>
      <c r="AG278" s="71">
        <v>589076.70700532023</v>
      </c>
      <c r="AH278" s="71">
        <v>546678.60966788046</v>
      </c>
      <c r="AI278" s="71">
        <v>30740358.173228208</v>
      </c>
      <c r="AJ278" s="71">
        <v>41576848.953286842</v>
      </c>
      <c r="AK278" s="71">
        <v>0</v>
      </c>
      <c r="AL278" s="71">
        <v>0</v>
      </c>
      <c r="AM278" s="71">
        <v>2295936.6616462809</v>
      </c>
      <c r="AN278" s="71">
        <v>0</v>
      </c>
      <c r="AO278" s="71">
        <v>0</v>
      </c>
      <c r="AP278" s="71">
        <v>167751271.57355407</v>
      </c>
      <c r="AQ278" s="72"/>
      <c r="AR278" s="71">
        <v>715</v>
      </c>
      <c r="AS278" s="71">
        <v>130</v>
      </c>
      <c r="AT278" s="71">
        <v>0</v>
      </c>
      <c r="AU278" s="71">
        <v>0</v>
      </c>
      <c r="AV278" s="71">
        <v>0</v>
      </c>
      <c r="AW278" s="71">
        <v>0</v>
      </c>
      <c r="AX278" s="71"/>
      <c r="AY278" s="72"/>
      <c r="AZ278" s="71">
        <v>3460.406000000004</v>
      </c>
      <c r="BA278" s="71">
        <v>6800.9999999999955</v>
      </c>
      <c r="BB278" s="71">
        <v>0</v>
      </c>
      <c r="BC278" s="71">
        <v>0</v>
      </c>
      <c r="BD278" s="71">
        <v>0</v>
      </c>
      <c r="BE278" s="71">
        <v>0</v>
      </c>
      <c r="BF278" s="71"/>
      <c r="BG278" s="72"/>
      <c r="BH278" s="71">
        <v>0</v>
      </c>
      <c r="BI278" s="71">
        <v>0</v>
      </c>
      <c r="BJ278" s="71">
        <v>54.962000000000003</v>
      </c>
      <c r="BK278" s="71">
        <v>0</v>
      </c>
      <c r="BL278" s="71">
        <v>1.968</v>
      </c>
      <c r="BM278" s="71">
        <v>0</v>
      </c>
      <c r="BN278" s="72"/>
      <c r="BO278" s="71">
        <v>0</v>
      </c>
      <c r="BP278" s="71">
        <v>0</v>
      </c>
      <c r="BQ278" s="71">
        <v>7</v>
      </c>
      <c r="BR278" s="71">
        <v>0</v>
      </c>
      <c r="BS278" s="71">
        <v>1</v>
      </c>
      <c r="BT278" s="71">
        <v>0</v>
      </c>
      <c r="BU278"/>
      <c r="BV278" s="70">
        <v>56.93</v>
      </c>
      <c r="BW278" s="70">
        <v>0</v>
      </c>
      <c r="BX278" s="70">
        <v>0</v>
      </c>
      <c r="BY278" s="70">
        <v>0</v>
      </c>
      <c r="BZ278" s="70">
        <v>0</v>
      </c>
      <c r="CA278" s="70">
        <v>0</v>
      </c>
      <c r="CB278" s="70">
        <v>0</v>
      </c>
      <c r="CC278" s="70">
        <v>0</v>
      </c>
      <c r="CD278" s="70">
        <v>0</v>
      </c>
    </row>
    <row r="279" spans="1:82">
      <c r="A279" s="70" t="s">
        <v>1953</v>
      </c>
      <c r="B279" s="70">
        <v>238</v>
      </c>
      <c r="C279" s="70">
        <v>19</v>
      </c>
      <c r="D279" s="70">
        <v>14</v>
      </c>
      <c r="E279" s="70">
        <v>2022</v>
      </c>
      <c r="F279" s="70" t="s">
        <v>161</v>
      </c>
      <c r="G279" s="70" t="s">
        <v>1934</v>
      </c>
      <c r="H279" s="70" t="s">
        <v>1935</v>
      </c>
      <c r="I279" s="148"/>
      <c r="J279" s="71">
        <v>69.965736437368278</v>
      </c>
      <c r="K279" s="71">
        <v>0.78323195998376971</v>
      </c>
      <c r="L279" s="71">
        <v>2.0333967349559479</v>
      </c>
      <c r="M279" s="71">
        <v>19.249552398357825</v>
      </c>
      <c r="N279" s="71">
        <v>21.315634966619193</v>
      </c>
      <c r="O279" s="71">
        <v>14.684151334358591</v>
      </c>
      <c r="P279" s="71">
        <v>11.657208029800591</v>
      </c>
      <c r="Q279" s="71">
        <v>1.0328713867867934</v>
      </c>
      <c r="R279" s="71">
        <v>0</v>
      </c>
      <c r="S279" s="71">
        <v>1.802785519917643</v>
      </c>
      <c r="T279" s="72"/>
      <c r="U279" s="71">
        <v>14147155</v>
      </c>
      <c r="V279" s="71">
        <v>390</v>
      </c>
      <c r="W279" s="71">
        <v>60</v>
      </c>
      <c r="X279" s="71">
        <v>5243</v>
      </c>
      <c r="Y279" s="71">
        <v>7331</v>
      </c>
      <c r="Z279" s="71">
        <v>10265</v>
      </c>
      <c r="AA279" s="71">
        <v>2547</v>
      </c>
      <c r="AB279" s="71">
        <v>17545</v>
      </c>
      <c r="AC279" s="71">
        <v>0</v>
      </c>
      <c r="AD279" s="71">
        <v>1.802785519917643</v>
      </c>
      <c r="AE279" s="72"/>
      <c r="AF279" s="71">
        <v>88749976.939075232</v>
      </c>
      <c r="AG279" s="71">
        <v>599858.45180432429</v>
      </c>
      <c r="AH279" s="71">
        <v>645242.17974504619</v>
      </c>
      <c r="AI279" s="71">
        <v>30219478.756288823</v>
      </c>
      <c r="AJ279" s="71">
        <v>43170426.941333853</v>
      </c>
      <c r="AK279" s="71">
        <v>0</v>
      </c>
      <c r="AL279" s="71">
        <v>0</v>
      </c>
      <c r="AM279" s="71">
        <v>2265538.3803728423</v>
      </c>
      <c r="AN279" s="71">
        <v>0</v>
      </c>
      <c r="AO279" s="71">
        <v>0</v>
      </c>
      <c r="AP279" s="71">
        <v>165650521.64862013</v>
      </c>
      <c r="AQ279" s="72"/>
      <c r="AR279" s="71">
        <v>768</v>
      </c>
      <c r="AS279" s="71">
        <v>130</v>
      </c>
      <c r="AT279" s="71">
        <v>0</v>
      </c>
      <c r="AU279" s="71">
        <v>0</v>
      </c>
      <c r="AV279" s="71">
        <v>0</v>
      </c>
      <c r="AW279" s="71">
        <v>0</v>
      </c>
      <c r="AX279" s="71"/>
      <c r="AY279" s="72"/>
      <c r="AZ279" s="71">
        <v>3755.9860000000049</v>
      </c>
      <c r="BA279" s="71">
        <v>6800.9999999999945</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1954</v>
      </c>
      <c r="B280" s="70">
        <v>238</v>
      </c>
      <c r="C280" s="70">
        <v>20</v>
      </c>
      <c r="D280" s="70">
        <v>14</v>
      </c>
      <c r="E280" s="70">
        <v>2023</v>
      </c>
      <c r="F280" s="70" t="s">
        <v>1539</v>
      </c>
      <c r="G280" s="70" t="s">
        <v>1934</v>
      </c>
      <c r="H280" s="70" t="s">
        <v>1935</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818</v>
      </c>
      <c r="AS280" s="71">
        <v>130</v>
      </c>
      <c r="AT280" s="71">
        <v>0</v>
      </c>
      <c r="AU280" s="71">
        <v>0</v>
      </c>
      <c r="AV280" s="71">
        <v>0</v>
      </c>
      <c r="AW280" s="71">
        <v>0</v>
      </c>
      <c r="AX280" s="71"/>
      <c r="AY280" s="72"/>
      <c r="AZ280" s="71">
        <v>4063.7060000000074</v>
      </c>
      <c r="BA280" s="71">
        <v>6800.9999999999945</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1955</v>
      </c>
      <c r="B281" s="70">
        <v>238</v>
      </c>
      <c r="C281" s="70">
        <v>21</v>
      </c>
      <c r="D281" s="70">
        <v>14</v>
      </c>
      <c r="E281" s="70">
        <v>2024</v>
      </c>
      <c r="F281" s="70" t="s">
        <v>1554</v>
      </c>
      <c r="G281" s="70" t="s">
        <v>1934</v>
      </c>
      <c r="H281" s="70" t="s">
        <v>1935</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1956</v>
      </c>
      <c r="B282" s="70">
        <v>392</v>
      </c>
      <c r="C282" s="70">
        <v>1</v>
      </c>
      <c r="D282" s="70">
        <v>24</v>
      </c>
      <c r="E282" s="70">
        <v>1990</v>
      </c>
      <c r="F282" s="70" t="s">
        <v>787</v>
      </c>
      <c r="G282" s="70" t="s">
        <v>1957</v>
      </c>
      <c r="H282" s="70" t="s">
        <v>1958</v>
      </c>
      <c r="I282" s="148"/>
      <c r="J282" s="71">
        <v>30.844121469512181</v>
      </c>
      <c r="K282" s="71">
        <v>3.6767740132584161</v>
      </c>
      <c r="L282" s="71">
        <v>39.459846808180558</v>
      </c>
      <c r="M282" s="71">
        <v>16.573340482990879</v>
      </c>
      <c r="N282" s="71">
        <v>21.358514130152638</v>
      </c>
      <c r="O282" s="71">
        <v>18.849451931372851</v>
      </c>
      <c r="P282" s="71">
        <v>38.260195896744492</v>
      </c>
      <c r="Q282" s="71">
        <v>1.6521923771279099</v>
      </c>
      <c r="R282" s="71">
        <v>0</v>
      </c>
      <c r="S282" s="71">
        <v>1.5037566313487729</v>
      </c>
      <c r="T282" s="72"/>
      <c r="U282" s="71">
        <v>1065831</v>
      </c>
      <c r="V282" s="71">
        <v>1247</v>
      </c>
      <c r="W282" s="71">
        <v>429</v>
      </c>
      <c r="X282" s="71">
        <v>6426</v>
      </c>
      <c r="Y282" s="71">
        <v>9215</v>
      </c>
      <c r="Z282" s="71">
        <v>7753</v>
      </c>
      <c r="AA282" s="71">
        <v>9290</v>
      </c>
      <c r="AB282" s="71">
        <v>26826</v>
      </c>
      <c r="AC282" s="71">
        <v>0</v>
      </c>
      <c r="AD282" s="71">
        <v>1.5037566313487729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1959</v>
      </c>
      <c r="B283" s="70">
        <v>393</v>
      </c>
      <c r="C283" s="70">
        <v>2</v>
      </c>
      <c r="D283" s="70">
        <v>24</v>
      </c>
      <c r="E283" s="70">
        <v>2005</v>
      </c>
      <c r="F283" s="70" t="s">
        <v>789</v>
      </c>
      <c r="G283" s="70" t="s">
        <v>1957</v>
      </c>
      <c r="H283" s="70" t="s">
        <v>1958</v>
      </c>
      <c r="I283" s="148"/>
      <c r="J283" s="71">
        <v>25.55947342414138</v>
      </c>
      <c r="K283" s="71">
        <v>2.178099183602646</v>
      </c>
      <c r="L283" s="71">
        <v>51.668781476081953</v>
      </c>
      <c r="M283" s="71">
        <v>24.10940524145931</v>
      </c>
      <c r="N283" s="71">
        <v>26.264083096298251</v>
      </c>
      <c r="O283" s="71">
        <v>25.730826564409821</v>
      </c>
      <c r="P283" s="71">
        <v>40.083476822540767</v>
      </c>
      <c r="Q283" s="71">
        <v>1.41765520853869</v>
      </c>
      <c r="R283" s="71">
        <v>0</v>
      </c>
      <c r="S283" s="71">
        <v>0.82307478474999995</v>
      </c>
      <c r="T283" s="72"/>
      <c r="U283" s="71">
        <v>1096189</v>
      </c>
      <c r="V283" s="71">
        <v>939</v>
      </c>
      <c r="W283" s="71">
        <v>505</v>
      </c>
      <c r="X283" s="71">
        <v>4988</v>
      </c>
      <c r="Y283" s="71">
        <v>10349</v>
      </c>
      <c r="Z283" s="71">
        <v>12247</v>
      </c>
      <c r="AA283" s="71">
        <v>7971</v>
      </c>
      <c r="AB283" s="71">
        <v>24063</v>
      </c>
      <c r="AC283" s="71">
        <v>0</v>
      </c>
      <c r="AD283" s="71">
        <v>0.82307478474999995</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1960</v>
      </c>
      <c r="B284" s="70">
        <v>394</v>
      </c>
      <c r="C284" s="70">
        <v>3</v>
      </c>
      <c r="D284" s="70">
        <v>24</v>
      </c>
      <c r="E284" s="70">
        <v>2006</v>
      </c>
      <c r="F284" s="70" t="s">
        <v>790</v>
      </c>
      <c r="G284" s="70" t="s">
        <v>1957</v>
      </c>
      <c r="H284" s="70" t="s">
        <v>1958</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1961</v>
      </c>
      <c r="B285" s="70">
        <v>395</v>
      </c>
      <c r="C285" s="70">
        <v>4</v>
      </c>
      <c r="D285" s="70">
        <v>24</v>
      </c>
      <c r="E285" s="70">
        <v>2007</v>
      </c>
      <c r="F285" s="70" t="s">
        <v>791</v>
      </c>
      <c r="G285" s="70" t="s">
        <v>1957</v>
      </c>
      <c r="H285" s="70" t="s">
        <v>1958</v>
      </c>
      <c r="I285" s="148"/>
      <c r="J285" s="71">
        <v>31.484838898515921</v>
      </c>
      <c r="K285" s="71">
        <v>1.8017199407675419</v>
      </c>
      <c r="L285" s="71">
        <v>36.68572025532977</v>
      </c>
      <c r="M285" s="71">
        <v>24.28272807830438</v>
      </c>
      <c r="N285" s="71">
        <v>28.023834448307721</v>
      </c>
      <c r="O285" s="71">
        <v>25.067135382619831</v>
      </c>
      <c r="P285" s="71">
        <v>39.738793975637734</v>
      </c>
      <c r="Q285" s="71">
        <v>1.4420666531325499</v>
      </c>
      <c r="R285" s="71">
        <v>0</v>
      </c>
      <c r="S285" s="71">
        <v>1.3469974245</v>
      </c>
      <c r="T285" s="72"/>
      <c r="U285" s="71">
        <v>1508590</v>
      </c>
      <c r="V285" s="71">
        <v>809</v>
      </c>
      <c r="W285" s="71">
        <v>409</v>
      </c>
      <c r="X285" s="71">
        <v>6281</v>
      </c>
      <c r="Y285" s="71">
        <v>10147</v>
      </c>
      <c r="Z285" s="71">
        <v>12403</v>
      </c>
      <c r="AA285" s="71">
        <v>7782</v>
      </c>
      <c r="AB285" s="71">
        <v>23183</v>
      </c>
      <c r="AC285" s="71">
        <v>0</v>
      </c>
      <c r="AD285" s="71">
        <v>1.3469974245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1962</v>
      </c>
      <c r="B286" s="70">
        <v>396</v>
      </c>
      <c r="C286" s="70">
        <v>5</v>
      </c>
      <c r="D286" s="70">
        <v>24</v>
      </c>
      <c r="E286" s="70">
        <v>2008</v>
      </c>
      <c r="F286" s="70" t="s">
        <v>792</v>
      </c>
      <c r="G286" s="70" t="s">
        <v>1957</v>
      </c>
      <c r="H286" s="70" t="s">
        <v>1958</v>
      </c>
      <c r="I286" s="148"/>
      <c r="J286" s="71">
        <v>28.289602468987091</v>
      </c>
      <c r="K286" s="71">
        <v>1.331400895976762</v>
      </c>
      <c r="L286" s="71">
        <v>32.447765902278981</v>
      </c>
      <c r="M286" s="71">
        <v>25.471728734199139</v>
      </c>
      <c r="N286" s="71">
        <v>23.52750718583027</v>
      </c>
      <c r="O286" s="71">
        <v>24.269873808186571</v>
      </c>
      <c r="P286" s="71">
        <v>38.775383014420449</v>
      </c>
      <c r="Q286" s="71">
        <v>1.39419152189843</v>
      </c>
      <c r="R286" s="71">
        <v>0</v>
      </c>
      <c r="S286" s="71">
        <v>2.0456675427</v>
      </c>
      <c r="T286" s="72"/>
      <c r="U286" s="71">
        <v>1463096</v>
      </c>
      <c r="V286" s="71">
        <v>809</v>
      </c>
      <c r="W286" s="71">
        <v>409</v>
      </c>
      <c r="X286" s="71">
        <v>6281</v>
      </c>
      <c r="Y286" s="71">
        <v>10078</v>
      </c>
      <c r="Z286" s="71">
        <v>12430</v>
      </c>
      <c r="AA286" s="71">
        <v>7602</v>
      </c>
      <c r="AB286" s="71">
        <v>22782</v>
      </c>
      <c r="AC286" s="71">
        <v>0</v>
      </c>
      <c r="AD286" s="71">
        <v>2.0456675427</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1963</v>
      </c>
      <c r="B287" s="70">
        <v>397</v>
      </c>
      <c r="C287" s="70">
        <v>6</v>
      </c>
      <c r="D287" s="70">
        <v>24</v>
      </c>
      <c r="E287" s="70">
        <v>2009</v>
      </c>
      <c r="F287" s="70" t="s">
        <v>176</v>
      </c>
      <c r="G287" s="70" t="s">
        <v>1957</v>
      </c>
      <c r="H287" s="70" t="s">
        <v>1958</v>
      </c>
      <c r="I287" s="148"/>
      <c r="J287" s="71">
        <v>28.952671668721731</v>
      </c>
      <c r="K287" s="71">
        <v>1.2829643301026079</v>
      </c>
      <c r="L287" s="71">
        <v>27.633112861901491</v>
      </c>
      <c r="M287" s="71">
        <v>25.52911324980299</v>
      </c>
      <c r="N287" s="71">
        <v>22.537847534104539</v>
      </c>
      <c r="O287" s="71">
        <v>24.710972219667589</v>
      </c>
      <c r="P287" s="71">
        <v>37.019972200801718</v>
      </c>
      <c r="Q287" s="71">
        <v>1.3138475652825701</v>
      </c>
      <c r="R287" s="71">
        <v>0</v>
      </c>
      <c r="S287" s="71">
        <v>2.3355101954999999</v>
      </c>
      <c r="T287" s="72"/>
      <c r="U287" s="71">
        <v>1329062</v>
      </c>
      <c r="V287" s="71">
        <v>705</v>
      </c>
      <c r="W287" s="71">
        <v>474</v>
      </c>
      <c r="X287" s="71">
        <v>6573</v>
      </c>
      <c r="Y287" s="71">
        <v>10092</v>
      </c>
      <c r="Z287" s="71">
        <v>12492</v>
      </c>
      <c r="AA287" s="71">
        <v>7451</v>
      </c>
      <c r="AB287" s="71">
        <v>22537</v>
      </c>
      <c r="AC287" s="71">
        <v>0</v>
      </c>
      <c r="AD287" s="71">
        <v>2.3355101954999999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18.62</v>
      </c>
      <c r="BK287" s="71">
        <v>0</v>
      </c>
      <c r="BL287" s="71">
        <v>4.6719999999999997</v>
      </c>
      <c r="BM287" s="71">
        <v>0</v>
      </c>
      <c r="BN287" s="72"/>
      <c r="BO287" s="71">
        <v>0</v>
      </c>
      <c r="BP287" s="71">
        <v>0</v>
      </c>
      <c r="BQ287" s="71">
        <v>2</v>
      </c>
      <c r="BR287" s="71">
        <v>0</v>
      </c>
      <c r="BS287" s="71">
        <v>1</v>
      </c>
      <c r="BT287" s="71">
        <v>0</v>
      </c>
      <c r="BU287"/>
      <c r="BV287" s="70">
        <v>23.292000000000002</v>
      </c>
      <c r="BW287" s="70">
        <v>0</v>
      </c>
      <c r="BX287" s="70">
        <v>0</v>
      </c>
      <c r="BY287" s="70">
        <v>0</v>
      </c>
      <c r="BZ287" s="70">
        <v>0</v>
      </c>
      <c r="CA287" s="70">
        <v>0</v>
      </c>
      <c r="CB287" s="70">
        <v>0</v>
      </c>
      <c r="CC287" s="70">
        <v>0</v>
      </c>
      <c r="CD287" s="70">
        <v>0</v>
      </c>
    </row>
    <row r="288" spans="1:82">
      <c r="A288" s="70" t="s">
        <v>1964</v>
      </c>
      <c r="B288" s="70">
        <v>398</v>
      </c>
      <c r="C288" s="70">
        <v>7</v>
      </c>
      <c r="D288" s="70">
        <v>24</v>
      </c>
      <c r="E288" s="70">
        <v>2010</v>
      </c>
      <c r="F288" s="70" t="s">
        <v>177</v>
      </c>
      <c r="G288" s="70" t="s">
        <v>1957</v>
      </c>
      <c r="H288" s="70" t="s">
        <v>1958</v>
      </c>
      <c r="I288" s="148"/>
      <c r="J288" s="71">
        <v>27.13144485029169</v>
      </c>
      <c r="K288" s="71">
        <v>1.4024375248018439</v>
      </c>
      <c r="L288" s="71">
        <v>25.08571136732575</v>
      </c>
      <c r="M288" s="71">
        <v>27.25769024942695</v>
      </c>
      <c r="N288" s="71">
        <v>27.168059175809081</v>
      </c>
      <c r="O288" s="71">
        <v>24.726630016966741</v>
      </c>
      <c r="P288" s="71">
        <v>37.37197894440623</v>
      </c>
      <c r="Q288" s="71">
        <v>1.346974711691</v>
      </c>
      <c r="R288" s="71">
        <v>0</v>
      </c>
      <c r="S288" s="71">
        <v>2.2649486194000001</v>
      </c>
      <c r="T288" s="72"/>
      <c r="U288" s="71">
        <v>1323469</v>
      </c>
      <c r="V288" s="71">
        <v>705</v>
      </c>
      <c r="W288" s="71">
        <v>474</v>
      </c>
      <c r="X288" s="71">
        <v>6573</v>
      </c>
      <c r="Y288" s="71">
        <v>10063</v>
      </c>
      <c r="Z288" s="71">
        <v>12558</v>
      </c>
      <c r="AA288" s="71">
        <v>7334</v>
      </c>
      <c r="AB288" s="71">
        <v>22140</v>
      </c>
      <c r="AC288" s="71">
        <v>0</v>
      </c>
      <c r="AD288" s="71">
        <v>2.2649486194000001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16.402000000000001</v>
      </c>
      <c r="BK288" s="71">
        <v>0</v>
      </c>
      <c r="BL288" s="71">
        <v>4.0679999999999996</v>
      </c>
      <c r="BM288" s="71">
        <v>0</v>
      </c>
      <c r="BN288" s="72"/>
      <c r="BO288" s="71">
        <v>0</v>
      </c>
      <c r="BP288" s="71">
        <v>0</v>
      </c>
      <c r="BQ288" s="71">
        <v>2</v>
      </c>
      <c r="BR288" s="71">
        <v>0</v>
      </c>
      <c r="BS288" s="71">
        <v>1</v>
      </c>
      <c r="BT288" s="71">
        <v>0</v>
      </c>
      <c r="BU288"/>
      <c r="BV288" s="70">
        <v>20.47</v>
      </c>
      <c r="BW288" s="70">
        <v>0</v>
      </c>
      <c r="BX288" s="70">
        <v>0</v>
      </c>
      <c r="BY288" s="70">
        <v>0</v>
      </c>
      <c r="BZ288" s="70">
        <v>0</v>
      </c>
      <c r="CA288" s="70">
        <v>0</v>
      </c>
      <c r="CB288" s="70">
        <v>0</v>
      </c>
      <c r="CC288" s="70">
        <v>0</v>
      </c>
      <c r="CD288" s="70">
        <v>0</v>
      </c>
    </row>
    <row r="289" spans="1:82">
      <c r="A289" s="70" t="s">
        <v>1965</v>
      </c>
      <c r="B289" s="70">
        <v>399</v>
      </c>
      <c r="C289" s="70">
        <v>8</v>
      </c>
      <c r="D289" s="70">
        <v>24</v>
      </c>
      <c r="E289" s="70">
        <v>2011</v>
      </c>
      <c r="F289" s="70" t="s">
        <v>178</v>
      </c>
      <c r="G289" s="70" t="s">
        <v>1957</v>
      </c>
      <c r="H289" s="70" t="s">
        <v>1958</v>
      </c>
      <c r="I289" s="148"/>
      <c r="J289" s="71">
        <v>33.583756755713189</v>
      </c>
      <c r="K289" s="71">
        <v>1.713497569968893</v>
      </c>
      <c r="L289" s="71">
        <v>25.634716259675031</v>
      </c>
      <c r="M289" s="71">
        <v>36.300958465370513</v>
      </c>
      <c r="N289" s="71">
        <v>34.251712629758778</v>
      </c>
      <c r="O289" s="71">
        <v>24.422485889380454</v>
      </c>
      <c r="P289" s="71">
        <v>35.935700094758936</v>
      </c>
      <c r="Q289" s="71">
        <v>1.5308419899047101</v>
      </c>
      <c r="R289" s="71">
        <v>0</v>
      </c>
      <c r="S289" s="71">
        <v>1.86300693678</v>
      </c>
      <c r="T289" s="72"/>
      <c r="U289" s="71">
        <v>1491306</v>
      </c>
      <c r="V289" s="71">
        <v>705</v>
      </c>
      <c r="W289" s="71">
        <v>474</v>
      </c>
      <c r="X289" s="71">
        <v>6573</v>
      </c>
      <c r="Y289" s="71">
        <v>10035</v>
      </c>
      <c r="Z289" s="71">
        <v>12673</v>
      </c>
      <c r="AA289" s="71">
        <v>7262</v>
      </c>
      <c r="AB289" s="71">
        <v>21814</v>
      </c>
      <c r="AC289" s="71">
        <v>0</v>
      </c>
      <c r="AD289" s="71">
        <v>1.86300693678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17.975999999999999</v>
      </c>
      <c r="BK289" s="71">
        <v>0</v>
      </c>
      <c r="BL289" s="71">
        <v>4.4059999999999997</v>
      </c>
      <c r="BM289" s="71">
        <v>0</v>
      </c>
      <c r="BN289" s="72"/>
      <c r="BO289" s="71">
        <v>0</v>
      </c>
      <c r="BP289" s="71">
        <v>0</v>
      </c>
      <c r="BQ289" s="71">
        <v>2</v>
      </c>
      <c r="BR289" s="71">
        <v>0</v>
      </c>
      <c r="BS289" s="71">
        <v>1</v>
      </c>
      <c r="BT289" s="71">
        <v>0</v>
      </c>
      <c r="BU289"/>
      <c r="BV289" s="70">
        <v>22.382000000000001</v>
      </c>
      <c r="BW289" s="70">
        <v>0</v>
      </c>
      <c r="BX289" s="70">
        <v>0</v>
      </c>
      <c r="BY289" s="70">
        <v>0</v>
      </c>
      <c r="BZ289" s="70">
        <v>0</v>
      </c>
      <c r="CA289" s="70">
        <v>0</v>
      </c>
      <c r="CB289" s="70">
        <v>0</v>
      </c>
      <c r="CC289" s="70">
        <v>0</v>
      </c>
      <c r="CD289" s="70">
        <v>0</v>
      </c>
    </row>
    <row r="290" spans="1:82">
      <c r="A290" s="70" t="s">
        <v>1966</v>
      </c>
      <c r="B290" s="70">
        <v>400</v>
      </c>
      <c r="C290" s="70">
        <v>9</v>
      </c>
      <c r="D290" s="70">
        <v>24</v>
      </c>
      <c r="E290" s="70">
        <v>2012</v>
      </c>
      <c r="F290" s="70" t="s">
        <v>179</v>
      </c>
      <c r="G290" s="70" t="s">
        <v>1957</v>
      </c>
      <c r="H290" s="70" t="s">
        <v>1958</v>
      </c>
      <c r="I290" s="148"/>
      <c r="J290" s="71">
        <v>37.272006034504081</v>
      </c>
      <c r="K290" s="71">
        <v>1.662619302095856</v>
      </c>
      <c r="L290" s="71">
        <v>25.578284932355729</v>
      </c>
      <c r="M290" s="71">
        <v>40.363619352006793</v>
      </c>
      <c r="N290" s="71">
        <v>35.328849829586083</v>
      </c>
      <c r="O290" s="71">
        <v>24.251333194778063</v>
      </c>
      <c r="P290" s="71">
        <v>35.413571061340264</v>
      </c>
      <c r="Q290" s="71">
        <v>1.6376103391189301</v>
      </c>
      <c r="R290" s="71">
        <v>0</v>
      </c>
      <c r="S290" s="71">
        <v>2.9343945600000012</v>
      </c>
      <c r="T290" s="72"/>
      <c r="U290" s="71">
        <v>1738509</v>
      </c>
      <c r="V290" s="71">
        <v>705</v>
      </c>
      <c r="W290" s="71">
        <v>474</v>
      </c>
      <c r="X290" s="71">
        <v>6573</v>
      </c>
      <c r="Y290" s="71">
        <v>10057</v>
      </c>
      <c r="Z290" s="71">
        <v>12684</v>
      </c>
      <c r="AA290" s="71">
        <v>7116</v>
      </c>
      <c r="AB290" s="71">
        <v>21478</v>
      </c>
      <c r="AC290" s="71">
        <v>0</v>
      </c>
      <c r="AD290" s="71">
        <v>2.9343945600000012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26.734000000000002</v>
      </c>
      <c r="BK290" s="71">
        <v>0</v>
      </c>
      <c r="BL290" s="71">
        <v>5.875</v>
      </c>
      <c r="BM290" s="71">
        <v>0</v>
      </c>
      <c r="BN290" s="72"/>
      <c r="BO290" s="71">
        <v>0</v>
      </c>
      <c r="BP290" s="71">
        <v>0</v>
      </c>
      <c r="BQ290" s="71">
        <v>2</v>
      </c>
      <c r="BR290" s="71">
        <v>0</v>
      </c>
      <c r="BS290" s="71">
        <v>1</v>
      </c>
      <c r="BT290" s="71">
        <v>0</v>
      </c>
      <c r="BU290"/>
      <c r="BV290" s="70">
        <v>32.609000000000002</v>
      </c>
      <c r="BW290" s="70">
        <v>0</v>
      </c>
      <c r="BX290" s="70">
        <v>0</v>
      </c>
      <c r="BY290" s="70">
        <v>0</v>
      </c>
      <c r="BZ290" s="70">
        <v>0</v>
      </c>
      <c r="CA290" s="70">
        <v>0</v>
      </c>
      <c r="CB290" s="70">
        <v>0</v>
      </c>
      <c r="CC290" s="70">
        <v>0</v>
      </c>
      <c r="CD290" s="70">
        <v>0</v>
      </c>
    </row>
    <row r="291" spans="1:82">
      <c r="A291" s="70" t="s">
        <v>1967</v>
      </c>
      <c r="B291" s="70">
        <v>401</v>
      </c>
      <c r="C291" s="70">
        <v>10</v>
      </c>
      <c r="D291" s="70">
        <v>24</v>
      </c>
      <c r="E291" s="70">
        <v>2013</v>
      </c>
      <c r="F291" s="70" t="s">
        <v>180</v>
      </c>
      <c r="G291" s="70" t="s">
        <v>1957</v>
      </c>
      <c r="H291" s="70" t="s">
        <v>1958</v>
      </c>
      <c r="I291" s="148"/>
      <c r="J291" s="71">
        <v>29.896162478785921</v>
      </c>
      <c r="K291" s="71">
        <v>1.3927808168949141</v>
      </c>
      <c r="L291" s="71">
        <v>22.539126509899472</v>
      </c>
      <c r="M291" s="71">
        <v>34.815747678624888</v>
      </c>
      <c r="N291" s="71">
        <v>37.60484351438479</v>
      </c>
      <c r="O291" s="71">
        <v>23.289873722181039</v>
      </c>
      <c r="P291" s="71">
        <v>35.052468625849393</v>
      </c>
      <c r="Q291" s="71">
        <v>1.6543891136578499</v>
      </c>
      <c r="R291" s="71">
        <v>0</v>
      </c>
      <c r="S291" s="71">
        <v>1.52655800465</v>
      </c>
      <c r="T291" s="72"/>
      <c r="U291" s="71">
        <v>1268750</v>
      </c>
      <c r="V291" s="71">
        <v>705</v>
      </c>
      <c r="W291" s="71">
        <v>474</v>
      </c>
      <c r="X291" s="71">
        <v>6573</v>
      </c>
      <c r="Y291" s="71">
        <v>10140</v>
      </c>
      <c r="Z291" s="71">
        <v>12725</v>
      </c>
      <c r="AA291" s="71">
        <v>7017</v>
      </c>
      <c r="AB291" s="71">
        <v>21387</v>
      </c>
      <c r="AC291" s="71">
        <v>0</v>
      </c>
      <c r="AD291" s="71">
        <v>1.52655800465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1.964</v>
      </c>
      <c r="BK291" s="71">
        <v>0</v>
      </c>
      <c r="BL291" s="71">
        <v>7.0469999999999997</v>
      </c>
      <c r="BM291" s="71">
        <v>0</v>
      </c>
      <c r="BN291" s="72"/>
      <c r="BO291" s="71">
        <v>0</v>
      </c>
      <c r="BP291" s="71">
        <v>0</v>
      </c>
      <c r="BQ291" s="71">
        <v>1</v>
      </c>
      <c r="BR291" s="71">
        <v>0</v>
      </c>
      <c r="BS291" s="71">
        <v>1</v>
      </c>
      <c r="BT291" s="71">
        <v>0</v>
      </c>
      <c r="BU291"/>
      <c r="BV291" s="70">
        <v>9.0109999999999992</v>
      </c>
      <c r="BW291" s="70">
        <v>0</v>
      </c>
      <c r="BX291" s="70">
        <v>0</v>
      </c>
      <c r="BY291" s="70">
        <v>0</v>
      </c>
      <c r="BZ291" s="70">
        <v>0</v>
      </c>
      <c r="CA291" s="70">
        <v>0</v>
      </c>
      <c r="CB291" s="70">
        <v>0</v>
      </c>
      <c r="CC291" s="70">
        <v>0</v>
      </c>
      <c r="CD291" s="70">
        <v>0</v>
      </c>
    </row>
    <row r="292" spans="1:82">
      <c r="A292" s="70" t="s">
        <v>1968</v>
      </c>
      <c r="B292" s="70">
        <v>402</v>
      </c>
      <c r="C292" s="70">
        <v>11</v>
      </c>
      <c r="D292" s="70">
        <v>24</v>
      </c>
      <c r="E292" s="70">
        <v>2014</v>
      </c>
      <c r="F292" s="70" t="s">
        <v>181</v>
      </c>
      <c r="G292" s="1064" t="s">
        <v>1957</v>
      </c>
      <c r="H292" s="70" t="s">
        <v>1958</v>
      </c>
      <c r="I292" s="148"/>
      <c r="J292" s="71">
        <v>31.232625682391689</v>
      </c>
      <c r="K292" s="71">
        <v>1.303896728270552</v>
      </c>
      <c r="L292" s="71">
        <v>19.072117453799098</v>
      </c>
      <c r="M292" s="71">
        <v>31.419567471414162</v>
      </c>
      <c r="N292" s="71">
        <v>36.065165371510822</v>
      </c>
      <c r="O292" s="71">
        <v>22.196377734843512</v>
      </c>
      <c r="P292" s="71">
        <v>34.436274683917972</v>
      </c>
      <c r="Q292" s="71">
        <v>1.56086641461352</v>
      </c>
      <c r="R292" s="71">
        <v>0</v>
      </c>
      <c r="S292" s="71">
        <v>1.7212029235999999</v>
      </c>
      <c r="T292" s="72"/>
      <c r="U292" s="71">
        <v>1404357</v>
      </c>
      <c r="V292" s="71">
        <v>572</v>
      </c>
      <c r="W292" s="71">
        <v>474</v>
      </c>
      <c r="X292" s="71">
        <v>6130</v>
      </c>
      <c r="Y292" s="71">
        <v>10082</v>
      </c>
      <c r="Z292" s="71">
        <v>12773</v>
      </c>
      <c r="AA292" s="71">
        <v>6858</v>
      </c>
      <c r="AB292" s="71">
        <v>21031</v>
      </c>
      <c r="AC292" s="71">
        <v>0</v>
      </c>
      <c r="AD292" s="71">
        <v>1.7212029235999999</v>
      </c>
      <c r="AE292" s="72"/>
      <c r="AF292" s="71"/>
      <c r="AG292" s="71"/>
      <c r="AH292" s="71"/>
      <c r="AI292" s="71"/>
      <c r="AJ292" s="71"/>
      <c r="AK292" s="71"/>
      <c r="AL292" s="71"/>
      <c r="AM292" s="71"/>
      <c r="AN292" s="71"/>
      <c r="AO292" s="71"/>
      <c r="AP292" s="71"/>
      <c r="AQ292" s="72"/>
      <c r="AR292" s="71">
        <v>460</v>
      </c>
      <c r="AS292" s="71">
        <v>154</v>
      </c>
      <c r="AT292" s="71">
        <v>0</v>
      </c>
      <c r="AU292" s="71">
        <v>0</v>
      </c>
      <c r="AV292" s="71">
        <v>0</v>
      </c>
      <c r="AW292" s="71">
        <v>0</v>
      </c>
      <c r="AX292" s="71"/>
      <c r="AY292" s="72"/>
      <c r="AZ292" s="71">
        <v>2169.0349999999999</v>
      </c>
      <c r="BA292" s="71">
        <v>11916.3</v>
      </c>
      <c r="BB292" s="71">
        <v>0</v>
      </c>
      <c r="BC292" s="71">
        <v>0</v>
      </c>
      <c r="BD292" s="71">
        <v>0</v>
      </c>
      <c r="BE292" s="71">
        <v>0</v>
      </c>
      <c r="BF292" s="71"/>
      <c r="BG292" s="72"/>
      <c r="BH292" s="71">
        <v>0</v>
      </c>
      <c r="BI292" s="71">
        <v>0</v>
      </c>
      <c r="BJ292" s="71">
        <v>25.507999999999999</v>
      </c>
      <c r="BK292" s="71">
        <v>0</v>
      </c>
      <c r="BL292" s="71">
        <v>6.93</v>
      </c>
      <c r="BM292" s="71">
        <v>0</v>
      </c>
      <c r="BN292" s="72"/>
      <c r="BO292" s="71">
        <v>0</v>
      </c>
      <c r="BP292" s="71">
        <v>0</v>
      </c>
      <c r="BQ292" s="71">
        <v>2</v>
      </c>
      <c r="BR292" s="71">
        <v>0</v>
      </c>
      <c r="BS292" s="71">
        <v>1</v>
      </c>
      <c r="BT292" s="71">
        <v>0</v>
      </c>
      <c r="BU292"/>
      <c r="BV292" s="70">
        <v>32.438000000000002</v>
      </c>
      <c r="BW292" s="70">
        <v>0</v>
      </c>
      <c r="BX292" s="70">
        <v>0</v>
      </c>
      <c r="BY292" s="70">
        <v>0</v>
      </c>
      <c r="BZ292" s="70">
        <v>0</v>
      </c>
      <c r="CA292" s="70">
        <v>0</v>
      </c>
      <c r="CB292" s="70">
        <v>0</v>
      </c>
      <c r="CC292" s="70">
        <v>0</v>
      </c>
      <c r="CD292" s="70">
        <v>0</v>
      </c>
    </row>
    <row r="293" spans="1:82">
      <c r="A293" s="70" t="s">
        <v>1969</v>
      </c>
      <c r="B293" s="70">
        <v>403</v>
      </c>
      <c r="C293" s="70">
        <v>12</v>
      </c>
      <c r="D293" s="70">
        <v>24</v>
      </c>
      <c r="E293" s="70">
        <v>2015</v>
      </c>
      <c r="F293" s="70" t="s">
        <v>182</v>
      </c>
      <c r="G293" s="1064" t="s">
        <v>1957</v>
      </c>
      <c r="H293" s="70" t="s">
        <v>1958</v>
      </c>
      <c r="I293" s="148"/>
      <c r="J293" s="71">
        <v>24.645864719608038</v>
      </c>
      <c r="K293" s="71">
        <v>1.233063119975482</v>
      </c>
      <c r="L293" s="71">
        <v>22.3745349128329</v>
      </c>
      <c r="M293" s="71">
        <v>36.274383724208867</v>
      </c>
      <c r="N293" s="71">
        <v>31.298616962277571</v>
      </c>
      <c r="O293" s="71">
        <v>21.884968684302372</v>
      </c>
      <c r="P293" s="71">
        <v>33.976027621649614</v>
      </c>
      <c r="Q293" s="71">
        <v>1.4993619226103101</v>
      </c>
      <c r="R293" s="71">
        <v>0</v>
      </c>
      <c r="S293" s="71">
        <v>1.8019597199999999</v>
      </c>
      <c r="T293" s="72"/>
      <c r="U293" s="71">
        <v>1253013</v>
      </c>
      <c r="V293" s="71">
        <v>572</v>
      </c>
      <c r="W293" s="71">
        <v>474</v>
      </c>
      <c r="X293" s="71">
        <v>6130</v>
      </c>
      <c r="Y293" s="71">
        <v>10048</v>
      </c>
      <c r="Z293" s="71">
        <v>12715</v>
      </c>
      <c r="AA293" s="71">
        <v>6761</v>
      </c>
      <c r="AB293" s="71">
        <v>20637</v>
      </c>
      <c r="AC293" s="71">
        <v>0</v>
      </c>
      <c r="AD293" s="71">
        <v>1.8019597199999999</v>
      </c>
      <c r="AE293" s="72"/>
      <c r="AF293" s="71">
        <v>21177669.76070895</v>
      </c>
      <c r="AG293" s="71">
        <v>956562.02899056231</v>
      </c>
      <c r="AH293" s="71">
        <v>3179878.5797009021</v>
      </c>
      <c r="AI293" s="71">
        <v>37286967.233320937</v>
      </c>
      <c r="AJ293" s="71">
        <v>51448154.243737541</v>
      </c>
      <c r="AK293" s="71">
        <v>0</v>
      </c>
      <c r="AL293" s="71">
        <v>0</v>
      </c>
      <c r="AM293" s="71">
        <v>2828214.2810409209</v>
      </c>
      <c r="AN293" s="71">
        <v>0</v>
      </c>
      <c r="AO293" s="71">
        <v>0</v>
      </c>
      <c r="AP293" s="71">
        <v>116877446.1274998</v>
      </c>
      <c r="AQ293" s="72"/>
      <c r="AR293" s="71">
        <v>486</v>
      </c>
      <c r="AS293" s="71">
        <v>199</v>
      </c>
      <c r="AT293" s="71">
        <v>0</v>
      </c>
      <c r="AU293" s="71">
        <v>0</v>
      </c>
      <c r="AV293" s="71">
        <v>0</v>
      </c>
      <c r="AW293" s="71">
        <v>0</v>
      </c>
      <c r="AX293" s="71"/>
      <c r="AY293" s="72"/>
      <c r="AZ293" s="71">
        <v>2346.0349999999999</v>
      </c>
      <c r="BA293" s="71">
        <v>15976</v>
      </c>
      <c r="BB293" s="71">
        <v>0</v>
      </c>
      <c r="BC293" s="71">
        <v>0</v>
      </c>
      <c r="BD293" s="71">
        <v>0</v>
      </c>
      <c r="BE293" s="71">
        <v>0</v>
      </c>
      <c r="BF293" s="71"/>
      <c r="BG293" s="72"/>
      <c r="BH293" s="71">
        <v>0</v>
      </c>
      <c r="BI293" s="71">
        <v>0</v>
      </c>
      <c r="BJ293" s="71">
        <v>26.972000000000001</v>
      </c>
      <c r="BK293" s="71">
        <v>0</v>
      </c>
      <c r="BL293" s="71">
        <v>5.6219999999999999</v>
      </c>
      <c r="BM293" s="71">
        <v>0</v>
      </c>
      <c r="BN293" s="72"/>
      <c r="BO293" s="71">
        <v>0</v>
      </c>
      <c r="BP293" s="71">
        <v>0</v>
      </c>
      <c r="BQ293" s="71">
        <v>2</v>
      </c>
      <c r="BR293" s="71">
        <v>0</v>
      </c>
      <c r="BS293" s="71">
        <v>1</v>
      </c>
      <c r="BT293" s="71">
        <v>0</v>
      </c>
      <c r="BU293"/>
      <c r="BV293" s="70">
        <v>32.594000000000001</v>
      </c>
      <c r="BW293" s="70">
        <v>0</v>
      </c>
      <c r="BX293" s="70">
        <v>0</v>
      </c>
      <c r="BY293" s="70">
        <v>0</v>
      </c>
      <c r="BZ293" s="70">
        <v>0</v>
      </c>
      <c r="CA293" s="70">
        <v>0</v>
      </c>
      <c r="CB293" s="70">
        <v>0</v>
      </c>
      <c r="CC293" s="70">
        <v>0</v>
      </c>
      <c r="CD293" s="70">
        <v>0</v>
      </c>
    </row>
    <row r="294" spans="1:82">
      <c r="A294" s="70" t="s">
        <v>1970</v>
      </c>
      <c r="B294" s="70">
        <v>404</v>
      </c>
      <c r="C294" s="70">
        <v>13</v>
      </c>
      <c r="D294" s="70">
        <v>24</v>
      </c>
      <c r="E294" s="70">
        <v>2016</v>
      </c>
      <c r="F294" s="70" t="s">
        <v>155</v>
      </c>
      <c r="G294" s="70" t="s">
        <v>1957</v>
      </c>
      <c r="H294" s="70" t="s">
        <v>1958</v>
      </c>
      <c r="I294" s="148"/>
      <c r="J294" s="71">
        <v>24.509792577011989</v>
      </c>
      <c r="K294" s="71">
        <v>1.1907736875389106</v>
      </c>
      <c r="L294" s="71">
        <v>23.647027158921745</v>
      </c>
      <c r="M294" s="71">
        <v>25.618263552013747</v>
      </c>
      <c r="N294" s="71">
        <v>26.986433500992089</v>
      </c>
      <c r="O294" s="71">
        <v>21.578401978889644</v>
      </c>
      <c r="P294" s="71">
        <v>32.742927113635183</v>
      </c>
      <c r="Q294" s="71">
        <v>1.4365848144677142</v>
      </c>
      <c r="R294" s="71">
        <v>0</v>
      </c>
      <c r="S294" s="71">
        <v>1.4323713610000002</v>
      </c>
      <c r="T294" s="72"/>
      <c r="U294" s="71">
        <v>1449756</v>
      </c>
      <c r="V294" s="71">
        <v>572</v>
      </c>
      <c r="W294" s="71">
        <v>474</v>
      </c>
      <c r="X294" s="71">
        <v>6130</v>
      </c>
      <c r="Y294" s="71">
        <v>10055</v>
      </c>
      <c r="Z294" s="71">
        <v>12691</v>
      </c>
      <c r="AA294" s="71">
        <v>6739</v>
      </c>
      <c r="AB294" s="71">
        <v>20339</v>
      </c>
      <c r="AC294" s="71">
        <v>0</v>
      </c>
      <c r="AD294" s="71">
        <v>1.432371361</v>
      </c>
      <c r="AE294" s="72"/>
      <c r="AF294" s="71">
        <v>21509770.8817559</v>
      </c>
      <c r="AG294" s="71">
        <v>906071.27842332167</v>
      </c>
      <c r="AH294" s="71">
        <v>2694591.116808983</v>
      </c>
      <c r="AI294" s="71">
        <v>38037167.460844927</v>
      </c>
      <c r="AJ294" s="71">
        <v>43621818.116205007</v>
      </c>
      <c r="AK294" s="71">
        <v>0</v>
      </c>
      <c r="AL294" s="71">
        <v>0</v>
      </c>
      <c r="AM294" s="71">
        <v>2789540.147697526</v>
      </c>
      <c r="AN294" s="71">
        <v>0</v>
      </c>
      <c r="AO294" s="71">
        <v>0</v>
      </c>
      <c r="AP294" s="71">
        <v>109558959.00173566</v>
      </c>
      <c r="AQ294" s="72"/>
      <c r="AR294" s="71">
        <v>506</v>
      </c>
      <c r="AS294" s="71">
        <v>227</v>
      </c>
      <c r="AT294" s="71">
        <v>0</v>
      </c>
      <c r="AU294" s="71">
        <v>0</v>
      </c>
      <c r="AV294" s="71">
        <v>0</v>
      </c>
      <c r="AW294" s="71">
        <v>0</v>
      </c>
      <c r="AX294" s="71"/>
      <c r="AY294" s="72"/>
      <c r="AZ294" s="71">
        <v>2479.0349999999999</v>
      </c>
      <c r="BA294" s="71">
        <v>17223.5</v>
      </c>
      <c r="BB294" s="71">
        <v>0</v>
      </c>
      <c r="BC294" s="71">
        <v>0</v>
      </c>
      <c r="BD294" s="71">
        <v>0</v>
      </c>
      <c r="BE294" s="71">
        <v>0</v>
      </c>
      <c r="BF294" s="71"/>
      <c r="BG294" s="72"/>
      <c r="BH294" s="71">
        <v>0</v>
      </c>
      <c r="BI294" s="71">
        <v>0</v>
      </c>
      <c r="BJ294" s="71">
        <v>26.382999999999999</v>
      </c>
      <c r="BK294" s="71">
        <v>0</v>
      </c>
      <c r="BL294" s="71">
        <v>3.9940000000000002</v>
      </c>
      <c r="BM294" s="71">
        <v>0</v>
      </c>
      <c r="BN294" s="72"/>
      <c r="BO294" s="71">
        <v>0</v>
      </c>
      <c r="BP294" s="71">
        <v>0</v>
      </c>
      <c r="BQ294" s="71">
        <v>2</v>
      </c>
      <c r="BR294" s="71">
        <v>0</v>
      </c>
      <c r="BS294" s="71">
        <v>1</v>
      </c>
      <c r="BT294" s="71">
        <v>0</v>
      </c>
      <c r="BU294"/>
      <c r="BV294" s="70">
        <v>30.376999999999999</v>
      </c>
      <c r="BW294" s="70">
        <v>0</v>
      </c>
      <c r="BX294" s="70">
        <v>0</v>
      </c>
      <c r="BY294" s="70">
        <v>0</v>
      </c>
      <c r="BZ294" s="70">
        <v>0</v>
      </c>
      <c r="CA294" s="70">
        <v>0</v>
      </c>
      <c r="CB294" s="70">
        <v>0</v>
      </c>
      <c r="CC294" s="70">
        <v>0</v>
      </c>
      <c r="CD294" s="70">
        <v>0</v>
      </c>
    </row>
    <row r="295" spans="1:82">
      <c r="A295" s="70" t="s">
        <v>1971</v>
      </c>
      <c r="B295" s="70">
        <v>405</v>
      </c>
      <c r="C295" s="70">
        <v>14</v>
      </c>
      <c r="D295" s="70">
        <v>24</v>
      </c>
      <c r="E295" s="70">
        <v>2017</v>
      </c>
      <c r="F295" s="70" t="s">
        <v>156</v>
      </c>
      <c r="G295" s="70" t="s">
        <v>1957</v>
      </c>
      <c r="H295" s="70" t="s">
        <v>1958</v>
      </c>
      <c r="I295" s="148"/>
      <c r="J295" s="71">
        <v>23.078554497122685</v>
      </c>
      <c r="K295" s="71">
        <v>1.1798718577126632</v>
      </c>
      <c r="L295" s="71">
        <v>20.341394382424586</v>
      </c>
      <c r="M295" s="71">
        <v>21.731567436608181</v>
      </c>
      <c r="N295" s="71">
        <v>27.728007163704905</v>
      </c>
      <c r="O295" s="71">
        <v>21.074092098133882</v>
      </c>
      <c r="P295" s="71">
        <v>32.014094446562744</v>
      </c>
      <c r="Q295" s="71">
        <v>1.3627080281910899</v>
      </c>
      <c r="R295" s="71">
        <v>0</v>
      </c>
      <c r="S295" s="71">
        <v>1.5569632000000002</v>
      </c>
      <c r="T295" s="72"/>
      <c r="U295" s="71">
        <v>1466168</v>
      </c>
      <c r="V295" s="71">
        <v>572</v>
      </c>
      <c r="W295" s="71">
        <v>474</v>
      </c>
      <c r="X295" s="71">
        <v>6130</v>
      </c>
      <c r="Y295" s="71">
        <v>9970</v>
      </c>
      <c r="Z295" s="71">
        <v>12600</v>
      </c>
      <c r="AA295" s="71">
        <v>6631</v>
      </c>
      <c r="AB295" s="71">
        <v>19951</v>
      </c>
      <c r="AC295" s="71">
        <v>0</v>
      </c>
      <c r="AD295" s="71">
        <v>1.5569632</v>
      </c>
      <c r="AE295" s="72"/>
      <c r="AF295" s="71">
        <v>20637792.768966649</v>
      </c>
      <c r="AG295" s="71">
        <v>918674.26810157369</v>
      </c>
      <c r="AH295" s="71">
        <v>2979053.6279853559</v>
      </c>
      <c r="AI295" s="71">
        <v>34931571.295923106</v>
      </c>
      <c r="AJ295" s="71">
        <v>49260853.28191717</v>
      </c>
      <c r="AK295" s="71">
        <v>0</v>
      </c>
      <c r="AL295" s="71">
        <v>0</v>
      </c>
      <c r="AM295" s="71">
        <v>2740606.6662819861</v>
      </c>
      <c r="AN295" s="71">
        <v>0</v>
      </c>
      <c r="AO295" s="71">
        <v>0</v>
      </c>
      <c r="AP295" s="71">
        <v>111468551.90917583</v>
      </c>
      <c r="AQ295" s="72"/>
      <c r="AR295" s="71">
        <v>540</v>
      </c>
      <c r="AS295" s="71">
        <v>265</v>
      </c>
      <c r="AT295" s="71">
        <v>5</v>
      </c>
      <c r="AU295" s="71">
        <v>0</v>
      </c>
      <c r="AV295" s="71">
        <v>0</v>
      </c>
      <c r="AW295" s="71">
        <v>0</v>
      </c>
      <c r="AX295" s="71"/>
      <c r="AY295" s="72"/>
      <c r="AZ295" s="71">
        <v>2705.915</v>
      </c>
      <c r="BA295" s="71">
        <v>18929.499999999989</v>
      </c>
      <c r="BB295" s="71">
        <v>97.5</v>
      </c>
      <c r="BC295" s="71">
        <v>0</v>
      </c>
      <c r="BD295" s="71">
        <v>0</v>
      </c>
      <c r="BE295" s="71">
        <v>0</v>
      </c>
      <c r="BF295" s="71"/>
      <c r="BG295" s="72"/>
      <c r="BH295" s="71">
        <v>0</v>
      </c>
      <c r="BI295" s="71">
        <v>0</v>
      </c>
      <c r="BJ295" s="71">
        <v>5.4909999999999997</v>
      </c>
      <c r="BK295" s="71">
        <v>0</v>
      </c>
      <c r="BL295" s="71">
        <v>5.7549999999999999</v>
      </c>
      <c r="BM295" s="71">
        <v>0</v>
      </c>
      <c r="BN295" s="72"/>
      <c r="BO295" s="71">
        <v>0</v>
      </c>
      <c r="BP295" s="71">
        <v>0</v>
      </c>
      <c r="BQ295" s="71">
        <v>2</v>
      </c>
      <c r="BR295" s="71">
        <v>0</v>
      </c>
      <c r="BS295" s="71">
        <v>1</v>
      </c>
      <c r="BT295" s="71">
        <v>0</v>
      </c>
      <c r="BU295"/>
      <c r="BV295" s="70">
        <v>11.246</v>
      </c>
      <c r="BW295" s="70">
        <v>0</v>
      </c>
      <c r="BX295" s="70">
        <v>0</v>
      </c>
      <c r="BY295" s="70">
        <v>0</v>
      </c>
      <c r="BZ295" s="70">
        <v>0</v>
      </c>
      <c r="CA295" s="70">
        <v>0</v>
      </c>
      <c r="CB295" s="70">
        <v>0</v>
      </c>
      <c r="CC295" s="70">
        <v>0</v>
      </c>
      <c r="CD295" s="70">
        <v>0</v>
      </c>
    </row>
    <row r="296" spans="1:82">
      <c r="A296" s="70" t="s">
        <v>1972</v>
      </c>
      <c r="B296" s="70">
        <v>406</v>
      </c>
      <c r="C296" s="70">
        <v>15</v>
      </c>
      <c r="D296" s="70">
        <v>24</v>
      </c>
      <c r="E296" s="70">
        <v>2018</v>
      </c>
      <c r="F296" s="70" t="s">
        <v>183</v>
      </c>
      <c r="G296" s="70" t="s">
        <v>1957</v>
      </c>
      <c r="H296" s="70" t="s">
        <v>1958</v>
      </c>
      <c r="I296" s="148"/>
      <c r="J296" s="71">
        <v>51.042909920600351</v>
      </c>
      <c r="K296" s="71">
        <v>1.0168852254999563</v>
      </c>
      <c r="L296" s="71">
        <v>18.100809208471912</v>
      </c>
      <c r="M296" s="71">
        <v>20.966692434085164</v>
      </c>
      <c r="N296" s="71">
        <v>18.504787637040437</v>
      </c>
      <c r="O296" s="71">
        <v>20.523890293111936</v>
      </c>
      <c r="P296" s="71">
        <v>31.456424293255413</v>
      </c>
      <c r="Q296" s="71">
        <v>1.2432784275859801</v>
      </c>
      <c r="R296" s="71">
        <v>0</v>
      </c>
      <c r="S296" s="71">
        <v>2.1532852000000005</v>
      </c>
      <c r="T296" s="72"/>
      <c r="U296" s="71">
        <v>3348552</v>
      </c>
      <c r="V296" s="71">
        <v>572</v>
      </c>
      <c r="W296" s="71">
        <v>474</v>
      </c>
      <c r="X296" s="71">
        <v>6130</v>
      </c>
      <c r="Y296" s="71">
        <v>9944</v>
      </c>
      <c r="Z296" s="71">
        <v>12506</v>
      </c>
      <c r="AA296" s="71">
        <v>6581</v>
      </c>
      <c r="AB296" s="71">
        <v>19616</v>
      </c>
      <c r="AC296" s="71">
        <v>0</v>
      </c>
      <c r="AD296" s="71">
        <v>2.1532852</v>
      </c>
      <c r="AE296" s="72"/>
      <c r="AF296" s="71">
        <v>49311516.017338492</v>
      </c>
      <c r="AG296" s="71">
        <v>809429.88094608684</v>
      </c>
      <c r="AH296" s="71">
        <v>2761093.4152656682</v>
      </c>
      <c r="AI296" s="71">
        <v>35690480.820437491</v>
      </c>
      <c r="AJ296" s="71">
        <v>37811803.71488861</v>
      </c>
      <c r="AK296" s="71">
        <v>0</v>
      </c>
      <c r="AL296" s="71">
        <v>0</v>
      </c>
      <c r="AM296" s="71">
        <v>2700164.1877197041</v>
      </c>
      <c r="AN296" s="71">
        <v>0</v>
      </c>
      <c r="AO296" s="71">
        <v>0</v>
      </c>
      <c r="AP296" s="71">
        <v>129084488.03659606</v>
      </c>
      <c r="AQ296" s="72"/>
      <c r="AR296" s="71">
        <v>555</v>
      </c>
      <c r="AS296" s="71">
        <v>300</v>
      </c>
      <c r="AT296" s="71">
        <v>5</v>
      </c>
      <c r="AU296" s="71">
        <v>0</v>
      </c>
      <c r="AV296" s="71">
        <v>0</v>
      </c>
      <c r="AW296" s="71">
        <v>0</v>
      </c>
      <c r="AX296" s="71"/>
      <c r="AY296" s="72"/>
      <c r="AZ296" s="71">
        <v>2811.1769999999997</v>
      </c>
      <c r="BA296" s="71">
        <v>20537.599999999999</v>
      </c>
      <c r="BB296" s="71">
        <v>98</v>
      </c>
      <c r="BC296" s="71">
        <v>0</v>
      </c>
      <c r="BD296" s="71">
        <v>0</v>
      </c>
      <c r="BE296" s="71">
        <v>0</v>
      </c>
      <c r="BF296" s="71"/>
      <c r="BG296" s="72"/>
      <c r="BH296" s="71">
        <v>0</v>
      </c>
      <c r="BI296" s="71">
        <v>0</v>
      </c>
      <c r="BJ296" s="71">
        <v>17.024999999999999</v>
      </c>
      <c r="BK296" s="71">
        <v>0</v>
      </c>
      <c r="BL296" s="71">
        <v>4.5730000000000004</v>
      </c>
      <c r="BM296" s="71">
        <v>0</v>
      </c>
      <c r="BN296" s="72"/>
      <c r="BO296" s="71">
        <v>0</v>
      </c>
      <c r="BP296" s="71">
        <v>0</v>
      </c>
      <c r="BQ296" s="71">
        <v>2</v>
      </c>
      <c r="BR296" s="71">
        <v>0</v>
      </c>
      <c r="BS296" s="71">
        <v>1</v>
      </c>
      <c r="BT296" s="71">
        <v>0</v>
      </c>
      <c r="BU296"/>
      <c r="BV296" s="70">
        <v>21.597999999999999</v>
      </c>
      <c r="BW296" s="70">
        <v>0</v>
      </c>
      <c r="BX296" s="70">
        <v>0</v>
      </c>
      <c r="BY296" s="70">
        <v>0</v>
      </c>
      <c r="BZ296" s="70">
        <v>0</v>
      </c>
      <c r="CA296" s="70">
        <v>0</v>
      </c>
      <c r="CB296" s="70">
        <v>0</v>
      </c>
      <c r="CC296" s="70">
        <v>0</v>
      </c>
      <c r="CD296" s="70">
        <v>0</v>
      </c>
    </row>
    <row r="297" spans="1:82">
      <c r="A297" s="70" t="s">
        <v>1973</v>
      </c>
      <c r="B297" s="70">
        <v>407</v>
      </c>
      <c r="C297" s="70">
        <v>16</v>
      </c>
      <c r="D297" s="70">
        <v>24</v>
      </c>
      <c r="E297" s="70">
        <v>2019</v>
      </c>
      <c r="F297" s="70" t="s">
        <v>158</v>
      </c>
      <c r="G297" s="70" t="s">
        <v>1957</v>
      </c>
      <c r="H297" s="70" t="s">
        <v>1958</v>
      </c>
      <c r="I297" s="148"/>
      <c r="J297" s="71">
        <v>47.460063415566715</v>
      </c>
      <c r="K297" s="71">
        <v>0.95657694516716307</v>
      </c>
      <c r="L297" s="71">
        <v>18.386488178581708</v>
      </c>
      <c r="M297" s="71">
        <v>23.480424942037473</v>
      </c>
      <c r="N297" s="71">
        <v>18.89167238393777</v>
      </c>
      <c r="O297" s="71">
        <v>19.753476409230558</v>
      </c>
      <c r="P297" s="71">
        <v>30.937552067249641</v>
      </c>
      <c r="Q297" s="71">
        <v>1.1873046240260601</v>
      </c>
      <c r="R297" s="71">
        <v>0</v>
      </c>
      <c r="S297" s="71">
        <v>3.33156096</v>
      </c>
      <c r="T297" s="72"/>
      <c r="U297" s="71">
        <v>3084930</v>
      </c>
      <c r="V297" s="71">
        <v>572</v>
      </c>
      <c r="W297" s="71">
        <v>474</v>
      </c>
      <c r="X297" s="71">
        <v>6130</v>
      </c>
      <c r="Y297" s="71">
        <v>9830</v>
      </c>
      <c r="Z297" s="71">
        <v>12367</v>
      </c>
      <c r="AA297" s="71">
        <v>6424</v>
      </c>
      <c r="AB297" s="71">
        <v>19240</v>
      </c>
      <c r="AC297" s="71">
        <v>0</v>
      </c>
      <c r="AD297" s="71">
        <v>3.33156096</v>
      </c>
      <c r="AE297" s="72"/>
      <c r="AF297" s="71">
        <v>40950663.378707983</v>
      </c>
      <c r="AG297" s="71">
        <v>783936.14831569034</v>
      </c>
      <c r="AH297" s="71">
        <v>3005945.2936522448</v>
      </c>
      <c r="AI297" s="71">
        <v>35270500.292506039</v>
      </c>
      <c r="AJ297" s="71">
        <v>39265702.166989326</v>
      </c>
      <c r="AK297" s="71">
        <v>0</v>
      </c>
      <c r="AL297" s="71">
        <v>0</v>
      </c>
      <c r="AM297" s="71">
        <v>2620343.1613575462</v>
      </c>
      <c r="AN297" s="71">
        <v>0</v>
      </c>
      <c r="AO297" s="71">
        <v>0</v>
      </c>
      <c r="AP297" s="71">
        <v>121897090.44152883</v>
      </c>
      <c r="AQ297" s="72"/>
      <c r="AR297" s="71">
        <v>571</v>
      </c>
      <c r="AS297" s="71">
        <v>350</v>
      </c>
      <c r="AT297" s="71">
        <v>5</v>
      </c>
      <c r="AU297" s="71">
        <v>1</v>
      </c>
      <c r="AV297" s="71">
        <v>0</v>
      </c>
      <c r="AW297" s="71">
        <v>0</v>
      </c>
      <c r="AX297" s="71"/>
      <c r="AY297" s="72"/>
      <c r="AZ297" s="71">
        <v>2920.3270000000011</v>
      </c>
      <c r="BA297" s="71">
        <v>22854.7</v>
      </c>
      <c r="BB297" s="71">
        <v>97.5</v>
      </c>
      <c r="BC297" s="71">
        <v>13.9</v>
      </c>
      <c r="BD297" s="71">
        <v>0</v>
      </c>
      <c r="BE297" s="71">
        <v>0</v>
      </c>
      <c r="BF297" s="71"/>
      <c r="BG297" s="72"/>
      <c r="BH297" s="71">
        <v>0</v>
      </c>
      <c r="BI297" s="71">
        <v>0</v>
      </c>
      <c r="BJ297" s="71">
        <v>12.925000000000001</v>
      </c>
      <c r="BK297" s="71">
        <v>0</v>
      </c>
      <c r="BL297" s="71">
        <v>0</v>
      </c>
      <c r="BM297" s="71">
        <v>0</v>
      </c>
      <c r="BN297" s="72"/>
      <c r="BO297" s="71">
        <v>0</v>
      </c>
      <c r="BP297" s="71">
        <v>0</v>
      </c>
      <c r="BQ297" s="71">
        <v>1</v>
      </c>
      <c r="BR297" s="71">
        <v>0</v>
      </c>
      <c r="BS297" s="71">
        <v>0</v>
      </c>
      <c r="BT297" s="71">
        <v>0</v>
      </c>
      <c r="BU297"/>
      <c r="BV297" s="70">
        <v>12.925000000000001</v>
      </c>
      <c r="BW297" s="70">
        <v>0</v>
      </c>
      <c r="BX297" s="70">
        <v>0</v>
      </c>
      <c r="BY297" s="70">
        <v>0</v>
      </c>
      <c r="BZ297" s="70">
        <v>0</v>
      </c>
      <c r="CA297" s="70">
        <v>0</v>
      </c>
      <c r="CB297" s="70">
        <v>0</v>
      </c>
      <c r="CC297" s="70">
        <v>0</v>
      </c>
      <c r="CD297" s="70">
        <v>0</v>
      </c>
    </row>
    <row r="298" spans="1:82">
      <c r="A298" s="70" t="s">
        <v>1974</v>
      </c>
      <c r="B298" s="70">
        <v>408</v>
      </c>
      <c r="C298" s="70">
        <v>17</v>
      </c>
      <c r="D298" s="70">
        <v>24</v>
      </c>
      <c r="E298" s="70">
        <v>2020</v>
      </c>
      <c r="F298" s="70" t="s">
        <v>159</v>
      </c>
      <c r="G298" s="70" t="s">
        <v>1957</v>
      </c>
      <c r="H298" s="70" t="s">
        <v>1958</v>
      </c>
      <c r="I298" s="148"/>
      <c r="J298" s="71">
        <v>37.317535678817499</v>
      </c>
      <c r="K298" s="71">
        <v>1.0462034317503877</v>
      </c>
      <c r="L298" s="71">
        <v>24.276607397799651</v>
      </c>
      <c r="M298" s="71">
        <v>20.767913919118449</v>
      </c>
      <c r="N298" s="71">
        <v>20.685092126859526</v>
      </c>
      <c r="O298" s="71">
        <v>17.211676419785324</v>
      </c>
      <c r="P298" s="71">
        <v>29.038919822815295</v>
      </c>
      <c r="Q298" s="71">
        <v>1.1093460107506701</v>
      </c>
      <c r="R298" s="71">
        <v>0</v>
      </c>
      <c r="S298" s="71">
        <v>2.4887195308800001</v>
      </c>
      <c r="T298" s="72"/>
      <c r="U298" s="71">
        <v>2633157</v>
      </c>
      <c r="V298" s="71">
        <v>546</v>
      </c>
      <c r="W298" s="71">
        <v>587</v>
      </c>
      <c r="X298" s="71">
        <v>5692</v>
      </c>
      <c r="Y298" s="71">
        <v>9669</v>
      </c>
      <c r="Z298" s="71">
        <v>12299</v>
      </c>
      <c r="AA298" s="71">
        <v>6409</v>
      </c>
      <c r="AB298" s="71">
        <v>18815</v>
      </c>
      <c r="AC298" s="71">
        <v>0</v>
      </c>
      <c r="AD298" s="71">
        <v>2.4887195308800001</v>
      </c>
      <c r="AE298" s="72"/>
      <c r="AF298" s="71">
        <v>32209938.659284022</v>
      </c>
      <c r="AG298" s="71">
        <v>780128.12470564642</v>
      </c>
      <c r="AH298" s="71">
        <v>4072025.3296863129</v>
      </c>
      <c r="AI298" s="71">
        <v>30566802.813053377</v>
      </c>
      <c r="AJ298" s="71">
        <v>45780175.690136626</v>
      </c>
      <c r="AK298" s="71"/>
      <c r="AL298" s="71"/>
      <c r="AM298" s="71">
        <v>2455566.5390099362</v>
      </c>
      <c r="AN298" s="71"/>
      <c r="AO298" s="71"/>
      <c r="AP298" s="71">
        <v>115864637.15587592</v>
      </c>
      <c r="AQ298" s="72"/>
      <c r="AR298" s="71">
        <v>586</v>
      </c>
      <c r="AS298" s="71">
        <v>393</v>
      </c>
      <c r="AT298" s="71">
        <v>5</v>
      </c>
      <c r="AU298" s="71">
        <v>2</v>
      </c>
      <c r="AV298" s="71">
        <v>0</v>
      </c>
      <c r="AW298" s="71">
        <v>0</v>
      </c>
      <c r="AX298" s="71"/>
      <c r="AY298" s="72"/>
      <c r="AZ298" s="71">
        <v>3026.6120000000019</v>
      </c>
      <c r="BA298" s="71">
        <v>54889.3</v>
      </c>
      <c r="BB298" s="71">
        <v>97.5</v>
      </c>
      <c r="BC298" s="71">
        <v>40.9</v>
      </c>
      <c r="BD298" s="71">
        <v>0</v>
      </c>
      <c r="BE298" s="71">
        <v>0</v>
      </c>
      <c r="BF298" s="71"/>
      <c r="BG298" s="72"/>
      <c r="BH298" s="71">
        <v>0</v>
      </c>
      <c r="BI298" s="71">
        <v>0</v>
      </c>
      <c r="BJ298" s="71">
        <v>11.840999999999999</v>
      </c>
      <c r="BK298" s="71">
        <v>0</v>
      </c>
      <c r="BL298" s="71">
        <v>3.4369999999999998</v>
      </c>
      <c r="BM298" s="71">
        <v>0</v>
      </c>
      <c r="BN298" s="72"/>
      <c r="BO298" s="71">
        <v>0</v>
      </c>
      <c r="BP298" s="71">
        <v>0</v>
      </c>
      <c r="BQ298" s="71">
        <v>1</v>
      </c>
      <c r="BR298" s="71">
        <v>0</v>
      </c>
      <c r="BS298" s="71">
        <v>1</v>
      </c>
      <c r="BT298" s="71">
        <v>0</v>
      </c>
      <c r="BU298"/>
      <c r="BV298" s="70">
        <v>15.278</v>
      </c>
      <c r="BW298" s="70">
        <v>0</v>
      </c>
      <c r="BX298" s="70">
        <v>0</v>
      </c>
      <c r="BY298" s="70">
        <v>0</v>
      </c>
      <c r="BZ298" s="70">
        <v>0</v>
      </c>
      <c r="CA298" s="70">
        <v>0</v>
      </c>
      <c r="CB298" s="70">
        <v>0</v>
      </c>
      <c r="CC298" s="70">
        <v>0</v>
      </c>
      <c r="CD298" s="70">
        <v>0</v>
      </c>
    </row>
    <row r="299" spans="1:82">
      <c r="A299" s="70" t="s">
        <v>1975</v>
      </c>
      <c r="B299" s="70">
        <v>408</v>
      </c>
      <c r="C299" s="70">
        <v>18</v>
      </c>
      <c r="D299" s="70">
        <v>24</v>
      </c>
      <c r="E299" s="70">
        <v>2021</v>
      </c>
      <c r="F299" s="70" t="s">
        <v>160</v>
      </c>
      <c r="G299" s="70" t="s">
        <v>1957</v>
      </c>
      <c r="H299" s="70" t="s">
        <v>1958</v>
      </c>
      <c r="I299" s="148"/>
      <c r="J299" s="71">
        <v>36.020368191440909</v>
      </c>
      <c r="K299" s="71">
        <v>1.0501332109966317</v>
      </c>
      <c r="L299" s="71">
        <v>22.339929823065336</v>
      </c>
      <c r="M299" s="71">
        <v>18.907027737296957</v>
      </c>
      <c r="N299" s="71">
        <v>16.8985578437442</v>
      </c>
      <c r="O299" s="71">
        <v>16.482238236712224</v>
      </c>
      <c r="P299" s="71">
        <v>29.529205924845598</v>
      </c>
      <c r="Q299" s="71">
        <v>1.06655729082896</v>
      </c>
      <c r="R299" s="71">
        <v>0</v>
      </c>
      <c r="S299" s="71">
        <v>2.6799923990000001</v>
      </c>
      <c r="T299" s="72"/>
      <c r="U299" s="71">
        <v>2883007</v>
      </c>
      <c r="V299" s="71">
        <v>546</v>
      </c>
      <c r="W299" s="71">
        <v>587</v>
      </c>
      <c r="X299" s="71">
        <v>5692</v>
      </c>
      <c r="Y299" s="71">
        <v>9444</v>
      </c>
      <c r="Z299" s="71">
        <v>12127</v>
      </c>
      <c r="AA299" s="71">
        <v>6355</v>
      </c>
      <c r="AB299" s="71">
        <v>18267</v>
      </c>
      <c r="AC299" s="71">
        <v>0</v>
      </c>
      <c r="AD299" s="71">
        <v>2.6799923990000001</v>
      </c>
      <c r="AE299" s="72"/>
      <c r="AF299" s="71">
        <v>32210758.686251573</v>
      </c>
      <c r="AG299" s="71">
        <v>831409.79496552562</v>
      </c>
      <c r="AH299" s="71">
        <v>3722591.8375744042</v>
      </c>
      <c r="AI299" s="71">
        <v>33756633.538977571</v>
      </c>
      <c r="AJ299" s="71">
        <v>41255316.684364758</v>
      </c>
      <c r="AK299" s="71">
        <v>0</v>
      </c>
      <c r="AL299" s="71">
        <v>0</v>
      </c>
      <c r="AM299" s="71">
        <v>2397797.4385851361</v>
      </c>
      <c r="AN299" s="71">
        <v>0</v>
      </c>
      <c r="AO299" s="71">
        <v>0</v>
      </c>
      <c r="AP299" s="71">
        <v>114174507.98071897</v>
      </c>
      <c r="AQ299" s="72"/>
      <c r="AR299" s="71">
        <v>619</v>
      </c>
      <c r="AS299" s="71">
        <v>438</v>
      </c>
      <c r="AT299" s="71">
        <v>5</v>
      </c>
      <c r="AU299" s="71">
        <v>2</v>
      </c>
      <c r="AV299" s="71">
        <v>0</v>
      </c>
      <c r="AW299" s="71">
        <v>0</v>
      </c>
      <c r="AX299" s="71"/>
      <c r="AY299" s="72"/>
      <c r="AZ299" s="71">
        <v>3244.9820000000009</v>
      </c>
      <c r="BA299" s="71">
        <v>57094.8</v>
      </c>
      <c r="BB299" s="71">
        <v>97.5</v>
      </c>
      <c r="BC299" s="71">
        <v>40.9</v>
      </c>
      <c r="BD299" s="71">
        <v>0</v>
      </c>
      <c r="BE299" s="71">
        <v>0</v>
      </c>
      <c r="BF299" s="71"/>
      <c r="BG299" s="72"/>
      <c r="BH299" s="71">
        <v>0</v>
      </c>
      <c r="BI299" s="71">
        <v>0</v>
      </c>
      <c r="BJ299" s="71">
        <v>11.689</v>
      </c>
      <c r="BK299" s="71">
        <v>0</v>
      </c>
      <c r="BL299" s="71">
        <v>2.7E-2</v>
      </c>
      <c r="BM299" s="71">
        <v>0</v>
      </c>
      <c r="BN299" s="72"/>
      <c r="BO299" s="71">
        <v>0</v>
      </c>
      <c r="BP299" s="71">
        <v>0</v>
      </c>
      <c r="BQ299" s="71">
        <v>1</v>
      </c>
      <c r="BR299" s="71">
        <v>0</v>
      </c>
      <c r="BS299" s="71">
        <v>1</v>
      </c>
      <c r="BT299" s="71">
        <v>0</v>
      </c>
      <c r="BU299"/>
      <c r="BV299" s="70">
        <v>11.715999999999999</v>
      </c>
      <c r="BW299" s="70">
        <v>0</v>
      </c>
      <c r="BX299" s="70">
        <v>0</v>
      </c>
      <c r="BY299" s="70">
        <v>0</v>
      </c>
      <c r="BZ299" s="70">
        <v>0</v>
      </c>
      <c r="CA299" s="70">
        <v>0</v>
      </c>
      <c r="CB299" s="70">
        <v>0</v>
      </c>
      <c r="CC299" s="70">
        <v>0</v>
      </c>
      <c r="CD299" s="70">
        <v>0</v>
      </c>
    </row>
    <row r="300" spans="1:82">
      <c r="A300" s="70" t="s">
        <v>1976</v>
      </c>
      <c r="B300" s="70">
        <v>408</v>
      </c>
      <c r="C300" s="70">
        <v>19</v>
      </c>
      <c r="D300" s="70">
        <v>24</v>
      </c>
      <c r="E300" s="70">
        <v>2022</v>
      </c>
      <c r="F300" s="70" t="s">
        <v>161</v>
      </c>
      <c r="G300" s="70" t="s">
        <v>1957</v>
      </c>
      <c r="H300" s="70" t="s">
        <v>1958</v>
      </c>
      <c r="I300" s="148"/>
      <c r="J300" s="71">
        <v>34.104462063735305</v>
      </c>
      <c r="K300" s="71">
        <v>1.0701516392926591</v>
      </c>
      <c r="L300" s="71">
        <v>19.408627538722037</v>
      </c>
      <c r="M300" s="71">
        <v>19.453047311867554</v>
      </c>
      <c r="N300" s="71">
        <v>25.640503550431998</v>
      </c>
      <c r="O300" s="71">
        <v>17.208995669978943</v>
      </c>
      <c r="P300" s="71">
        <v>28.925620238845596</v>
      </c>
      <c r="Q300" s="71">
        <v>1.062600657252871</v>
      </c>
      <c r="R300" s="71">
        <v>0</v>
      </c>
      <c r="S300" s="71">
        <v>2.3225179382499999</v>
      </c>
      <c r="T300" s="72"/>
      <c r="U300" s="71">
        <v>3058940</v>
      </c>
      <c r="V300" s="71">
        <v>546</v>
      </c>
      <c r="W300" s="71">
        <v>587</v>
      </c>
      <c r="X300" s="71">
        <v>5692</v>
      </c>
      <c r="Y300" s="71">
        <v>9513</v>
      </c>
      <c r="Z300" s="71">
        <v>12030</v>
      </c>
      <c r="AA300" s="71">
        <v>6320</v>
      </c>
      <c r="AB300" s="71">
        <v>18050</v>
      </c>
      <c r="AC300" s="71">
        <v>0</v>
      </c>
      <c r="AD300" s="71">
        <v>2.3225179382499999</v>
      </c>
      <c r="AE300" s="72"/>
      <c r="AF300" s="71">
        <v>31552948.043778092</v>
      </c>
      <c r="AG300" s="71">
        <v>833141.7908173399</v>
      </c>
      <c r="AH300" s="71">
        <v>3817488.662867601</v>
      </c>
      <c r="AI300" s="71">
        <v>31214545.415462442</v>
      </c>
      <c r="AJ300" s="71">
        <v>50815849.99472294</v>
      </c>
      <c r="AK300" s="71">
        <v>0</v>
      </c>
      <c r="AL300" s="71">
        <v>0</v>
      </c>
      <c r="AM300" s="71">
        <v>2330747.6640484361</v>
      </c>
      <c r="AN300" s="71">
        <v>0</v>
      </c>
      <c r="AO300" s="71">
        <v>0</v>
      </c>
      <c r="AP300" s="71">
        <v>120564721.57169685</v>
      </c>
      <c r="AQ300" s="72"/>
      <c r="AR300" s="71">
        <v>636</v>
      </c>
      <c r="AS300" s="71">
        <v>462</v>
      </c>
      <c r="AT300" s="71">
        <v>5</v>
      </c>
      <c r="AU300" s="71">
        <v>2</v>
      </c>
      <c r="AV300" s="71">
        <v>0</v>
      </c>
      <c r="AW300" s="71">
        <v>0</v>
      </c>
      <c r="AX300" s="71"/>
      <c r="AY300" s="72"/>
      <c r="AZ300" s="71">
        <v>3349.1820000000012</v>
      </c>
      <c r="BA300" s="71">
        <v>58560.600000000006</v>
      </c>
      <c r="BB300" s="71">
        <v>97.5</v>
      </c>
      <c r="BC300" s="71">
        <v>40.9</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1977</v>
      </c>
      <c r="B301" s="70">
        <v>408</v>
      </c>
      <c r="C301" s="70">
        <v>20</v>
      </c>
      <c r="D301" s="70">
        <v>24</v>
      </c>
      <c r="E301" s="70">
        <v>2023</v>
      </c>
      <c r="F301" s="70" t="s">
        <v>1539</v>
      </c>
      <c r="G301" s="70" t="s">
        <v>1957</v>
      </c>
      <c r="H301" s="70" t="s">
        <v>1958</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649</v>
      </c>
      <c r="AS301" s="71">
        <v>471</v>
      </c>
      <c r="AT301" s="71">
        <v>5</v>
      </c>
      <c r="AU301" s="71">
        <v>2</v>
      </c>
      <c r="AV301" s="71">
        <v>0</v>
      </c>
      <c r="AW301" s="71">
        <v>0</v>
      </c>
      <c r="AX301" s="71"/>
      <c r="AY301" s="72"/>
      <c r="AZ301" s="71">
        <v>3428.8820000000014</v>
      </c>
      <c r="BA301" s="71">
        <v>85146.10000000002</v>
      </c>
      <c r="BB301" s="71">
        <v>97.5</v>
      </c>
      <c r="BC301" s="71">
        <v>40.9</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1978</v>
      </c>
      <c r="B302" s="70">
        <v>408</v>
      </c>
      <c r="C302" s="70">
        <v>21</v>
      </c>
      <c r="D302" s="70">
        <v>24</v>
      </c>
      <c r="E302" s="70">
        <v>2024</v>
      </c>
      <c r="F302" s="70" t="s">
        <v>1554</v>
      </c>
      <c r="G302" s="70" t="s">
        <v>1957</v>
      </c>
      <c r="H302" s="70" t="s">
        <v>1958</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1979</v>
      </c>
      <c r="B303" s="70">
        <v>477</v>
      </c>
      <c r="C303" s="70">
        <v>1</v>
      </c>
      <c r="D303" s="70">
        <v>29</v>
      </c>
      <c r="E303" s="70">
        <v>1990</v>
      </c>
      <c r="F303" s="70" t="s">
        <v>787</v>
      </c>
      <c r="G303" s="70" t="s">
        <v>1980</v>
      </c>
      <c r="H303" s="70" t="s">
        <v>1981</v>
      </c>
      <c r="I303" s="148"/>
      <c r="J303" s="71">
        <v>19.58457140969475</v>
      </c>
      <c r="K303" s="71">
        <v>1.787472036508023</v>
      </c>
      <c r="L303" s="71">
        <v>3.8140646490205641</v>
      </c>
      <c r="M303" s="71">
        <v>8.9756493747286399</v>
      </c>
      <c r="N303" s="71">
        <v>12.7416701465997</v>
      </c>
      <c r="O303" s="71">
        <v>14.93514551972442</v>
      </c>
      <c r="P303" s="71">
        <v>12.944219128468021</v>
      </c>
      <c r="Q303" s="71">
        <v>1.12492707702383</v>
      </c>
      <c r="R303" s="71">
        <v>0</v>
      </c>
      <c r="S303" s="71">
        <v>1.303202757957878</v>
      </c>
      <c r="T303" s="72"/>
      <c r="U303" s="71">
        <v>3238205</v>
      </c>
      <c r="V303" s="71">
        <v>642</v>
      </c>
      <c r="W303" s="71">
        <v>40</v>
      </c>
      <c r="X303" s="71">
        <v>3076</v>
      </c>
      <c r="Y303" s="71">
        <v>4957</v>
      </c>
      <c r="Z303" s="71">
        <v>6143</v>
      </c>
      <c r="AA303" s="71">
        <v>3143</v>
      </c>
      <c r="AB303" s="71">
        <v>18265</v>
      </c>
      <c r="AC303" s="71">
        <v>0</v>
      </c>
      <c r="AD303" s="71">
        <v>1.303202757957878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1982</v>
      </c>
      <c r="B304" s="70">
        <v>478</v>
      </c>
      <c r="C304" s="70">
        <v>2</v>
      </c>
      <c r="D304" s="70">
        <v>29</v>
      </c>
      <c r="E304" s="70">
        <v>2005</v>
      </c>
      <c r="F304" s="70" t="s">
        <v>789</v>
      </c>
      <c r="G304" s="70" t="s">
        <v>1980</v>
      </c>
      <c r="H304" s="70" t="s">
        <v>1981</v>
      </c>
      <c r="I304" s="148"/>
      <c r="J304" s="71">
        <v>62.589546383564141</v>
      </c>
      <c r="K304" s="71">
        <v>1.1258113426729699</v>
      </c>
      <c r="L304" s="71">
        <v>5.4600490226364444</v>
      </c>
      <c r="M304" s="71">
        <v>23.013568179735309</v>
      </c>
      <c r="N304" s="71">
        <v>20.337877754064049</v>
      </c>
      <c r="O304" s="71">
        <v>22.879782908991832</v>
      </c>
      <c r="P304" s="71">
        <v>13.336015623306761</v>
      </c>
      <c r="Q304" s="71">
        <v>1.1304479134538701</v>
      </c>
      <c r="R304" s="71">
        <v>0</v>
      </c>
      <c r="S304" s="71">
        <v>1.4013013638206531</v>
      </c>
      <c r="T304" s="72"/>
      <c r="U304" s="71">
        <v>9483252</v>
      </c>
      <c r="V304" s="71">
        <v>477</v>
      </c>
      <c r="W304" s="71">
        <v>73</v>
      </c>
      <c r="X304" s="71">
        <v>4260</v>
      </c>
      <c r="Y304" s="71">
        <v>6824</v>
      </c>
      <c r="Z304" s="71">
        <v>10890</v>
      </c>
      <c r="AA304" s="71">
        <v>2652</v>
      </c>
      <c r="AB304" s="71">
        <v>19188</v>
      </c>
      <c r="AC304" s="71">
        <v>0</v>
      </c>
      <c r="AD304" s="71">
        <v>1.4013013638206531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1983</v>
      </c>
      <c r="B305" s="70">
        <v>479</v>
      </c>
      <c r="C305" s="70">
        <v>3</v>
      </c>
      <c r="D305" s="70">
        <v>29</v>
      </c>
      <c r="E305" s="70">
        <v>2006</v>
      </c>
      <c r="F305" s="70" t="s">
        <v>790</v>
      </c>
      <c r="G305" s="70" t="s">
        <v>1980</v>
      </c>
      <c r="H305" s="70" t="s">
        <v>1981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1984</v>
      </c>
      <c r="B306" s="70">
        <v>480</v>
      </c>
      <c r="C306" s="70">
        <v>4</v>
      </c>
      <c r="D306" s="70">
        <v>29</v>
      </c>
      <c r="E306" s="70">
        <v>2007</v>
      </c>
      <c r="F306" s="70" t="s">
        <v>791</v>
      </c>
      <c r="G306" s="70" t="s">
        <v>1980</v>
      </c>
      <c r="H306" s="70" t="s">
        <v>1981</v>
      </c>
      <c r="I306" s="148"/>
      <c r="J306" s="71">
        <v>93.262131612731267</v>
      </c>
      <c r="K306" s="71">
        <v>1.0813897667055929</v>
      </c>
      <c r="L306" s="71">
        <v>2.0447798969084352</v>
      </c>
      <c r="M306" s="71">
        <v>23.553573121031171</v>
      </c>
      <c r="N306" s="71">
        <v>22.174664322301439</v>
      </c>
      <c r="O306" s="71">
        <v>22.261912137350439</v>
      </c>
      <c r="P306" s="71">
        <v>13.287116669829009</v>
      </c>
      <c r="Q306" s="71">
        <v>1.18522788287916</v>
      </c>
      <c r="R306" s="71">
        <v>0</v>
      </c>
      <c r="S306" s="71">
        <v>1.091258105962712</v>
      </c>
      <c r="T306" s="72"/>
      <c r="U306" s="71">
        <v>14487746</v>
      </c>
      <c r="V306" s="71">
        <v>470</v>
      </c>
      <c r="W306" s="71">
        <v>26</v>
      </c>
      <c r="X306" s="71">
        <v>5495</v>
      </c>
      <c r="Y306" s="71">
        <v>7035</v>
      </c>
      <c r="Z306" s="71">
        <v>11015</v>
      </c>
      <c r="AA306" s="71">
        <v>2602</v>
      </c>
      <c r="AB306" s="71">
        <v>19054</v>
      </c>
      <c r="AC306" s="71">
        <v>0</v>
      </c>
      <c r="AD306" s="71">
        <v>1.091258105962712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1985</v>
      </c>
      <c r="B307" s="70">
        <v>481</v>
      </c>
      <c r="C307" s="70">
        <v>5</v>
      </c>
      <c r="D307" s="70">
        <v>29</v>
      </c>
      <c r="E307" s="70">
        <v>2008</v>
      </c>
      <c r="F307" s="70" t="s">
        <v>792</v>
      </c>
      <c r="G307" s="70" t="s">
        <v>1980</v>
      </c>
      <c r="H307" s="70" t="s">
        <v>1981</v>
      </c>
      <c r="I307" s="148"/>
      <c r="J307" s="71">
        <v>76.908525315140196</v>
      </c>
      <c r="K307" s="71">
        <v>0.86286060546592769</v>
      </c>
      <c r="L307" s="71">
        <v>5.2656601028593286</v>
      </c>
      <c r="M307" s="71">
        <v>24.85022257744788</v>
      </c>
      <c r="N307" s="71">
        <v>22.526961980710791</v>
      </c>
      <c r="O307" s="71">
        <v>21.628108783047679</v>
      </c>
      <c r="P307" s="71">
        <v>12.889422898900349</v>
      </c>
      <c r="Q307" s="71">
        <v>1.15974556805799</v>
      </c>
      <c r="R307" s="71">
        <v>0</v>
      </c>
      <c r="S307" s="71">
        <v>0.9553093684786883</v>
      </c>
      <c r="T307" s="72"/>
      <c r="U307" s="71">
        <v>13112096</v>
      </c>
      <c r="V307" s="71">
        <v>470</v>
      </c>
      <c r="W307" s="71">
        <v>74</v>
      </c>
      <c r="X307" s="71">
        <v>5495</v>
      </c>
      <c r="Y307" s="71">
        <v>7119</v>
      </c>
      <c r="Z307" s="71">
        <v>11077</v>
      </c>
      <c r="AA307" s="71">
        <v>2527</v>
      </c>
      <c r="AB307" s="71">
        <v>18951</v>
      </c>
      <c r="AC307" s="71">
        <v>0</v>
      </c>
      <c r="AD307" s="71">
        <v>0.9553093684786883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1986</v>
      </c>
      <c r="B308" s="70">
        <v>482</v>
      </c>
      <c r="C308" s="70">
        <v>6</v>
      </c>
      <c r="D308" s="70">
        <v>29</v>
      </c>
      <c r="E308" s="70">
        <v>2009</v>
      </c>
      <c r="F308" s="70" t="s">
        <v>176</v>
      </c>
      <c r="G308" s="70" t="s">
        <v>1980</v>
      </c>
      <c r="H308" s="70" t="s">
        <v>1981</v>
      </c>
      <c r="I308" s="148"/>
      <c r="J308" s="71">
        <v>69.870140670538532</v>
      </c>
      <c r="K308" s="71">
        <v>0.86256956691287756</v>
      </c>
      <c r="L308" s="71">
        <v>3.7782786508801172</v>
      </c>
      <c r="M308" s="71">
        <v>20.748261018232121</v>
      </c>
      <c r="N308" s="71">
        <v>20.97039720105737</v>
      </c>
      <c r="O308" s="71">
        <v>21.844641868539</v>
      </c>
      <c r="P308" s="71">
        <v>12.31680460150147</v>
      </c>
      <c r="Q308" s="71">
        <v>1.0899274118348901</v>
      </c>
      <c r="R308" s="71">
        <v>0</v>
      </c>
      <c r="S308" s="71">
        <v>0.74087772885325498</v>
      </c>
      <c r="T308" s="72"/>
      <c r="U308" s="71">
        <v>10634303</v>
      </c>
      <c r="V308" s="71">
        <v>548</v>
      </c>
      <c r="W308" s="71">
        <v>58</v>
      </c>
      <c r="X308" s="71">
        <v>5412</v>
      </c>
      <c r="Y308" s="71">
        <v>7133</v>
      </c>
      <c r="Z308" s="71">
        <v>11043</v>
      </c>
      <c r="AA308" s="71">
        <v>2479</v>
      </c>
      <c r="AB308" s="71">
        <v>18696</v>
      </c>
      <c r="AC308" s="71">
        <v>0</v>
      </c>
      <c r="AD308" s="71">
        <v>0.74087772885325498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43.66</v>
      </c>
      <c r="BK308" s="71">
        <v>0</v>
      </c>
      <c r="BL308" s="71">
        <v>29.439</v>
      </c>
      <c r="BM308" s="71">
        <v>0</v>
      </c>
      <c r="BN308" s="72"/>
      <c r="BO308" s="71">
        <v>0</v>
      </c>
      <c r="BP308" s="71">
        <v>0</v>
      </c>
      <c r="BQ308" s="71">
        <v>5</v>
      </c>
      <c r="BR308" s="71">
        <v>0</v>
      </c>
      <c r="BS308" s="71">
        <v>1</v>
      </c>
      <c r="BT308" s="71">
        <v>0</v>
      </c>
      <c r="BU308"/>
      <c r="BV308" s="70">
        <v>43.66</v>
      </c>
      <c r="BW308" s="70">
        <v>0</v>
      </c>
      <c r="BX308" s="70">
        <v>29.439</v>
      </c>
      <c r="BY308" s="70">
        <v>0</v>
      </c>
      <c r="BZ308" s="70">
        <v>0</v>
      </c>
      <c r="CA308" s="70">
        <v>0</v>
      </c>
      <c r="CB308" s="70">
        <v>0</v>
      </c>
      <c r="CC308" s="70">
        <v>0</v>
      </c>
      <c r="CD308" s="70">
        <v>0</v>
      </c>
    </row>
    <row r="309" spans="1:82">
      <c r="A309" s="70" t="s">
        <v>1987</v>
      </c>
      <c r="B309" s="70">
        <v>483</v>
      </c>
      <c r="C309" s="70">
        <v>7</v>
      </c>
      <c r="D309" s="70">
        <v>29</v>
      </c>
      <c r="E309" s="70">
        <v>2010</v>
      </c>
      <c r="F309" s="70" t="s">
        <v>177</v>
      </c>
      <c r="G309" s="70" t="s">
        <v>1980</v>
      </c>
      <c r="H309" s="70" t="s">
        <v>1981</v>
      </c>
      <c r="I309" s="148"/>
      <c r="J309" s="71">
        <v>76.404073400404414</v>
      </c>
      <c r="K309" s="71">
        <v>0.90387339103165254</v>
      </c>
      <c r="L309" s="71">
        <v>4.2166295734572294</v>
      </c>
      <c r="M309" s="71">
        <v>21.143362958269279</v>
      </c>
      <c r="N309" s="71">
        <v>22.96327509676847</v>
      </c>
      <c r="O309" s="71">
        <v>21.69437884431753</v>
      </c>
      <c r="P309" s="71">
        <v>12.382589151200859</v>
      </c>
      <c r="Q309" s="71">
        <v>1.1223572484767601</v>
      </c>
      <c r="R309" s="71">
        <v>0</v>
      </c>
      <c r="S309" s="71">
        <v>0.89120066521112806</v>
      </c>
      <c r="T309" s="72"/>
      <c r="U309" s="71">
        <v>12553185</v>
      </c>
      <c r="V309" s="71">
        <v>548</v>
      </c>
      <c r="W309" s="71">
        <v>58</v>
      </c>
      <c r="X309" s="71">
        <v>5412</v>
      </c>
      <c r="Y309" s="71">
        <v>7135</v>
      </c>
      <c r="Z309" s="71">
        <v>11018</v>
      </c>
      <c r="AA309" s="71">
        <v>2430</v>
      </c>
      <c r="AB309" s="71">
        <v>18448</v>
      </c>
      <c r="AC309" s="71">
        <v>0</v>
      </c>
      <c r="AD309" s="71">
        <v>0.89120066521112806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45.680999999999997</v>
      </c>
      <c r="BK309" s="71">
        <v>0</v>
      </c>
      <c r="BL309" s="71">
        <v>27.102</v>
      </c>
      <c r="BM309" s="71">
        <v>0</v>
      </c>
      <c r="BN309" s="72"/>
      <c r="BO309" s="71">
        <v>0</v>
      </c>
      <c r="BP309" s="71">
        <v>0</v>
      </c>
      <c r="BQ309" s="71">
        <v>6</v>
      </c>
      <c r="BR309" s="71">
        <v>0</v>
      </c>
      <c r="BS309" s="71">
        <v>1</v>
      </c>
      <c r="BT309" s="71">
        <v>0</v>
      </c>
      <c r="BU309"/>
      <c r="BV309" s="70">
        <v>45.680999999999997</v>
      </c>
      <c r="BW309" s="70">
        <v>0</v>
      </c>
      <c r="BX309" s="70">
        <v>27.102</v>
      </c>
      <c r="BY309" s="70">
        <v>0</v>
      </c>
      <c r="BZ309" s="70">
        <v>0</v>
      </c>
      <c r="CA309" s="70">
        <v>0</v>
      </c>
      <c r="CB309" s="70">
        <v>0</v>
      </c>
      <c r="CC309" s="70">
        <v>0</v>
      </c>
      <c r="CD309" s="70">
        <v>0</v>
      </c>
    </row>
    <row r="310" spans="1:82">
      <c r="A310" s="70" t="s">
        <v>1988</v>
      </c>
      <c r="B310" s="70">
        <v>484</v>
      </c>
      <c r="C310" s="70">
        <v>8</v>
      </c>
      <c r="D310" s="70">
        <v>29</v>
      </c>
      <c r="E310" s="70">
        <v>2011</v>
      </c>
      <c r="F310" s="70" t="s">
        <v>178</v>
      </c>
      <c r="G310" s="70" t="s">
        <v>1980</v>
      </c>
      <c r="H310" s="70" t="s">
        <v>1981</v>
      </c>
      <c r="I310" s="148"/>
      <c r="J310" s="71">
        <v>79.009037949809809</v>
      </c>
      <c r="K310" s="71">
        <v>1.314484892821596</v>
      </c>
      <c r="L310" s="71">
        <v>2.389742843420851</v>
      </c>
      <c r="M310" s="71">
        <v>26.828599969586449</v>
      </c>
      <c r="N310" s="71">
        <v>31.668513591784709</v>
      </c>
      <c r="O310" s="71">
        <v>21.26970541790358</v>
      </c>
      <c r="P310" s="71">
        <v>11.905989318092812</v>
      </c>
      <c r="Q310" s="71">
        <v>1.2855030517591699</v>
      </c>
      <c r="R310" s="71">
        <v>0</v>
      </c>
      <c r="S310" s="71">
        <v>0.80468868111826919</v>
      </c>
      <c r="T310" s="72"/>
      <c r="U310" s="71">
        <v>11276321</v>
      </c>
      <c r="V310" s="71">
        <v>548</v>
      </c>
      <c r="W310" s="71">
        <v>58</v>
      </c>
      <c r="X310" s="71">
        <v>5412</v>
      </c>
      <c r="Y310" s="71">
        <v>9206</v>
      </c>
      <c r="Z310" s="71">
        <v>11037</v>
      </c>
      <c r="AA310" s="71">
        <v>2406</v>
      </c>
      <c r="AB310" s="71">
        <v>18318</v>
      </c>
      <c r="AC310" s="71">
        <v>0</v>
      </c>
      <c r="AD310" s="71">
        <v>0.80468868111826919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30.718</v>
      </c>
      <c r="BK310" s="71">
        <v>0</v>
      </c>
      <c r="BL310" s="71">
        <v>4.4249999999999998</v>
      </c>
      <c r="BM310" s="71">
        <v>0</v>
      </c>
      <c r="BN310" s="72"/>
      <c r="BO310" s="71">
        <v>0</v>
      </c>
      <c r="BP310" s="71">
        <v>0</v>
      </c>
      <c r="BQ310" s="71">
        <v>4</v>
      </c>
      <c r="BR310" s="71">
        <v>0</v>
      </c>
      <c r="BS310" s="71">
        <v>1</v>
      </c>
      <c r="BT310" s="71">
        <v>0</v>
      </c>
      <c r="BU310"/>
      <c r="BV310" s="70">
        <v>35.143000000000001</v>
      </c>
      <c r="BW310" s="70">
        <v>0</v>
      </c>
      <c r="BX310" s="70">
        <v>0</v>
      </c>
      <c r="BY310" s="70">
        <v>0</v>
      </c>
      <c r="BZ310" s="70">
        <v>0</v>
      </c>
      <c r="CA310" s="70">
        <v>0</v>
      </c>
      <c r="CB310" s="70">
        <v>0</v>
      </c>
      <c r="CC310" s="70">
        <v>0</v>
      </c>
      <c r="CD310" s="70">
        <v>0</v>
      </c>
    </row>
    <row r="311" spans="1:82">
      <c r="A311" s="70" t="s">
        <v>1989</v>
      </c>
      <c r="B311" s="70">
        <v>485</v>
      </c>
      <c r="C311" s="70">
        <v>9</v>
      </c>
      <c r="D311" s="70">
        <v>29</v>
      </c>
      <c r="E311" s="70">
        <v>2012</v>
      </c>
      <c r="F311" s="70" t="s">
        <v>179</v>
      </c>
      <c r="G311" s="1064" t="s">
        <v>1980</v>
      </c>
      <c r="H311" s="70" t="s">
        <v>1981</v>
      </c>
      <c r="I311" s="148"/>
      <c r="J311" s="71">
        <v>89.158007129570109</v>
      </c>
      <c r="K311" s="71">
        <v>1.2817994189217721</v>
      </c>
      <c r="L311" s="71">
        <v>2.372376794001898</v>
      </c>
      <c r="M311" s="71">
        <v>27.734474678062931</v>
      </c>
      <c r="N311" s="71">
        <v>26.73077991350614</v>
      </c>
      <c r="O311" s="71">
        <v>21.54208223790322</v>
      </c>
      <c r="P311" s="71">
        <v>11.824430135152399</v>
      </c>
      <c r="Q311" s="71">
        <v>1.4025441003860999</v>
      </c>
      <c r="R311" s="71">
        <v>0</v>
      </c>
      <c r="S311" s="71">
        <v>0.99762857858471343</v>
      </c>
      <c r="T311" s="72"/>
      <c r="U311" s="71">
        <v>12168232</v>
      </c>
      <c r="V311" s="71">
        <v>548</v>
      </c>
      <c r="W311" s="71">
        <v>58</v>
      </c>
      <c r="X311" s="71">
        <v>5412</v>
      </c>
      <c r="Y311" s="71">
        <v>7382</v>
      </c>
      <c r="Z311" s="71">
        <v>11267</v>
      </c>
      <c r="AA311" s="71">
        <v>2376</v>
      </c>
      <c r="AB311" s="71">
        <v>18395</v>
      </c>
      <c r="AC311" s="71">
        <v>0</v>
      </c>
      <c r="AD311" s="71">
        <v>0.99762857858471343</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49.892000000000003</v>
      </c>
      <c r="BK311" s="71">
        <v>0</v>
      </c>
      <c r="BL311" s="71">
        <v>3.8490000000000002</v>
      </c>
      <c r="BM311" s="71">
        <v>0</v>
      </c>
      <c r="BN311" s="72"/>
      <c r="BO311" s="71">
        <v>0</v>
      </c>
      <c r="BP311" s="71">
        <v>0</v>
      </c>
      <c r="BQ311" s="71">
        <v>6</v>
      </c>
      <c r="BR311" s="71">
        <v>0</v>
      </c>
      <c r="BS311" s="71">
        <v>1</v>
      </c>
      <c r="BT311" s="71">
        <v>0</v>
      </c>
      <c r="BU311"/>
      <c r="BV311" s="70">
        <v>53.741</v>
      </c>
      <c r="BW311" s="70">
        <v>0</v>
      </c>
      <c r="BX311" s="70">
        <v>0</v>
      </c>
      <c r="BY311" s="70">
        <v>0</v>
      </c>
      <c r="BZ311" s="70">
        <v>0</v>
      </c>
      <c r="CA311" s="70">
        <v>0</v>
      </c>
      <c r="CB311" s="70">
        <v>0</v>
      </c>
      <c r="CC311" s="70">
        <v>0</v>
      </c>
      <c r="CD311" s="70">
        <v>0</v>
      </c>
    </row>
    <row r="312" spans="1:82">
      <c r="A312" s="70" t="s">
        <v>1990</v>
      </c>
      <c r="B312" s="70">
        <v>486</v>
      </c>
      <c r="C312" s="70">
        <v>10</v>
      </c>
      <c r="D312" s="70">
        <v>29</v>
      </c>
      <c r="E312" s="70">
        <v>2013</v>
      </c>
      <c r="F312" s="70" t="s">
        <v>180</v>
      </c>
      <c r="G312" s="1064" t="s">
        <v>1980</v>
      </c>
      <c r="H312" s="70" t="s">
        <v>1981</v>
      </c>
      <c r="I312" s="148"/>
      <c r="J312" s="71">
        <v>90.41420886141222</v>
      </c>
      <c r="K312" s="71">
        <v>1.104966795600018</v>
      </c>
      <c r="L312" s="71">
        <v>2.4466861271541762</v>
      </c>
      <c r="M312" s="71">
        <v>26.719921716929711</v>
      </c>
      <c r="N312" s="71">
        <v>26.999206887536609</v>
      </c>
      <c r="O312" s="71">
        <v>20.804400361495624</v>
      </c>
      <c r="P312" s="71">
        <v>11.714128392135791</v>
      </c>
      <c r="Q312" s="71">
        <v>1.41907552672433</v>
      </c>
      <c r="R312" s="71">
        <v>0</v>
      </c>
      <c r="S312" s="71">
        <v>1.154431062617749</v>
      </c>
      <c r="T312" s="72"/>
      <c r="U312" s="71">
        <v>11418784</v>
      </c>
      <c r="V312" s="71">
        <v>548</v>
      </c>
      <c r="W312" s="71">
        <v>58</v>
      </c>
      <c r="X312" s="71">
        <v>5412</v>
      </c>
      <c r="Y312" s="71">
        <v>7466</v>
      </c>
      <c r="Z312" s="71">
        <v>11367</v>
      </c>
      <c r="AA312" s="71">
        <v>2345</v>
      </c>
      <c r="AB312" s="71">
        <v>18345</v>
      </c>
      <c r="AC312" s="71">
        <v>0</v>
      </c>
      <c r="AD312" s="71">
        <v>1.154431062617749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54.896999999999998</v>
      </c>
      <c r="BK312" s="71">
        <v>0</v>
      </c>
      <c r="BL312" s="71">
        <v>0</v>
      </c>
      <c r="BM312" s="71">
        <v>0</v>
      </c>
      <c r="BN312" s="72"/>
      <c r="BO312" s="71">
        <v>0</v>
      </c>
      <c r="BP312" s="71">
        <v>0</v>
      </c>
      <c r="BQ312" s="71">
        <v>7</v>
      </c>
      <c r="BR312" s="71">
        <v>0</v>
      </c>
      <c r="BS312" s="71">
        <v>0</v>
      </c>
      <c r="BT312" s="71">
        <v>0</v>
      </c>
      <c r="BU312"/>
      <c r="BV312" s="70">
        <v>54.896999999999998</v>
      </c>
      <c r="BW312" s="70">
        <v>0</v>
      </c>
      <c r="BX312" s="70">
        <v>0</v>
      </c>
      <c r="BY312" s="70">
        <v>0</v>
      </c>
      <c r="BZ312" s="70">
        <v>0</v>
      </c>
      <c r="CA312" s="70">
        <v>0</v>
      </c>
      <c r="CB312" s="70">
        <v>0</v>
      </c>
      <c r="CC312" s="70">
        <v>0</v>
      </c>
      <c r="CD312" s="70">
        <v>0</v>
      </c>
    </row>
    <row r="313" spans="1:82">
      <c r="A313" s="70" t="s">
        <v>1991</v>
      </c>
      <c r="B313" s="70">
        <v>487</v>
      </c>
      <c r="C313" s="70">
        <v>11</v>
      </c>
      <c r="D313" s="70">
        <v>29</v>
      </c>
      <c r="E313" s="70">
        <v>2014</v>
      </c>
      <c r="F313" s="70" t="s">
        <v>181</v>
      </c>
      <c r="G313" s="70" t="s">
        <v>1980</v>
      </c>
      <c r="H313" s="70" t="s">
        <v>1981</v>
      </c>
      <c r="I313" s="148"/>
      <c r="J313" s="71">
        <v>92.167131599244982</v>
      </c>
      <c r="K313" s="71">
        <v>0.89398184931987079</v>
      </c>
      <c r="L313" s="71">
        <v>2.7836813409355128</v>
      </c>
      <c r="M313" s="71">
        <v>23.096538089963069</v>
      </c>
      <c r="N313" s="71">
        <v>23.66143031479379</v>
      </c>
      <c r="O313" s="71">
        <v>19.747877286366688</v>
      </c>
      <c r="P313" s="71">
        <v>11.72982468090294</v>
      </c>
      <c r="Q313" s="71">
        <v>1.35624900673518</v>
      </c>
      <c r="R313" s="71">
        <v>0</v>
      </c>
      <c r="S313" s="71">
        <v>0.75081527834373729</v>
      </c>
      <c r="T313" s="72"/>
      <c r="U313" s="71">
        <v>12935094</v>
      </c>
      <c r="V313" s="71">
        <v>390</v>
      </c>
      <c r="W313" s="71">
        <v>62</v>
      </c>
      <c r="X313" s="71">
        <v>5124</v>
      </c>
      <c r="Y313" s="71">
        <v>7531</v>
      </c>
      <c r="Z313" s="71">
        <v>11364</v>
      </c>
      <c r="AA313" s="71">
        <v>2336</v>
      </c>
      <c r="AB313" s="71">
        <v>18274</v>
      </c>
      <c r="AC313" s="71">
        <v>0</v>
      </c>
      <c r="AD313" s="71">
        <v>0.75081527834373729</v>
      </c>
      <c r="AE313" s="72"/>
      <c r="AF313" s="71"/>
      <c r="AG313" s="71"/>
      <c r="AH313" s="71"/>
      <c r="AI313" s="71"/>
      <c r="AJ313" s="71"/>
      <c r="AK313" s="71"/>
      <c r="AL313" s="71"/>
      <c r="AM313" s="71"/>
      <c r="AN313" s="71"/>
      <c r="AO313" s="71"/>
      <c r="AP313" s="71"/>
      <c r="AQ313" s="72"/>
      <c r="AR313" s="71">
        <v>203</v>
      </c>
      <c r="AS313" s="71">
        <v>52</v>
      </c>
      <c r="AT313" s="71">
        <v>0</v>
      </c>
      <c r="AU313" s="71">
        <v>0</v>
      </c>
      <c r="AV313" s="71">
        <v>0</v>
      </c>
      <c r="AW313" s="71">
        <v>0</v>
      </c>
      <c r="AX313" s="71"/>
      <c r="AY313" s="72"/>
      <c r="AZ313" s="71">
        <v>858.7</v>
      </c>
      <c r="BA313" s="71">
        <v>1569.6</v>
      </c>
      <c r="BB313" s="71">
        <v>0</v>
      </c>
      <c r="BC313" s="71">
        <v>0</v>
      </c>
      <c r="BD313" s="71">
        <v>0</v>
      </c>
      <c r="BE313" s="71">
        <v>0</v>
      </c>
      <c r="BF313" s="71"/>
      <c r="BG313" s="72"/>
      <c r="BH313" s="71">
        <v>0</v>
      </c>
      <c r="BI313" s="71">
        <v>0</v>
      </c>
      <c r="BJ313" s="71">
        <v>59.067</v>
      </c>
      <c r="BK313" s="71">
        <v>0</v>
      </c>
      <c r="BL313" s="71">
        <v>3.4289999999999998</v>
      </c>
      <c r="BM313" s="71">
        <v>0</v>
      </c>
      <c r="BN313" s="72"/>
      <c r="BO313" s="71">
        <v>0</v>
      </c>
      <c r="BP313" s="71">
        <v>0</v>
      </c>
      <c r="BQ313" s="71">
        <v>6</v>
      </c>
      <c r="BR313" s="71">
        <v>0</v>
      </c>
      <c r="BS313" s="71">
        <v>1</v>
      </c>
      <c r="BT313" s="71">
        <v>0</v>
      </c>
      <c r="BU313"/>
      <c r="BV313" s="70">
        <v>62.496000000000002</v>
      </c>
      <c r="BW313" s="70">
        <v>0</v>
      </c>
      <c r="BX313" s="70">
        <v>0</v>
      </c>
      <c r="BY313" s="70">
        <v>0</v>
      </c>
      <c r="BZ313" s="70">
        <v>0</v>
      </c>
      <c r="CA313" s="70">
        <v>0</v>
      </c>
      <c r="CB313" s="70">
        <v>0</v>
      </c>
      <c r="CC313" s="70">
        <v>0</v>
      </c>
      <c r="CD313" s="70">
        <v>0</v>
      </c>
    </row>
    <row r="314" spans="1:82">
      <c r="A314" s="70" t="s">
        <v>1992</v>
      </c>
      <c r="B314" s="70">
        <v>488</v>
      </c>
      <c r="C314" s="70">
        <v>12</v>
      </c>
      <c r="D314" s="70">
        <v>29</v>
      </c>
      <c r="E314" s="70">
        <v>2015</v>
      </c>
      <c r="F314" s="70" t="s">
        <v>182</v>
      </c>
      <c r="G314" s="70" t="s">
        <v>1980</v>
      </c>
      <c r="H314" s="70" t="s">
        <v>1981</v>
      </c>
      <c r="I314" s="148"/>
      <c r="J314" s="71">
        <v>76.078003648047982</v>
      </c>
      <c r="K314" s="71">
        <v>0.8538671258986873</v>
      </c>
      <c r="L314" s="71">
        <v>3.0691106538330559</v>
      </c>
      <c r="M314" s="71">
        <v>24.203109006510228</v>
      </c>
      <c r="N314" s="71">
        <v>23.567572741964351</v>
      </c>
      <c r="O314" s="71">
        <v>19.427105115196294</v>
      </c>
      <c r="P314" s="71">
        <v>11.703914854433064</v>
      </c>
      <c r="Q314" s="71">
        <v>1.31830799465834</v>
      </c>
      <c r="R314" s="71">
        <v>0</v>
      </c>
      <c r="S314" s="71">
        <v>1.2980497245497229</v>
      </c>
      <c r="T314" s="72"/>
      <c r="U314" s="71">
        <v>11465929</v>
      </c>
      <c r="V314" s="71">
        <v>390</v>
      </c>
      <c r="W314" s="71">
        <v>62</v>
      </c>
      <c r="X314" s="71">
        <v>5124</v>
      </c>
      <c r="Y314" s="71">
        <v>7573</v>
      </c>
      <c r="Z314" s="71">
        <v>11287</v>
      </c>
      <c r="AA314" s="71">
        <v>2329</v>
      </c>
      <c r="AB314" s="71">
        <v>18145</v>
      </c>
      <c r="AC314" s="71">
        <v>0</v>
      </c>
      <c r="AD314" s="71">
        <v>1.2980497245497229</v>
      </c>
      <c r="AE314" s="72"/>
      <c r="AF314" s="71">
        <v>86829999.504733279</v>
      </c>
      <c r="AG314" s="71">
        <v>705171.41024971812</v>
      </c>
      <c r="AH314" s="71">
        <v>646442.39101945655</v>
      </c>
      <c r="AI314" s="71">
        <v>36234156.575065479</v>
      </c>
      <c r="AJ314" s="71">
        <v>35636140.818998367</v>
      </c>
      <c r="AK314" s="71">
        <v>0</v>
      </c>
      <c r="AL314" s="71">
        <v>0</v>
      </c>
      <c r="AM314" s="71">
        <v>2486696.134587755</v>
      </c>
      <c r="AN314" s="71">
        <v>0</v>
      </c>
      <c r="AO314" s="71">
        <v>0</v>
      </c>
      <c r="AP314" s="71">
        <v>162538606.83465406</v>
      </c>
      <c r="AQ314" s="72"/>
      <c r="AR314" s="71">
        <v>234</v>
      </c>
      <c r="AS314" s="71">
        <v>82</v>
      </c>
      <c r="AT314" s="71">
        <v>0</v>
      </c>
      <c r="AU314" s="71">
        <v>0</v>
      </c>
      <c r="AV314" s="71">
        <v>0</v>
      </c>
      <c r="AW314" s="71">
        <v>0</v>
      </c>
      <c r="AX314" s="71"/>
      <c r="AY314" s="72"/>
      <c r="AZ314" s="71">
        <v>1003.7</v>
      </c>
      <c r="BA314" s="71">
        <v>4827</v>
      </c>
      <c r="BB314" s="71">
        <v>0</v>
      </c>
      <c r="BC314" s="71">
        <v>0</v>
      </c>
      <c r="BD314" s="71">
        <v>0</v>
      </c>
      <c r="BE314" s="71">
        <v>0</v>
      </c>
      <c r="BF314" s="71"/>
      <c r="BG314" s="72"/>
      <c r="BH314" s="71">
        <v>0</v>
      </c>
      <c r="BI314" s="71">
        <v>0</v>
      </c>
      <c r="BJ314" s="71">
        <v>58.061</v>
      </c>
      <c r="BK314" s="71">
        <v>0</v>
      </c>
      <c r="BL314" s="71">
        <v>36.315999999999995</v>
      </c>
      <c r="BM314" s="71">
        <v>0</v>
      </c>
      <c r="BN314" s="72"/>
      <c r="BO314" s="71">
        <v>0</v>
      </c>
      <c r="BP314" s="71">
        <v>0</v>
      </c>
      <c r="BQ314" s="71">
        <v>6</v>
      </c>
      <c r="BR314" s="71">
        <v>0</v>
      </c>
      <c r="BS314" s="71">
        <v>2</v>
      </c>
      <c r="BT314" s="71">
        <v>0</v>
      </c>
      <c r="BU314"/>
      <c r="BV314" s="70">
        <v>61.662999999999997</v>
      </c>
      <c r="BW314" s="70">
        <v>0</v>
      </c>
      <c r="BX314" s="70">
        <v>32.713999999999999</v>
      </c>
      <c r="BY314" s="70">
        <v>0</v>
      </c>
      <c r="BZ314" s="70">
        <v>0</v>
      </c>
      <c r="CA314" s="70">
        <v>0</v>
      </c>
      <c r="CB314" s="70">
        <v>0</v>
      </c>
      <c r="CC314" s="70">
        <v>0</v>
      </c>
      <c r="CD314" s="70">
        <v>0</v>
      </c>
    </row>
    <row r="315" spans="1:82">
      <c r="A315" s="70" t="s">
        <v>1993</v>
      </c>
      <c r="B315" s="70">
        <v>489</v>
      </c>
      <c r="C315" s="70">
        <v>13</v>
      </c>
      <c r="D315" s="70">
        <v>29</v>
      </c>
      <c r="E315" s="70">
        <v>2016</v>
      </c>
      <c r="F315" s="70" t="s">
        <v>155</v>
      </c>
      <c r="G315" s="70" t="s">
        <v>1980</v>
      </c>
      <c r="H315" s="70" t="s">
        <v>1981</v>
      </c>
      <c r="I315" s="148"/>
      <c r="J315" s="71">
        <v>88.167430129950901</v>
      </c>
      <c r="K315" s="71">
        <v>0.8528341792976829</v>
      </c>
      <c r="L315" s="71">
        <v>3.5959865242949154</v>
      </c>
      <c r="M315" s="71">
        <v>21.181706135238628</v>
      </c>
      <c r="N315" s="71">
        <v>20.956916294877885</v>
      </c>
      <c r="O315" s="71">
        <v>19.131682220980714</v>
      </c>
      <c r="P315" s="71">
        <v>11.330539550229595</v>
      </c>
      <c r="Q315" s="71">
        <v>1.2750493667717773</v>
      </c>
      <c r="R315" s="71">
        <v>0</v>
      </c>
      <c r="S315" s="71">
        <v>1.053035008375097</v>
      </c>
      <c r="T315" s="72"/>
      <c r="U315" s="71">
        <v>13892126</v>
      </c>
      <c r="V315" s="71">
        <v>390</v>
      </c>
      <c r="W315" s="71">
        <v>62</v>
      </c>
      <c r="X315" s="71">
        <v>5124</v>
      </c>
      <c r="Y315" s="71">
        <v>7656</v>
      </c>
      <c r="Z315" s="71">
        <v>11252</v>
      </c>
      <c r="AA315" s="71">
        <v>2332</v>
      </c>
      <c r="AB315" s="71">
        <v>18052</v>
      </c>
      <c r="AC315" s="71">
        <v>0</v>
      </c>
      <c r="AD315" s="71">
        <v>1.053035008375097</v>
      </c>
      <c r="AE315" s="72"/>
      <c r="AF315" s="71">
        <v>102538929.7429554</v>
      </c>
      <c r="AG315" s="71">
        <v>677905.01207239751</v>
      </c>
      <c r="AH315" s="71">
        <v>562851.88645729504</v>
      </c>
      <c r="AI315" s="71">
        <v>33844307.321252972</v>
      </c>
      <c r="AJ315" s="71">
        <v>30713551.095671579</v>
      </c>
      <c r="AK315" s="71">
        <v>0</v>
      </c>
      <c r="AL315" s="71">
        <v>0</v>
      </c>
      <c r="AM315" s="71">
        <v>2475872.8917958471</v>
      </c>
      <c r="AN315" s="71">
        <v>0</v>
      </c>
      <c r="AO315" s="71">
        <v>0</v>
      </c>
      <c r="AP315" s="71">
        <v>170813417.95020548</v>
      </c>
      <c r="AQ315" s="72"/>
      <c r="AR315" s="71">
        <v>266</v>
      </c>
      <c r="AS315" s="71">
        <v>99</v>
      </c>
      <c r="AT315" s="71">
        <v>0</v>
      </c>
      <c r="AU315" s="71">
        <v>0</v>
      </c>
      <c r="AV315" s="71">
        <v>0</v>
      </c>
      <c r="AW315" s="71">
        <v>1</v>
      </c>
      <c r="AX315" s="71"/>
      <c r="AY315" s="72"/>
      <c r="AZ315" s="71">
        <v>1158.3</v>
      </c>
      <c r="BA315" s="71">
        <v>7998.3</v>
      </c>
      <c r="BB315" s="71">
        <v>0</v>
      </c>
      <c r="BC315" s="71">
        <v>0</v>
      </c>
      <c r="BD315" s="71">
        <v>0</v>
      </c>
      <c r="BE315" s="71">
        <v>100</v>
      </c>
      <c r="BF315" s="71"/>
      <c r="BG315" s="72"/>
      <c r="BH315" s="71">
        <v>0</v>
      </c>
      <c r="BI315" s="71">
        <v>0</v>
      </c>
      <c r="BJ315" s="71">
        <v>59.747</v>
      </c>
      <c r="BK315" s="71">
        <v>0</v>
      </c>
      <c r="BL315" s="71">
        <v>3.85</v>
      </c>
      <c r="BM315" s="71">
        <v>0</v>
      </c>
      <c r="BN315" s="72"/>
      <c r="BO315" s="71">
        <v>0</v>
      </c>
      <c r="BP315" s="71">
        <v>0</v>
      </c>
      <c r="BQ315" s="71">
        <v>6</v>
      </c>
      <c r="BR315" s="71">
        <v>0</v>
      </c>
      <c r="BS315" s="71">
        <v>1</v>
      </c>
      <c r="BT315" s="71">
        <v>0</v>
      </c>
      <c r="BU315"/>
      <c r="BV315" s="70">
        <v>63.597000000000001</v>
      </c>
      <c r="BW315" s="70">
        <v>0</v>
      </c>
      <c r="BX315" s="70">
        <v>0</v>
      </c>
      <c r="BY315" s="70">
        <v>0</v>
      </c>
      <c r="BZ315" s="70">
        <v>0</v>
      </c>
      <c r="CA315" s="70">
        <v>0</v>
      </c>
      <c r="CB315" s="70">
        <v>0</v>
      </c>
      <c r="CC315" s="70">
        <v>0</v>
      </c>
      <c r="CD315" s="70">
        <v>0</v>
      </c>
    </row>
    <row r="316" spans="1:82">
      <c r="A316" s="70" t="s">
        <v>1994</v>
      </c>
      <c r="B316" s="70">
        <v>490</v>
      </c>
      <c r="C316" s="70">
        <v>14</v>
      </c>
      <c r="D316" s="70">
        <v>29</v>
      </c>
      <c r="E316" s="70">
        <v>2017</v>
      </c>
      <c r="F316" s="70" t="s">
        <v>156</v>
      </c>
      <c r="G316" s="70" t="s">
        <v>1980</v>
      </c>
      <c r="H316" s="70" t="s">
        <v>1981</v>
      </c>
      <c r="I316" s="148"/>
      <c r="J316" s="71">
        <v>80.421635707552809</v>
      </c>
      <c r="K316" s="71">
        <v>0.88836063569685142</v>
      </c>
      <c r="L316" s="71">
        <v>3.1459973042956233</v>
      </c>
      <c r="M316" s="71">
        <v>20.430685036307377</v>
      </c>
      <c r="N316" s="71">
        <v>22.9311606167877</v>
      </c>
      <c r="O316" s="71">
        <v>18.822843847015772</v>
      </c>
      <c r="P316" s="71">
        <v>11.273248459165135</v>
      </c>
      <c r="Q316" s="71">
        <v>1.2256244227287301</v>
      </c>
      <c r="R316" s="71">
        <v>0</v>
      </c>
      <c r="S316" s="71">
        <v>0.69046055585126365</v>
      </c>
      <c r="T316" s="72"/>
      <c r="U316" s="71">
        <v>13773847</v>
      </c>
      <c r="V316" s="71">
        <v>390</v>
      </c>
      <c r="W316" s="71">
        <v>62</v>
      </c>
      <c r="X316" s="71">
        <v>5124</v>
      </c>
      <c r="Y316" s="71">
        <v>7742</v>
      </c>
      <c r="Z316" s="71">
        <v>11254</v>
      </c>
      <c r="AA316" s="71">
        <v>2335</v>
      </c>
      <c r="AB316" s="71">
        <v>17944</v>
      </c>
      <c r="AC316" s="71">
        <v>0</v>
      </c>
      <c r="AD316" s="71">
        <v>0.69046055585126365</v>
      </c>
      <c r="AE316" s="72"/>
      <c r="AF316" s="71">
        <v>95818453.737724349</v>
      </c>
      <c r="AG316" s="71">
        <v>703400.1608484278</v>
      </c>
      <c r="AH316" s="71">
        <v>672743.06767333916</v>
      </c>
      <c r="AI316" s="71">
        <v>33923348.579464771</v>
      </c>
      <c r="AJ316" s="71">
        <v>33750626.677997462</v>
      </c>
      <c r="AK316" s="71">
        <v>0</v>
      </c>
      <c r="AL316" s="71">
        <v>0</v>
      </c>
      <c r="AM316" s="71">
        <v>2464911.3337559002</v>
      </c>
      <c r="AN316" s="71">
        <v>0</v>
      </c>
      <c r="AO316" s="71">
        <v>0</v>
      </c>
      <c r="AP316" s="71">
        <v>167333483.55746427</v>
      </c>
      <c r="AQ316" s="72"/>
      <c r="AR316" s="71">
        <v>294</v>
      </c>
      <c r="AS316" s="71">
        <v>109</v>
      </c>
      <c r="AT316" s="71">
        <v>0</v>
      </c>
      <c r="AU316" s="71">
        <v>0</v>
      </c>
      <c r="AV316" s="71">
        <v>0</v>
      </c>
      <c r="AW316" s="71">
        <v>1</v>
      </c>
      <c r="AX316" s="71"/>
      <c r="AY316" s="72"/>
      <c r="AZ316" s="71">
        <v>1292.5999999999999</v>
      </c>
      <c r="BA316" s="71">
        <v>8556.4000000000015</v>
      </c>
      <c r="BB316" s="71">
        <v>0</v>
      </c>
      <c r="BC316" s="71">
        <v>0</v>
      </c>
      <c r="BD316" s="71">
        <v>0</v>
      </c>
      <c r="BE316" s="71">
        <v>100</v>
      </c>
      <c r="BF316" s="71"/>
      <c r="BG316" s="72"/>
      <c r="BH316" s="71">
        <v>0</v>
      </c>
      <c r="BI316" s="71">
        <v>0</v>
      </c>
      <c r="BJ316" s="71">
        <v>58.466999999999999</v>
      </c>
      <c r="BK316" s="71">
        <v>0</v>
      </c>
      <c r="BL316" s="71">
        <v>23.042999999999999</v>
      </c>
      <c r="BM316" s="71">
        <v>0</v>
      </c>
      <c r="BN316" s="72"/>
      <c r="BO316" s="71">
        <v>0</v>
      </c>
      <c r="BP316" s="71">
        <v>0</v>
      </c>
      <c r="BQ316" s="71">
        <v>6</v>
      </c>
      <c r="BR316" s="71">
        <v>0</v>
      </c>
      <c r="BS316" s="71">
        <v>2</v>
      </c>
      <c r="BT316" s="71">
        <v>0</v>
      </c>
      <c r="BU316"/>
      <c r="BV316" s="70">
        <v>62.061999999999998</v>
      </c>
      <c r="BW316" s="70">
        <v>0</v>
      </c>
      <c r="BX316" s="70">
        <v>19.448</v>
      </c>
      <c r="BY316" s="70">
        <v>0</v>
      </c>
      <c r="BZ316" s="70">
        <v>0</v>
      </c>
      <c r="CA316" s="70">
        <v>0</v>
      </c>
      <c r="CB316" s="70">
        <v>0</v>
      </c>
      <c r="CC316" s="70">
        <v>0</v>
      </c>
      <c r="CD316" s="70">
        <v>0</v>
      </c>
    </row>
    <row r="317" spans="1:82">
      <c r="A317" s="70" t="s">
        <v>1995</v>
      </c>
      <c r="B317" s="70">
        <v>491</v>
      </c>
      <c r="C317" s="70">
        <v>15</v>
      </c>
      <c r="D317" s="70">
        <v>29</v>
      </c>
      <c r="E317" s="70">
        <v>2018</v>
      </c>
      <c r="F317" s="70" t="s">
        <v>183</v>
      </c>
      <c r="G317" s="70" t="s">
        <v>1980</v>
      </c>
      <c r="H317" s="70" t="s">
        <v>1981</v>
      </c>
      <c r="I317" s="148"/>
      <c r="J317" s="71">
        <v>81.811697117435415</v>
      </c>
      <c r="K317" s="71">
        <v>0.83528458821020124</v>
      </c>
      <c r="L317" s="71">
        <v>2.9472238453935122</v>
      </c>
      <c r="M317" s="71">
        <v>20.199281162342281</v>
      </c>
      <c r="N317" s="71">
        <v>22.212567889634624</v>
      </c>
      <c r="O317" s="71">
        <v>18.479050431827954</v>
      </c>
      <c r="P317" s="71">
        <v>11.070214050019684</v>
      </c>
      <c r="Q317" s="71">
        <v>1.1406014775100599</v>
      </c>
      <c r="R317" s="71">
        <v>0</v>
      </c>
      <c r="S317" s="71">
        <v>0.887145016023831</v>
      </c>
      <c r="T317" s="72"/>
      <c r="U317" s="71">
        <v>14908217</v>
      </c>
      <c r="V317" s="71">
        <v>390</v>
      </c>
      <c r="W317" s="71">
        <v>62</v>
      </c>
      <c r="X317" s="71">
        <v>5124</v>
      </c>
      <c r="Y317" s="71">
        <v>7959</v>
      </c>
      <c r="Z317" s="71">
        <v>11260</v>
      </c>
      <c r="AA317" s="71">
        <v>2316</v>
      </c>
      <c r="AB317" s="71">
        <v>17996</v>
      </c>
      <c r="AC317" s="71">
        <v>0</v>
      </c>
      <c r="AD317" s="71">
        <v>0.887145016023831</v>
      </c>
      <c r="AE317" s="72"/>
      <c r="AF317" s="71">
        <v>99234100.738419369</v>
      </c>
      <c r="AG317" s="71">
        <v>635212.28613535967</v>
      </c>
      <c r="AH317" s="71">
        <v>642083.66753361328</v>
      </c>
      <c r="AI317" s="71">
        <v>33057519.07849586</v>
      </c>
      <c r="AJ317" s="71">
        <v>34870618.960964561</v>
      </c>
      <c r="AK317" s="71">
        <v>0</v>
      </c>
      <c r="AL317" s="71">
        <v>0</v>
      </c>
      <c r="AM317" s="71">
        <v>2477169.3883668329</v>
      </c>
      <c r="AN317" s="71">
        <v>0</v>
      </c>
      <c r="AO317" s="71">
        <v>0</v>
      </c>
      <c r="AP317" s="71">
        <v>170916704.11991557</v>
      </c>
      <c r="AQ317" s="72"/>
      <c r="AR317" s="71">
        <v>315</v>
      </c>
      <c r="AS317" s="71">
        <v>124</v>
      </c>
      <c r="AT317" s="71">
        <v>0</v>
      </c>
      <c r="AU317" s="71">
        <v>0</v>
      </c>
      <c r="AV317" s="71">
        <v>0</v>
      </c>
      <c r="AW317" s="71">
        <v>1</v>
      </c>
      <c r="AX317" s="71"/>
      <c r="AY317" s="72"/>
      <c r="AZ317" s="71">
        <v>1393.5</v>
      </c>
      <c r="BA317" s="71">
        <v>9209</v>
      </c>
      <c r="BB317" s="71">
        <v>0</v>
      </c>
      <c r="BC317" s="71">
        <v>0</v>
      </c>
      <c r="BD317" s="71">
        <v>0</v>
      </c>
      <c r="BE317" s="71">
        <v>100</v>
      </c>
      <c r="BF317" s="71"/>
      <c r="BG317" s="72"/>
      <c r="BH317" s="71">
        <v>0</v>
      </c>
      <c r="BI317" s="71">
        <v>0</v>
      </c>
      <c r="BJ317" s="71">
        <v>60.384999999999998</v>
      </c>
      <c r="BK317" s="71">
        <v>0</v>
      </c>
      <c r="BL317" s="71">
        <v>19.12</v>
      </c>
      <c r="BM317" s="71">
        <v>0</v>
      </c>
      <c r="BN317" s="72"/>
      <c r="BO317" s="71">
        <v>0</v>
      </c>
      <c r="BP317" s="71">
        <v>0</v>
      </c>
      <c r="BQ317" s="71">
        <v>6</v>
      </c>
      <c r="BR317" s="71">
        <v>0</v>
      </c>
      <c r="BS317" s="71">
        <v>1</v>
      </c>
      <c r="BT317" s="71">
        <v>0</v>
      </c>
      <c r="BU317"/>
      <c r="BV317" s="70">
        <v>60.384999999999998</v>
      </c>
      <c r="BW317" s="70">
        <v>0</v>
      </c>
      <c r="BX317" s="70">
        <v>19.12</v>
      </c>
      <c r="BY317" s="70">
        <v>0</v>
      </c>
      <c r="BZ317" s="70">
        <v>0</v>
      </c>
      <c r="CA317" s="70">
        <v>0</v>
      </c>
      <c r="CB317" s="70">
        <v>0</v>
      </c>
      <c r="CC317" s="70">
        <v>0</v>
      </c>
      <c r="CD317" s="70">
        <v>0</v>
      </c>
    </row>
    <row r="318" spans="1:82">
      <c r="A318" s="70" t="s">
        <v>1996</v>
      </c>
      <c r="B318" s="70">
        <v>492</v>
      </c>
      <c r="C318" s="70">
        <v>16</v>
      </c>
      <c r="D318" s="70">
        <v>29</v>
      </c>
      <c r="E318" s="70">
        <v>2019</v>
      </c>
      <c r="F318" s="70" t="s">
        <v>158</v>
      </c>
      <c r="G318" s="70" t="s">
        <v>1980</v>
      </c>
      <c r="H318" s="70" t="s">
        <v>1981</v>
      </c>
      <c r="I318" s="148"/>
      <c r="J318" s="71">
        <v>76.08639752069196</v>
      </c>
      <c r="K318" s="71">
        <v>0.7374195596518115</v>
      </c>
      <c r="L318" s="71">
        <v>2.9720337491801221</v>
      </c>
      <c r="M318" s="71">
        <v>19.125750345666393</v>
      </c>
      <c r="N318" s="71">
        <v>19.625485919993263</v>
      </c>
      <c r="O318" s="71">
        <v>17.902236888061463</v>
      </c>
      <c r="P318" s="71">
        <v>11.139252480004425</v>
      </c>
      <c r="Q318" s="71">
        <v>1.1039958276416999</v>
      </c>
      <c r="R318" s="71">
        <v>0</v>
      </c>
      <c r="S318" s="71">
        <v>0.79196669309103873</v>
      </c>
      <c r="T318" s="72"/>
      <c r="U318" s="71">
        <v>14490447</v>
      </c>
      <c r="V318" s="71">
        <v>390</v>
      </c>
      <c r="W318" s="71">
        <v>62</v>
      </c>
      <c r="X318" s="71">
        <v>5124</v>
      </c>
      <c r="Y318" s="71">
        <v>8089</v>
      </c>
      <c r="Z318" s="71">
        <v>11208</v>
      </c>
      <c r="AA318" s="71">
        <v>2313</v>
      </c>
      <c r="AB318" s="71">
        <v>17890</v>
      </c>
      <c r="AC318" s="71">
        <v>0</v>
      </c>
      <c r="AD318" s="71">
        <v>0.79196669309103873</v>
      </c>
      <c r="AE318" s="72"/>
      <c r="AF318" s="71">
        <v>94344900.310508534</v>
      </c>
      <c r="AG318" s="71">
        <v>593180.96905104711</v>
      </c>
      <c r="AH318" s="71">
        <v>680808.81688393711</v>
      </c>
      <c r="AI318" s="71">
        <v>32606133.054080091</v>
      </c>
      <c r="AJ318" s="71">
        <v>31166803.884162281</v>
      </c>
      <c r="AK318" s="71">
        <v>0</v>
      </c>
      <c r="AL318" s="71">
        <v>0</v>
      </c>
      <c r="AM318" s="71">
        <v>2436483.324152105</v>
      </c>
      <c r="AN318" s="71">
        <v>0</v>
      </c>
      <c r="AO318" s="71">
        <v>0</v>
      </c>
      <c r="AP318" s="71">
        <v>161828310.35883799</v>
      </c>
      <c r="AQ318" s="72"/>
      <c r="AR318" s="71">
        <v>344</v>
      </c>
      <c r="AS318" s="71">
        <v>128</v>
      </c>
      <c r="AT318" s="71">
        <v>0</v>
      </c>
      <c r="AU318" s="71">
        <v>0</v>
      </c>
      <c r="AV318" s="71">
        <v>0</v>
      </c>
      <c r="AW318" s="71">
        <v>1</v>
      </c>
      <c r="AX318" s="71"/>
      <c r="AY318" s="72"/>
      <c r="AZ318" s="71">
        <v>1526.7</v>
      </c>
      <c r="BA318" s="71">
        <v>9360.0999999999985</v>
      </c>
      <c r="BB318" s="71">
        <v>0</v>
      </c>
      <c r="BC318" s="71">
        <v>0</v>
      </c>
      <c r="BD318" s="71">
        <v>0</v>
      </c>
      <c r="BE318" s="71">
        <v>100</v>
      </c>
      <c r="BF318" s="71"/>
      <c r="BG318" s="72"/>
      <c r="BH318" s="71">
        <v>0</v>
      </c>
      <c r="BI318" s="71">
        <v>0</v>
      </c>
      <c r="BJ318" s="71">
        <v>60.631</v>
      </c>
      <c r="BK318" s="71">
        <v>0</v>
      </c>
      <c r="BL318" s="71">
        <v>16.901</v>
      </c>
      <c r="BM318" s="71">
        <v>0</v>
      </c>
      <c r="BN318" s="72"/>
      <c r="BO318" s="71">
        <v>0</v>
      </c>
      <c r="BP318" s="71">
        <v>0</v>
      </c>
      <c r="BQ318" s="71">
        <v>6</v>
      </c>
      <c r="BR318" s="71">
        <v>0</v>
      </c>
      <c r="BS318" s="71">
        <v>1</v>
      </c>
      <c r="BT318" s="71">
        <v>0</v>
      </c>
      <c r="BU318"/>
      <c r="BV318" s="70">
        <v>60.631</v>
      </c>
      <c r="BW318" s="70">
        <v>0</v>
      </c>
      <c r="BX318" s="70">
        <v>16.901</v>
      </c>
      <c r="BY318" s="70">
        <v>0</v>
      </c>
      <c r="BZ318" s="70">
        <v>0</v>
      </c>
      <c r="CA318" s="70">
        <v>0</v>
      </c>
      <c r="CB318" s="70">
        <v>0</v>
      </c>
      <c r="CC318" s="70">
        <v>0</v>
      </c>
      <c r="CD318" s="70">
        <v>0</v>
      </c>
    </row>
    <row r="319" spans="1:82">
      <c r="A319" s="70" t="s">
        <v>1997</v>
      </c>
      <c r="B319" s="70">
        <v>493</v>
      </c>
      <c r="C319" s="70">
        <v>17</v>
      </c>
      <c r="D319" s="70">
        <v>29</v>
      </c>
      <c r="E319" s="70">
        <v>2020</v>
      </c>
      <c r="F319" s="70" t="s">
        <v>159</v>
      </c>
      <c r="G319" s="70" t="s">
        <v>1980</v>
      </c>
      <c r="H319" s="70" t="s">
        <v>1981</v>
      </c>
      <c r="I319" s="148"/>
      <c r="J319" s="71">
        <v>77.773627872982686</v>
      </c>
      <c r="K319" s="71">
        <v>0.70827040222804161</v>
      </c>
      <c r="L319" s="71">
        <v>4.5154400348495942</v>
      </c>
      <c r="M319" s="71">
        <v>17.859832060955295</v>
      </c>
      <c r="N319" s="71">
        <v>20.576306033501716</v>
      </c>
      <c r="O319" s="71">
        <v>15.682091711530559</v>
      </c>
      <c r="P319" s="71">
        <v>10.471047544160733</v>
      </c>
      <c r="Q319" s="71">
        <v>1.04637595816063</v>
      </c>
      <c r="R319" s="71">
        <v>0</v>
      </c>
      <c r="S319" s="71">
        <v>0.75584608637916761</v>
      </c>
      <c r="T319" s="72"/>
      <c r="U319" s="71">
        <v>13923879</v>
      </c>
      <c r="V319" s="71">
        <v>342</v>
      </c>
      <c r="W319" s="71">
        <v>96</v>
      </c>
      <c r="X319" s="71">
        <v>5281</v>
      </c>
      <c r="Y319" s="71">
        <v>8144</v>
      </c>
      <c r="Z319" s="71">
        <v>11206</v>
      </c>
      <c r="AA319" s="71">
        <v>2311</v>
      </c>
      <c r="AB319" s="71">
        <v>17747</v>
      </c>
      <c r="AC319" s="71">
        <v>0</v>
      </c>
      <c r="AD319" s="71">
        <v>0.75584608637916761</v>
      </c>
      <c r="AE319" s="72"/>
      <c r="AF319" s="71">
        <v>97585014.045562565</v>
      </c>
      <c r="AG319" s="71">
        <v>540184.45137440215</v>
      </c>
      <c r="AH319" s="71">
        <v>1064869.2720306492</v>
      </c>
      <c r="AI319" s="71">
        <v>30493579.867894072</v>
      </c>
      <c r="AJ319" s="71">
        <v>35407819.607256569</v>
      </c>
      <c r="AK319" s="71"/>
      <c r="AL319" s="71"/>
      <c r="AM319" s="71">
        <v>2316180.6732824519</v>
      </c>
      <c r="AN319" s="71"/>
      <c r="AO319" s="71"/>
      <c r="AP319" s="71">
        <v>167407647.91740069</v>
      </c>
      <c r="AQ319" s="72"/>
      <c r="AR319" s="71">
        <v>370</v>
      </c>
      <c r="AS319" s="71">
        <v>132</v>
      </c>
      <c r="AT319" s="71">
        <v>0</v>
      </c>
      <c r="AU319" s="71">
        <v>0</v>
      </c>
      <c r="AV319" s="71">
        <v>0</v>
      </c>
      <c r="AW319" s="71">
        <v>1</v>
      </c>
      <c r="AX319" s="71"/>
      <c r="AY319" s="72"/>
      <c r="AZ319" s="71">
        <v>1667</v>
      </c>
      <c r="BA319" s="71">
        <v>14379.6</v>
      </c>
      <c r="BB319" s="71">
        <v>0</v>
      </c>
      <c r="BC319" s="71">
        <v>0</v>
      </c>
      <c r="BD319" s="71">
        <v>0</v>
      </c>
      <c r="BE319" s="71">
        <v>100</v>
      </c>
      <c r="BF319" s="71"/>
      <c r="BG319" s="72"/>
      <c r="BH319" s="71">
        <v>0</v>
      </c>
      <c r="BI319" s="71">
        <v>0</v>
      </c>
      <c r="BJ319" s="71">
        <v>60.616</v>
      </c>
      <c r="BK319" s="71">
        <v>0</v>
      </c>
      <c r="BL319" s="71">
        <v>19.079999999999998</v>
      </c>
      <c r="BM319" s="71">
        <v>0</v>
      </c>
      <c r="BN319" s="72"/>
      <c r="BO319" s="71">
        <v>0</v>
      </c>
      <c r="BP319" s="71">
        <v>0</v>
      </c>
      <c r="BQ319" s="71">
        <v>6</v>
      </c>
      <c r="BR319" s="71">
        <v>0</v>
      </c>
      <c r="BS319" s="71">
        <v>2</v>
      </c>
      <c r="BT319" s="71">
        <v>0</v>
      </c>
      <c r="BU319"/>
      <c r="BV319" s="70">
        <v>63.459000000000003</v>
      </c>
      <c r="BW319" s="70">
        <v>0</v>
      </c>
      <c r="BX319" s="70">
        <v>16.236999999999998</v>
      </c>
      <c r="BY319" s="70">
        <v>0</v>
      </c>
      <c r="BZ319" s="70">
        <v>0</v>
      </c>
      <c r="CA319" s="70">
        <v>0</v>
      </c>
      <c r="CB319" s="70">
        <v>0</v>
      </c>
      <c r="CC319" s="70">
        <v>0</v>
      </c>
      <c r="CD319" s="70">
        <v>0</v>
      </c>
    </row>
    <row r="320" spans="1:82">
      <c r="A320" s="70" t="s">
        <v>1998</v>
      </c>
      <c r="B320" s="70">
        <v>493</v>
      </c>
      <c r="C320" s="70">
        <v>18</v>
      </c>
      <c r="D320" s="70">
        <v>29</v>
      </c>
      <c r="E320" s="70">
        <v>2021</v>
      </c>
      <c r="F320" s="70" t="s">
        <v>160</v>
      </c>
      <c r="G320" s="70" t="s">
        <v>1980</v>
      </c>
      <c r="H320" s="70" t="s">
        <v>1981</v>
      </c>
      <c r="I320" s="148"/>
      <c r="J320" s="71">
        <v>82.082101687211207</v>
      </c>
      <c r="K320" s="71">
        <v>0.78861732490654946</v>
      </c>
      <c r="L320" s="71">
        <v>4.1516723878620114</v>
      </c>
      <c r="M320" s="71">
        <v>20.244521770817975</v>
      </c>
      <c r="N320" s="71">
        <v>20.363028478030177</v>
      </c>
      <c r="O320" s="71">
        <v>15.229115151509895</v>
      </c>
      <c r="P320" s="71">
        <v>10.780134971776835</v>
      </c>
      <c r="Q320" s="71">
        <v>1.0293647034167901</v>
      </c>
      <c r="R320" s="71">
        <v>0</v>
      </c>
      <c r="S320" s="71">
        <v>0.7863983812062354</v>
      </c>
      <c r="T320" s="72"/>
      <c r="U320" s="71">
        <v>16976760</v>
      </c>
      <c r="V320" s="71">
        <v>342</v>
      </c>
      <c r="W320" s="71">
        <v>96</v>
      </c>
      <c r="X320" s="71">
        <v>5281</v>
      </c>
      <c r="Y320" s="71">
        <v>8173</v>
      </c>
      <c r="Z320" s="71">
        <v>11205</v>
      </c>
      <c r="AA320" s="71">
        <v>2320</v>
      </c>
      <c r="AB320" s="71">
        <v>17630</v>
      </c>
      <c r="AC320" s="71">
        <v>0</v>
      </c>
      <c r="AD320" s="71">
        <v>0.7863983812062354</v>
      </c>
      <c r="AE320" s="72"/>
      <c r="AF320" s="71">
        <v>103733797.39997098</v>
      </c>
      <c r="AG320" s="71">
        <v>608037.87686779012</v>
      </c>
      <c r="AH320" s="71">
        <v>937695.00647320657</v>
      </c>
      <c r="AI320" s="71">
        <v>34145790.372688055</v>
      </c>
      <c r="AJ320" s="71">
        <v>31194692.09727034</v>
      </c>
      <c r="AK320" s="71">
        <v>0</v>
      </c>
      <c r="AL320" s="71">
        <v>0</v>
      </c>
      <c r="AM320" s="71">
        <v>2314182.3420515656</v>
      </c>
      <c r="AN320" s="71">
        <v>0</v>
      </c>
      <c r="AO320" s="71">
        <v>0</v>
      </c>
      <c r="AP320" s="71">
        <v>172934195.09532192</v>
      </c>
      <c r="AQ320" s="72"/>
      <c r="AR320" s="71">
        <v>394</v>
      </c>
      <c r="AS320" s="71">
        <v>137</v>
      </c>
      <c r="AT320" s="71">
        <v>0</v>
      </c>
      <c r="AU320" s="71">
        <v>0</v>
      </c>
      <c r="AV320" s="71">
        <v>0</v>
      </c>
      <c r="AW320" s="71">
        <v>1</v>
      </c>
      <c r="AX320" s="71"/>
      <c r="AY320" s="72"/>
      <c r="AZ320" s="71">
        <v>1790.100000000001</v>
      </c>
      <c r="BA320" s="71">
        <v>16166.6</v>
      </c>
      <c r="BB320" s="71">
        <v>0</v>
      </c>
      <c r="BC320" s="71">
        <v>0</v>
      </c>
      <c r="BD320" s="71">
        <v>0</v>
      </c>
      <c r="BE320" s="71">
        <v>100</v>
      </c>
      <c r="BF320" s="71"/>
      <c r="BG320" s="72"/>
      <c r="BH320" s="71">
        <v>0</v>
      </c>
      <c r="BI320" s="71">
        <v>0</v>
      </c>
      <c r="BJ320" s="71">
        <v>61.302</v>
      </c>
      <c r="BK320" s="71">
        <v>0</v>
      </c>
      <c r="BL320" s="71">
        <v>23.847999999999999</v>
      </c>
      <c r="BM320" s="71">
        <v>0</v>
      </c>
      <c r="BN320" s="72"/>
      <c r="BO320" s="71">
        <v>0</v>
      </c>
      <c r="BP320" s="71">
        <v>0</v>
      </c>
      <c r="BQ320" s="71">
        <v>6</v>
      </c>
      <c r="BR320" s="71">
        <v>0</v>
      </c>
      <c r="BS320" s="71">
        <v>2</v>
      </c>
      <c r="BT320" s="71">
        <v>0</v>
      </c>
      <c r="BU320"/>
      <c r="BV320" s="70">
        <v>65.75</v>
      </c>
      <c r="BW320" s="70">
        <v>0</v>
      </c>
      <c r="BX320" s="70">
        <v>19.399999999999999</v>
      </c>
      <c r="BY320" s="70">
        <v>0</v>
      </c>
      <c r="BZ320" s="70">
        <v>0</v>
      </c>
      <c r="CA320" s="70">
        <v>0</v>
      </c>
      <c r="CB320" s="70">
        <v>0</v>
      </c>
      <c r="CC320" s="70">
        <v>0</v>
      </c>
      <c r="CD320" s="70">
        <v>0</v>
      </c>
    </row>
    <row r="321" spans="1:82">
      <c r="A321" s="70" t="s">
        <v>1999</v>
      </c>
      <c r="B321" s="70">
        <v>493</v>
      </c>
      <c r="C321" s="70">
        <v>19</v>
      </c>
      <c r="D321" s="70">
        <v>29</v>
      </c>
      <c r="E321" s="70">
        <v>2022</v>
      </c>
      <c r="F321" s="70" t="s">
        <v>161</v>
      </c>
      <c r="G321" s="70" t="s">
        <v>1980</v>
      </c>
      <c r="H321" s="70" t="s">
        <v>1981</v>
      </c>
      <c r="I321" s="148"/>
      <c r="J321" s="71">
        <v>79.723917320403359</v>
      </c>
      <c r="K321" s="71">
        <v>0.76144610678324121</v>
      </c>
      <c r="L321" s="71">
        <v>3.4154391455601059</v>
      </c>
      <c r="M321" s="71">
        <v>19.499205035475565</v>
      </c>
      <c r="N321" s="71">
        <v>20.889766896831627</v>
      </c>
      <c r="O321" s="71">
        <v>16.047424224923006</v>
      </c>
      <c r="P321" s="71">
        <v>10.842530750921712</v>
      </c>
      <c r="Q321" s="71">
        <v>1.0358737487546548</v>
      </c>
      <c r="R321" s="71">
        <v>0</v>
      </c>
      <c r="S321" s="71">
        <v>0</v>
      </c>
      <c r="T321" s="72"/>
      <c r="U321" s="71">
        <v>17752508</v>
      </c>
      <c r="V321" s="71">
        <v>342</v>
      </c>
      <c r="W321" s="71">
        <v>96</v>
      </c>
      <c r="X321" s="71">
        <v>5281</v>
      </c>
      <c r="Y321" s="71">
        <v>8283</v>
      </c>
      <c r="Z321" s="71">
        <v>11218</v>
      </c>
      <c r="AA321" s="71">
        <v>2369</v>
      </c>
      <c r="AB321" s="71">
        <v>17596</v>
      </c>
      <c r="AC321" s="71">
        <v>0</v>
      </c>
      <c r="AD321" s="71">
        <v>0</v>
      </c>
      <c r="AE321" s="72"/>
      <c r="AF321" s="71">
        <v>98677804.736975938</v>
      </c>
      <c r="AG321" s="71">
        <v>609783.9992450478</v>
      </c>
      <c r="AH321" s="71">
        <v>928174.30526062555</v>
      </c>
      <c r="AI321" s="71">
        <v>32295307.834313042</v>
      </c>
      <c r="AJ321" s="71">
        <v>34751851.044757061</v>
      </c>
      <c r="AK321" s="71">
        <v>0</v>
      </c>
      <c r="AL321" s="71">
        <v>0</v>
      </c>
      <c r="AM321" s="71">
        <v>2272123.8723876053</v>
      </c>
      <c r="AN321" s="71">
        <v>0</v>
      </c>
      <c r="AO321" s="71">
        <v>0</v>
      </c>
      <c r="AP321" s="71">
        <v>169535045.79293934</v>
      </c>
      <c r="AQ321" s="72"/>
      <c r="AR321" s="71">
        <v>432</v>
      </c>
      <c r="AS321" s="71">
        <v>138</v>
      </c>
      <c r="AT321" s="71">
        <v>0</v>
      </c>
      <c r="AU321" s="71">
        <v>0</v>
      </c>
      <c r="AV321" s="71">
        <v>0</v>
      </c>
      <c r="AW321" s="71">
        <v>1</v>
      </c>
      <c r="AX321" s="71"/>
      <c r="AY321" s="72"/>
      <c r="AZ321" s="71">
        <v>2048.2000000000025</v>
      </c>
      <c r="BA321" s="71">
        <v>18156.599999999999</v>
      </c>
      <c r="BB321" s="71">
        <v>0</v>
      </c>
      <c r="BC321" s="71">
        <v>0</v>
      </c>
      <c r="BD321" s="71">
        <v>0</v>
      </c>
      <c r="BE321" s="71">
        <v>100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2000</v>
      </c>
      <c r="B322" s="70">
        <v>493</v>
      </c>
      <c r="C322" s="70">
        <v>20</v>
      </c>
      <c r="D322" s="70">
        <v>29</v>
      </c>
      <c r="E322" s="70">
        <v>2023</v>
      </c>
      <c r="F322" s="70" t="s">
        <v>1539</v>
      </c>
      <c r="G322" s="70" t="s">
        <v>1980</v>
      </c>
      <c r="H322" s="70" t="s">
        <v>1981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454</v>
      </c>
      <c r="AS322" s="71">
        <v>140</v>
      </c>
      <c r="AT322" s="71">
        <v>0</v>
      </c>
      <c r="AU322" s="71">
        <v>0</v>
      </c>
      <c r="AV322" s="71">
        <v>0</v>
      </c>
      <c r="AW322" s="71">
        <v>1</v>
      </c>
      <c r="AX322" s="71"/>
      <c r="AY322" s="72"/>
      <c r="AZ322" s="71">
        <v>2181.200000000003</v>
      </c>
      <c r="BA322" s="71">
        <v>18844.599999999999</v>
      </c>
      <c r="BB322" s="71">
        <v>0</v>
      </c>
      <c r="BC322" s="71">
        <v>0</v>
      </c>
      <c r="BD322" s="71">
        <v>0</v>
      </c>
      <c r="BE322" s="71">
        <v>100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2001</v>
      </c>
      <c r="B323" s="70">
        <v>493</v>
      </c>
      <c r="C323" s="70">
        <v>21</v>
      </c>
      <c r="D323" s="70">
        <v>29</v>
      </c>
      <c r="E323" s="70">
        <v>2024</v>
      </c>
      <c r="F323" s="70" t="s">
        <v>1554</v>
      </c>
      <c r="G323" s="70" t="s">
        <v>1980</v>
      </c>
      <c r="H323" s="70" t="s">
        <v>1981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2002</v>
      </c>
      <c r="B324" s="70">
        <v>307</v>
      </c>
      <c r="C324" s="70">
        <v>1</v>
      </c>
      <c r="D324" s="70">
        <v>19</v>
      </c>
      <c r="E324" s="70">
        <v>1990</v>
      </c>
      <c r="F324" s="70" t="s">
        <v>787</v>
      </c>
      <c r="G324" s="70" t="s">
        <v>2003</v>
      </c>
      <c r="H324" s="70" t="s">
        <v>2004</v>
      </c>
      <c r="I324" s="148"/>
      <c r="J324" s="71">
        <v>17.377670332968211</v>
      </c>
      <c r="K324" s="71">
        <v>1.5597431411433751</v>
      </c>
      <c r="L324" s="71">
        <v>0</v>
      </c>
      <c r="M324" s="71">
        <v>19.031850889638449</v>
      </c>
      <c r="N324" s="71">
        <v>11.005398379812259</v>
      </c>
      <c r="O324" s="71">
        <v>14.144990498739491</v>
      </c>
      <c r="P324" s="71">
        <v>11.659269599965951</v>
      </c>
      <c r="Q324" s="71">
        <v>0.91737141047194104</v>
      </c>
      <c r="R324" s="71">
        <v>0</v>
      </c>
      <c r="S324" s="71">
        <v>1.3544181707199561</v>
      </c>
      <c r="T324" s="72"/>
      <c r="U324" s="71">
        <v>1424498</v>
      </c>
      <c r="V324" s="71">
        <v>653</v>
      </c>
      <c r="W324" s="71">
        <v>0</v>
      </c>
      <c r="X324" s="71">
        <v>6492</v>
      </c>
      <c r="Y324" s="71">
        <v>4372</v>
      </c>
      <c r="Z324" s="71">
        <v>5818</v>
      </c>
      <c r="AA324" s="71">
        <v>2831</v>
      </c>
      <c r="AB324" s="71">
        <v>14895</v>
      </c>
      <c r="AC324" s="71">
        <v>0</v>
      </c>
      <c r="AD324" s="71">
        <v>1.3544181707199561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2005</v>
      </c>
      <c r="B325" s="70">
        <v>308</v>
      </c>
      <c r="C325" s="70">
        <v>2</v>
      </c>
      <c r="D325" s="70">
        <v>19</v>
      </c>
      <c r="E325" s="70">
        <v>2005</v>
      </c>
      <c r="F325" s="70" t="s">
        <v>789</v>
      </c>
      <c r="G325" s="70" t="s">
        <v>2003</v>
      </c>
      <c r="H325" s="70" t="s">
        <v>2004</v>
      </c>
      <c r="I325" s="148"/>
      <c r="J325" s="71">
        <v>20.437990729546701</v>
      </c>
      <c r="K325" s="71">
        <v>0.89694900333858141</v>
      </c>
      <c r="L325" s="71">
        <v>0.27097538800601118</v>
      </c>
      <c r="M325" s="71">
        <v>28.186191059351859</v>
      </c>
      <c r="N325" s="71">
        <v>17.610680290019729</v>
      </c>
      <c r="O325" s="71">
        <v>22.154941301682172</v>
      </c>
      <c r="P325" s="71">
        <v>12.491200153956999</v>
      </c>
      <c r="Q325" s="71">
        <v>1.0472019836169699</v>
      </c>
      <c r="R325" s="71">
        <v>0</v>
      </c>
      <c r="S325" s="71">
        <v>1.84470590368941</v>
      </c>
      <c r="T325" s="72"/>
      <c r="U325" s="71">
        <v>1372564</v>
      </c>
      <c r="V325" s="71">
        <v>454</v>
      </c>
      <c r="W325" s="71">
        <v>3</v>
      </c>
      <c r="X325" s="71">
        <v>5370</v>
      </c>
      <c r="Y325" s="71">
        <v>6199</v>
      </c>
      <c r="Z325" s="71">
        <v>10545</v>
      </c>
      <c r="AA325" s="71">
        <v>2484</v>
      </c>
      <c r="AB325" s="71">
        <v>17775</v>
      </c>
      <c r="AC325" s="71">
        <v>0</v>
      </c>
      <c r="AD325" s="71">
        <v>1.84470590368941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2006</v>
      </c>
      <c r="B326" s="70">
        <v>309</v>
      </c>
      <c r="C326" s="70">
        <v>3</v>
      </c>
      <c r="D326" s="70">
        <v>19</v>
      </c>
      <c r="E326" s="70">
        <v>2006</v>
      </c>
      <c r="F326" s="70" t="s">
        <v>790</v>
      </c>
      <c r="G326" s="70" t="s">
        <v>2003</v>
      </c>
      <c r="H326" s="70" t="s">
        <v>2004</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2007</v>
      </c>
      <c r="B327" s="70">
        <v>310</v>
      </c>
      <c r="C327" s="70">
        <v>4</v>
      </c>
      <c r="D327" s="70">
        <v>19</v>
      </c>
      <c r="E327" s="70">
        <v>2007</v>
      </c>
      <c r="F327" s="70" t="s">
        <v>791</v>
      </c>
      <c r="G327" s="70" t="s">
        <v>2003</v>
      </c>
      <c r="H327" s="70" t="s">
        <v>2004</v>
      </c>
      <c r="I327" s="148"/>
      <c r="J327" s="71">
        <v>20.659883105391991</v>
      </c>
      <c r="K327" s="71">
        <v>1.001710137613081</v>
      </c>
      <c r="L327" s="71">
        <v>1.9645605575182721</v>
      </c>
      <c r="M327" s="71">
        <v>28.4698767518659</v>
      </c>
      <c r="N327" s="71">
        <v>19.410638720687</v>
      </c>
      <c r="O327" s="71">
        <v>22.413491203197129</v>
      </c>
      <c r="P327" s="71">
        <v>12.980726585205749</v>
      </c>
      <c r="Q327" s="71">
        <v>1.12165577747859</v>
      </c>
      <c r="R327" s="71">
        <v>0</v>
      </c>
      <c r="S327" s="71">
        <v>1.5317615265375819</v>
      </c>
      <c r="T327" s="72"/>
      <c r="U327" s="71">
        <v>1394011</v>
      </c>
      <c r="V327" s="71">
        <v>476</v>
      </c>
      <c r="W327" s="71">
        <v>20</v>
      </c>
      <c r="X327" s="71">
        <v>6285</v>
      </c>
      <c r="Y327" s="71">
        <v>6384</v>
      </c>
      <c r="Z327" s="71">
        <v>11090</v>
      </c>
      <c r="AA327" s="71">
        <v>2542</v>
      </c>
      <c r="AB327" s="71">
        <v>18032</v>
      </c>
      <c r="AC327" s="71">
        <v>0</v>
      </c>
      <c r="AD327" s="71">
        <v>1.5317615265375819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2008</v>
      </c>
      <c r="B328" s="70">
        <v>311</v>
      </c>
      <c r="C328" s="70">
        <v>5</v>
      </c>
      <c r="D328" s="70">
        <v>19</v>
      </c>
      <c r="E328" s="70">
        <v>2008</v>
      </c>
      <c r="F328" s="70" t="s">
        <v>792</v>
      </c>
      <c r="G328" s="70" t="s">
        <v>2003</v>
      </c>
      <c r="H328" s="70" t="s">
        <v>2004</v>
      </c>
      <c r="I328" s="148"/>
      <c r="J328" s="71">
        <v>19.77807787438304</v>
      </c>
      <c r="K328" s="71">
        <v>0.75906281034760914</v>
      </c>
      <c r="L328" s="71">
        <v>1.561928746690501</v>
      </c>
      <c r="M328" s="71">
        <v>29.778476336611259</v>
      </c>
      <c r="N328" s="71">
        <v>18.889873536034418</v>
      </c>
      <c r="O328" s="71">
        <v>20.90372236447671</v>
      </c>
      <c r="P328" s="71">
        <v>12.26713971976864</v>
      </c>
      <c r="Q328" s="71">
        <v>1.1070548955817101</v>
      </c>
      <c r="R328" s="71">
        <v>0</v>
      </c>
      <c r="S328" s="71">
        <v>1.4168558650556531</v>
      </c>
      <c r="T328" s="72"/>
      <c r="U328" s="71">
        <v>1400221</v>
      </c>
      <c r="V328" s="71">
        <v>476</v>
      </c>
      <c r="W328" s="71">
        <v>20</v>
      </c>
      <c r="X328" s="71">
        <v>6285</v>
      </c>
      <c r="Y328" s="71">
        <v>6484</v>
      </c>
      <c r="Z328" s="71">
        <v>10706</v>
      </c>
      <c r="AA328" s="71">
        <v>2405</v>
      </c>
      <c r="AB328" s="71">
        <v>18090</v>
      </c>
      <c r="AC328" s="71">
        <v>0</v>
      </c>
      <c r="AD328" s="71">
        <v>1.4168558650556531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2009</v>
      </c>
      <c r="B329" s="70">
        <v>312</v>
      </c>
      <c r="C329" s="70">
        <v>6</v>
      </c>
      <c r="D329" s="70">
        <v>19</v>
      </c>
      <c r="E329" s="70">
        <v>2009</v>
      </c>
      <c r="F329" s="70" t="s">
        <v>176</v>
      </c>
      <c r="G329" s="1064" t="s">
        <v>2003</v>
      </c>
      <c r="H329" s="70" t="s">
        <v>2004</v>
      </c>
      <c r="I329" s="148"/>
      <c r="J329" s="71">
        <v>22.725559187983482</v>
      </c>
      <c r="K329" s="71">
        <v>0.84168841779310111</v>
      </c>
      <c r="L329" s="71">
        <v>0.95181653990662829</v>
      </c>
      <c r="M329" s="71">
        <v>26.347054810460801</v>
      </c>
      <c r="N329" s="71">
        <v>16.130858282236652</v>
      </c>
      <c r="O329" s="71">
        <v>20.473788222347061</v>
      </c>
      <c r="P329" s="71">
        <v>11.864675025568991</v>
      </c>
      <c r="Q329" s="71">
        <v>1.04917755834363</v>
      </c>
      <c r="R329" s="71">
        <v>0</v>
      </c>
      <c r="S329" s="71">
        <v>1.41066960583592</v>
      </c>
      <c r="T329" s="72"/>
      <c r="U329" s="71">
        <v>1271390</v>
      </c>
      <c r="V329" s="71">
        <v>644</v>
      </c>
      <c r="W329" s="71">
        <v>18</v>
      </c>
      <c r="X329" s="71">
        <v>6492</v>
      </c>
      <c r="Y329" s="71">
        <v>6483</v>
      </c>
      <c r="Z329" s="71">
        <v>10350</v>
      </c>
      <c r="AA329" s="71">
        <v>2388</v>
      </c>
      <c r="AB329" s="71">
        <v>17997</v>
      </c>
      <c r="AC329" s="71">
        <v>0</v>
      </c>
      <c r="AD329" s="71">
        <v>1.41066960583592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7.49</v>
      </c>
      <c r="BK329" s="71">
        <v>0</v>
      </c>
      <c r="BL329" s="71">
        <v>6.44</v>
      </c>
      <c r="BM329" s="71">
        <v>0</v>
      </c>
      <c r="BN329" s="72"/>
      <c r="BO329" s="71">
        <v>0</v>
      </c>
      <c r="BP329" s="71">
        <v>0</v>
      </c>
      <c r="BQ329" s="71">
        <v>1</v>
      </c>
      <c r="BR329" s="71">
        <v>0</v>
      </c>
      <c r="BS329" s="71">
        <v>1</v>
      </c>
      <c r="BT329" s="71">
        <v>0</v>
      </c>
      <c r="BU329"/>
      <c r="BV329" s="70">
        <v>13.93</v>
      </c>
      <c r="BW329" s="70">
        <v>0</v>
      </c>
      <c r="BX329" s="70">
        <v>0</v>
      </c>
      <c r="BY329" s="70">
        <v>0</v>
      </c>
      <c r="BZ329" s="70">
        <v>0</v>
      </c>
      <c r="CA329" s="70">
        <v>0</v>
      </c>
      <c r="CB329" s="70">
        <v>0</v>
      </c>
      <c r="CC329" s="70">
        <v>0</v>
      </c>
      <c r="CD329" s="70">
        <v>0</v>
      </c>
    </row>
    <row r="330" spans="1:82">
      <c r="A330" s="70" t="s">
        <v>2010</v>
      </c>
      <c r="B330" s="70">
        <v>313</v>
      </c>
      <c r="C330" s="70">
        <v>7</v>
      </c>
      <c r="D330" s="70">
        <v>19</v>
      </c>
      <c r="E330" s="70">
        <v>2010</v>
      </c>
      <c r="F330" s="70" t="s">
        <v>177</v>
      </c>
      <c r="G330" s="1064" t="s">
        <v>2003</v>
      </c>
      <c r="H330" s="70" t="s">
        <v>2004</v>
      </c>
      <c r="I330" s="148"/>
      <c r="J330" s="71">
        <v>19.06154838408106</v>
      </c>
      <c r="K330" s="71">
        <v>0.89988005774747104</v>
      </c>
      <c r="L330" s="71">
        <v>0.88190272116085688</v>
      </c>
      <c r="M330" s="71">
        <v>26.679071939159531</v>
      </c>
      <c r="N330" s="71">
        <v>17.05906779076896</v>
      </c>
      <c r="O330" s="71">
        <v>20.280640959926529</v>
      </c>
      <c r="P330" s="71">
        <v>11.704858963089871</v>
      </c>
      <c r="Q330" s="71">
        <v>1.08475876736452</v>
      </c>
      <c r="R330" s="71">
        <v>0</v>
      </c>
      <c r="S330" s="71">
        <v>1.5861910059180779</v>
      </c>
      <c r="T330" s="72"/>
      <c r="U330" s="71">
        <v>1252149</v>
      </c>
      <c r="V330" s="71">
        <v>644</v>
      </c>
      <c r="W330" s="71">
        <v>18</v>
      </c>
      <c r="X330" s="71">
        <v>6492</v>
      </c>
      <c r="Y330" s="71">
        <v>6477</v>
      </c>
      <c r="Z330" s="71">
        <v>10300</v>
      </c>
      <c r="AA330" s="71">
        <v>2297</v>
      </c>
      <c r="AB330" s="71">
        <v>17830</v>
      </c>
      <c r="AC330" s="71">
        <v>0</v>
      </c>
      <c r="AD330" s="71">
        <v>1.5861910059180779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7.7709999999999999</v>
      </c>
      <c r="BK330" s="71">
        <v>0</v>
      </c>
      <c r="BL330" s="71">
        <v>5.75</v>
      </c>
      <c r="BM330" s="71">
        <v>0</v>
      </c>
      <c r="BN330" s="72"/>
      <c r="BO330" s="71">
        <v>0</v>
      </c>
      <c r="BP330" s="71">
        <v>0</v>
      </c>
      <c r="BQ330" s="71">
        <v>1</v>
      </c>
      <c r="BR330" s="71">
        <v>0</v>
      </c>
      <c r="BS330" s="71">
        <v>1</v>
      </c>
      <c r="BT330" s="71">
        <v>0</v>
      </c>
      <c r="BU330"/>
      <c r="BV330" s="70">
        <v>13.521000000000001</v>
      </c>
      <c r="BW330" s="70">
        <v>0</v>
      </c>
      <c r="BX330" s="70">
        <v>0</v>
      </c>
      <c r="BY330" s="70">
        <v>0</v>
      </c>
      <c r="BZ330" s="70">
        <v>0</v>
      </c>
      <c r="CA330" s="70">
        <v>0</v>
      </c>
      <c r="CB330" s="70">
        <v>0</v>
      </c>
      <c r="CC330" s="70">
        <v>0</v>
      </c>
      <c r="CD330" s="70">
        <v>0</v>
      </c>
    </row>
    <row r="331" spans="1:82">
      <c r="A331" s="70" t="s">
        <v>2011</v>
      </c>
      <c r="B331" s="70">
        <v>314</v>
      </c>
      <c r="C331" s="70">
        <v>8</v>
      </c>
      <c r="D331" s="70">
        <v>19</v>
      </c>
      <c r="E331" s="70">
        <v>2011</v>
      </c>
      <c r="F331" s="70" t="s">
        <v>178</v>
      </c>
      <c r="G331" s="70" t="s">
        <v>2003</v>
      </c>
      <c r="H331" s="70" t="s">
        <v>2004</v>
      </c>
      <c r="I331" s="148"/>
      <c r="J331" s="71">
        <v>18.084969574271639</v>
      </c>
      <c r="K331" s="71">
        <v>1.408073838532643</v>
      </c>
      <c r="L331" s="71">
        <v>0.8082977076529142</v>
      </c>
      <c r="M331" s="71">
        <v>33.70837871083323</v>
      </c>
      <c r="N331" s="71">
        <v>17.769094137428318</v>
      </c>
      <c r="O331" s="71">
        <v>20.011291207711409</v>
      </c>
      <c r="P331" s="71">
        <v>11.480421952608198</v>
      </c>
      <c r="Q331" s="71">
        <v>1.2339229260334901</v>
      </c>
      <c r="R331" s="71">
        <v>0</v>
      </c>
      <c r="S331" s="71">
        <v>1.604005676274709</v>
      </c>
      <c r="T331" s="72"/>
      <c r="U331" s="71">
        <v>1194928</v>
      </c>
      <c r="V331" s="71">
        <v>644</v>
      </c>
      <c r="W331" s="71">
        <v>18</v>
      </c>
      <c r="X331" s="71">
        <v>6492</v>
      </c>
      <c r="Y331" s="71">
        <v>6420</v>
      </c>
      <c r="Z331" s="71">
        <v>10384</v>
      </c>
      <c r="AA331" s="71">
        <v>2320</v>
      </c>
      <c r="AB331" s="71">
        <v>17583</v>
      </c>
      <c r="AC331" s="71">
        <v>0</v>
      </c>
      <c r="AD331" s="71">
        <v>1.604005676274709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7.52</v>
      </c>
      <c r="BK331" s="71">
        <v>0</v>
      </c>
      <c r="BL331" s="71">
        <v>3.1930000000000001</v>
      </c>
      <c r="BM331" s="71">
        <v>0</v>
      </c>
      <c r="BN331" s="72"/>
      <c r="BO331" s="71">
        <v>0</v>
      </c>
      <c r="BP331" s="71">
        <v>0</v>
      </c>
      <c r="BQ331" s="71">
        <v>1</v>
      </c>
      <c r="BR331" s="71">
        <v>0</v>
      </c>
      <c r="BS331" s="71">
        <v>1</v>
      </c>
      <c r="BT331" s="71">
        <v>0</v>
      </c>
      <c r="BU331"/>
      <c r="BV331" s="70">
        <v>10.712999999999999</v>
      </c>
      <c r="BW331" s="70">
        <v>0</v>
      </c>
      <c r="BX331" s="70">
        <v>0</v>
      </c>
      <c r="BY331" s="70">
        <v>0</v>
      </c>
      <c r="BZ331" s="70">
        <v>0</v>
      </c>
      <c r="CA331" s="70">
        <v>0</v>
      </c>
      <c r="CB331" s="70">
        <v>0</v>
      </c>
      <c r="CC331" s="70">
        <v>0</v>
      </c>
      <c r="CD331" s="70">
        <v>0</v>
      </c>
    </row>
    <row r="332" spans="1:82">
      <c r="A332" s="70" t="s">
        <v>2012</v>
      </c>
      <c r="B332" s="70">
        <v>315</v>
      </c>
      <c r="C332" s="70">
        <v>9</v>
      </c>
      <c r="D332" s="70">
        <v>19</v>
      </c>
      <c r="E332" s="70">
        <v>2012</v>
      </c>
      <c r="F332" s="70" t="s">
        <v>179</v>
      </c>
      <c r="G332" s="70" t="s">
        <v>2003</v>
      </c>
      <c r="H332" s="70" t="s">
        <v>2004</v>
      </c>
      <c r="I332" s="148"/>
      <c r="J332" s="71">
        <v>18.2231703118977</v>
      </c>
      <c r="K332" s="71">
        <v>1.33502029106832</v>
      </c>
      <c r="L332" s="71">
        <v>0.79705891132095219</v>
      </c>
      <c r="M332" s="71">
        <v>34.672021959821812</v>
      </c>
      <c r="N332" s="71">
        <v>18.683443095377481</v>
      </c>
      <c r="O332" s="71">
        <v>19.597616307669121</v>
      </c>
      <c r="P332" s="71">
        <v>11.550716474616463</v>
      </c>
      <c r="Q332" s="71">
        <v>1.3343802283695101</v>
      </c>
      <c r="R332" s="71">
        <v>0</v>
      </c>
      <c r="S332" s="71">
        <v>1.6733893950654419</v>
      </c>
      <c r="T332" s="72"/>
      <c r="U332" s="71">
        <v>1178865</v>
      </c>
      <c r="V332" s="71">
        <v>644</v>
      </c>
      <c r="W332" s="71">
        <v>18</v>
      </c>
      <c r="X332" s="71">
        <v>6492</v>
      </c>
      <c r="Y332" s="71">
        <v>6462</v>
      </c>
      <c r="Z332" s="71">
        <v>10250</v>
      </c>
      <c r="AA332" s="71">
        <v>2321</v>
      </c>
      <c r="AB332" s="71">
        <v>17501</v>
      </c>
      <c r="AC332" s="71">
        <v>0</v>
      </c>
      <c r="AD332" s="71">
        <v>1.6733893950654419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8.5779999999999994</v>
      </c>
      <c r="BK332" s="71">
        <v>0</v>
      </c>
      <c r="BL332" s="71">
        <v>0</v>
      </c>
      <c r="BM332" s="71">
        <v>0</v>
      </c>
      <c r="BN332" s="72"/>
      <c r="BO332" s="71">
        <v>0</v>
      </c>
      <c r="BP332" s="71">
        <v>0</v>
      </c>
      <c r="BQ332" s="71">
        <v>1</v>
      </c>
      <c r="BR332" s="71">
        <v>0</v>
      </c>
      <c r="BS332" s="71">
        <v>0</v>
      </c>
      <c r="BT332" s="71">
        <v>0</v>
      </c>
      <c r="BU332"/>
      <c r="BV332" s="70">
        <v>8.5779999999999994</v>
      </c>
      <c r="BW332" s="70">
        <v>0</v>
      </c>
      <c r="BX332" s="70">
        <v>0</v>
      </c>
      <c r="BY332" s="70">
        <v>0</v>
      </c>
      <c r="BZ332" s="70">
        <v>0</v>
      </c>
      <c r="CA332" s="70">
        <v>0</v>
      </c>
      <c r="CB332" s="70">
        <v>0</v>
      </c>
      <c r="CC332" s="70">
        <v>0</v>
      </c>
      <c r="CD332" s="70">
        <v>0</v>
      </c>
    </row>
    <row r="333" spans="1:82">
      <c r="A333" s="70" t="s">
        <v>2013</v>
      </c>
      <c r="B333" s="70">
        <v>316</v>
      </c>
      <c r="C333" s="70">
        <v>10</v>
      </c>
      <c r="D333" s="70">
        <v>19</v>
      </c>
      <c r="E333" s="70">
        <v>2013</v>
      </c>
      <c r="F333" s="70" t="s">
        <v>180</v>
      </c>
      <c r="G333" s="70" t="s">
        <v>2003</v>
      </c>
      <c r="H333" s="70" t="s">
        <v>2004</v>
      </c>
      <c r="I333" s="148"/>
      <c r="J333" s="71">
        <v>21.1147804138499</v>
      </c>
      <c r="K333" s="71">
        <v>1.197742835775822</v>
      </c>
      <c r="L333" s="71">
        <v>0.72915941101888604</v>
      </c>
      <c r="M333" s="71">
        <v>36.629468635248983</v>
      </c>
      <c r="N333" s="71">
        <v>19.871880740759131</v>
      </c>
      <c r="O333" s="71">
        <v>18.988796846179039</v>
      </c>
      <c r="P333" s="71">
        <v>12.148725053165988</v>
      </c>
      <c r="Q333" s="71">
        <v>1.3491467027309401</v>
      </c>
      <c r="R333" s="71">
        <v>0</v>
      </c>
      <c r="S333" s="71">
        <v>1.5598628559317329</v>
      </c>
      <c r="T333" s="72"/>
      <c r="U333" s="71">
        <v>1272099</v>
      </c>
      <c r="V333" s="71">
        <v>644</v>
      </c>
      <c r="W333" s="71">
        <v>18</v>
      </c>
      <c r="X333" s="71">
        <v>6492</v>
      </c>
      <c r="Y333" s="71">
        <v>6518</v>
      </c>
      <c r="Z333" s="71">
        <v>10375</v>
      </c>
      <c r="AA333" s="71">
        <v>2432</v>
      </c>
      <c r="AB333" s="71">
        <v>17441</v>
      </c>
      <c r="AC333" s="71">
        <v>0</v>
      </c>
      <c r="AD333" s="71">
        <v>1.5598628559317329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9.0779999999999994</v>
      </c>
      <c r="BK333" s="71">
        <v>0</v>
      </c>
      <c r="BL333" s="71">
        <v>0</v>
      </c>
      <c r="BM333" s="71">
        <v>0</v>
      </c>
      <c r="BN333" s="72"/>
      <c r="BO333" s="71">
        <v>0</v>
      </c>
      <c r="BP333" s="71">
        <v>0</v>
      </c>
      <c r="BQ333" s="71">
        <v>1</v>
      </c>
      <c r="BR333" s="71">
        <v>0</v>
      </c>
      <c r="BS333" s="71">
        <v>0</v>
      </c>
      <c r="BT333" s="71">
        <v>0</v>
      </c>
      <c r="BU333"/>
      <c r="BV333" s="70">
        <v>9.0779999999999994</v>
      </c>
      <c r="BW333" s="70">
        <v>0</v>
      </c>
      <c r="BX333" s="70">
        <v>0</v>
      </c>
      <c r="BY333" s="70">
        <v>0</v>
      </c>
      <c r="BZ333" s="70">
        <v>0</v>
      </c>
      <c r="CA333" s="70">
        <v>0</v>
      </c>
      <c r="CB333" s="70">
        <v>0</v>
      </c>
      <c r="CC333" s="70">
        <v>0</v>
      </c>
      <c r="CD333" s="70">
        <v>0</v>
      </c>
    </row>
    <row r="334" spans="1:82">
      <c r="A334" s="70" t="s">
        <v>2014</v>
      </c>
      <c r="B334" s="70">
        <v>317</v>
      </c>
      <c r="C334" s="70">
        <v>11</v>
      </c>
      <c r="D334" s="70">
        <v>19</v>
      </c>
      <c r="E334" s="70">
        <v>2014</v>
      </c>
      <c r="F334" s="70" t="s">
        <v>181</v>
      </c>
      <c r="G334" s="70" t="s">
        <v>2003</v>
      </c>
      <c r="H334" s="70" t="s">
        <v>2004</v>
      </c>
      <c r="I334" s="148"/>
      <c r="J334" s="71">
        <v>20.037739214562471</v>
      </c>
      <c r="K334" s="71">
        <v>0.71878247439270682</v>
      </c>
      <c r="L334" s="71">
        <v>2.6909615145429351</v>
      </c>
      <c r="M334" s="71">
        <v>28.595867265630002</v>
      </c>
      <c r="N334" s="71">
        <v>20.018540090976799</v>
      </c>
      <c r="O334" s="71">
        <v>17.712963145013696</v>
      </c>
      <c r="P334" s="71">
        <v>12.146594992767215</v>
      </c>
      <c r="Q334" s="71">
        <v>1.2904923787408999</v>
      </c>
      <c r="R334" s="71">
        <v>0</v>
      </c>
      <c r="S334" s="71">
        <v>1.455183614429457</v>
      </c>
      <c r="T334" s="72"/>
      <c r="U334" s="71">
        <v>1311757</v>
      </c>
      <c r="V334" s="71">
        <v>347</v>
      </c>
      <c r="W334" s="71">
        <v>42</v>
      </c>
      <c r="X334" s="71">
        <v>5872</v>
      </c>
      <c r="Y334" s="71">
        <v>6613</v>
      </c>
      <c r="Z334" s="71">
        <v>10193</v>
      </c>
      <c r="AA334" s="71">
        <v>2419</v>
      </c>
      <c r="AB334" s="71">
        <v>17388</v>
      </c>
      <c r="AC334" s="71">
        <v>0</v>
      </c>
      <c r="AD334" s="71">
        <v>1.455183614429457</v>
      </c>
      <c r="AE334" s="72"/>
      <c r="AF334" s="71"/>
      <c r="AG334" s="71"/>
      <c r="AH334" s="71"/>
      <c r="AI334" s="71"/>
      <c r="AJ334" s="71"/>
      <c r="AK334" s="71"/>
      <c r="AL334" s="71"/>
      <c r="AM334" s="71"/>
      <c r="AN334" s="71"/>
      <c r="AO334" s="71"/>
      <c r="AP334" s="71"/>
      <c r="AQ334" s="72"/>
      <c r="AR334" s="71">
        <v>151</v>
      </c>
      <c r="AS334" s="71">
        <v>20</v>
      </c>
      <c r="AT334" s="71">
        <v>0</v>
      </c>
      <c r="AU334" s="71">
        <v>0</v>
      </c>
      <c r="AV334" s="71">
        <v>0</v>
      </c>
      <c r="AW334" s="71">
        <v>0</v>
      </c>
      <c r="AX334" s="71"/>
      <c r="AY334" s="72"/>
      <c r="AZ334" s="71">
        <v>632.6</v>
      </c>
      <c r="BA334" s="71">
        <v>12487.5</v>
      </c>
      <c r="BB334" s="71">
        <v>0</v>
      </c>
      <c r="BC334" s="71">
        <v>0</v>
      </c>
      <c r="BD334" s="71">
        <v>0</v>
      </c>
      <c r="BE334" s="71">
        <v>0</v>
      </c>
      <c r="BF334" s="71"/>
      <c r="BG334" s="72"/>
      <c r="BH334" s="71">
        <v>0</v>
      </c>
      <c r="BI334" s="71">
        <v>0</v>
      </c>
      <c r="BJ334" s="71">
        <v>9.4030000000000005</v>
      </c>
      <c r="BK334" s="71">
        <v>0</v>
      </c>
      <c r="BL334" s="71">
        <v>0</v>
      </c>
      <c r="BM334" s="71">
        <v>0</v>
      </c>
      <c r="BN334" s="72"/>
      <c r="BO334" s="71">
        <v>0</v>
      </c>
      <c r="BP334" s="71">
        <v>0</v>
      </c>
      <c r="BQ334" s="71">
        <v>1</v>
      </c>
      <c r="BR334" s="71">
        <v>0</v>
      </c>
      <c r="BS334" s="71">
        <v>0</v>
      </c>
      <c r="BT334" s="71">
        <v>0</v>
      </c>
      <c r="BU334"/>
      <c r="BV334" s="70">
        <v>9.4030000000000005</v>
      </c>
      <c r="BW334" s="70">
        <v>0</v>
      </c>
      <c r="BX334" s="70">
        <v>0</v>
      </c>
      <c r="BY334" s="70">
        <v>0</v>
      </c>
      <c r="BZ334" s="70">
        <v>0</v>
      </c>
      <c r="CA334" s="70">
        <v>0</v>
      </c>
      <c r="CB334" s="70">
        <v>0</v>
      </c>
      <c r="CC334" s="70">
        <v>0</v>
      </c>
      <c r="CD334" s="70">
        <v>0</v>
      </c>
    </row>
    <row r="335" spans="1:82">
      <c r="A335" s="70" t="s">
        <v>2015</v>
      </c>
      <c r="B335" s="70">
        <v>318</v>
      </c>
      <c r="C335" s="70">
        <v>12</v>
      </c>
      <c r="D335" s="70">
        <v>19</v>
      </c>
      <c r="E335" s="70">
        <v>2015</v>
      </c>
      <c r="F335" s="70" t="s">
        <v>182</v>
      </c>
      <c r="G335" s="70" t="s">
        <v>2003</v>
      </c>
      <c r="H335" s="70" t="s">
        <v>2004</v>
      </c>
      <c r="I335" s="148"/>
      <c r="J335" s="71">
        <v>15.012830979770319</v>
      </c>
      <c r="K335" s="71">
        <v>0.68632992754676736</v>
      </c>
      <c r="L335" s="71">
        <v>2.9726415258669041</v>
      </c>
      <c r="M335" s="71">
        <v>28.747163367313771</v>
      </c>
      <c r="N335" s="71">
        <v>17.887420314104801</v>
      </c>
      <c r="O335" s="71">
        <v>17.793692981385604</v>
      </c>
      <c r="P335" s="71">
        <v>12.261722732853876</v>
      </c>
      <c r="Q335" s="71">
        <v>1.2553895750730999</v>
      </c>
      <c r="R335" s="71">
        <v>0</v>
      </c>
      <c r="S335" s="71">
        <v>1.40354839455675</v>
      </c>
      <c r="T335" s="72"/>
      <c r="U335" s="71">
        <v>996164</v>
      </c>
      <c r="V335" s="71">
        <v>347</v>
      </c>
      <c r="W335" s="71">
        <v>42</v>
      </c>
      <c r="X335" s="71">
        <v>5872</v>
      </c>
      <c r="Y335" s="71">
        <v>6691</v>
      </c>
      <c r="Z335" s="71">
        <v>10338</v>
      </c>
      <c r="AA335" s="71">
        <v>2440</v>
      </c>
      <c r="AB335" s="71">
        <v>17279</v>
      </c>
      <c r="AC335" s="71">
        <v>0</v>
      </c>
      <c r="AD335" s="71">
        <v>1.40354839455675</v>
      </c>
      <c r="AE335" s="72"/>
      <c r="AF335" s="71">
        <v>7107555.9458146887</v>
      </c>
      <c r="AG335" s="71">
        <v>582307.59871982341</v>
      </c>
      <c r="AH335" s="71">
        <v>567995.86934686312</v>
      </c>
      <c r="AI335" s="71">
        <v>41390164.623444483</v>
      </c>
      <c r="AJ335" s="71">
        <v>26301044.448791921</v>
      </c>
      <c r="AK335" s="71">
        <v>0</v>
      </c>
      <c r="AL335" s="71">
        <v>0</v>
      </c>
      <c r="AM335" s="71">
        <v>2368014.4673211249</v>
      </c>
      <c r="AN335" s="71">
        <v>0</v>
      </c>
      <c r="AO335" s="71">
        <v>0</v>
      </c>
      <c r="AP335" s="71">
        <v>78317082.953438908</v>
      </c>
      <c r="AQ335" s="72"/>
      <c r="AR335" s="71">
        <v>196</v>
      </c>
      <c r="AS335" s="71">
        <v>38</v>
      </c>
      <c r="AT335" s="71">
        <v>0</v>
      </c>
      <c r="AU335" s="71">
        <v>0</v>
      </c>
      <c r="AV335" s="71">
        <v>0</v>
      </c>
      <c r="AW335" s="71">
        <v>0</v>
      </c>
      <c r="AX335" s="71"/>
      <c r="AY335" s="72"/>
      <c r="AZ335" s="71">
        <v>850.5</v>
      </c>
      <c r="BA335" s="71">
        <v>13480.9</v>
      </c>
      <c r="BB335" s="71">
        <v>0</v>
      </c>
      <c r="BC335" s="71">
        <v>0</v>
      </c>
      <c r="BD335" s="71">
        <v>0</v>
      </c>
      <c r="BE335" s="71">
        <v>0</v>
      </c>
      <c r="BF335" s="71"/>
      <c r="BG335" s="72"/>
      <c r="BH335" s="71">
        <v>0</v>
      </c>
      <c r="BI335" s="71">
        <v>0</v>
      </c>
      <c r="BJ335" s="71">
        <v>9.6140000000000008</v>
      </c>
      <c r="BK335" s="71">
        <v>0</v>
      </c>
      <c r="BL335" s="71">
        <v>0</v>
      </c>
      <c r="BM335" s="71">
        <v>0</v>
      </c>
      <c r="BN335" s="72"/>
      <c r="BO335" s="71">
        <v>0</v>
      </c>
      <c r="BP335" s="71">
        <v>0</v>
      </c>
      <c r="BQ335" s="71">
        <v>1</v>
      </c>
      <c r="BR335" s="71">
        <v>0</v>
      </c>
      <c r="BS335" s="71">
        <v>0</v>
      </c>
      <c r="BT335" s="71">
        <v>0</v>
      </c>
      <c r="BU335"/>
      <c r="BV335" s="70">
        <v>9.6140000000000008</v>
      </c>
      <c r="BW335" s="70">
        <v>0</v>
      </c>
      <c r="BX335" s="70">
        <v>0</v>
      </c>
      <c r="BY335" s="70">
        <v>0</v>
      </c>
      <c r="BZ335" s="70">
        <v>0</v>
      </c>
      <c r="CA335" s="70">
        <v>0</v>
      </c>
      <c r="CB335" s="70">
        <v>0</v>
      </c>
      <c r="CC335" s="70">
        <v>0</v>
      </c>
      <c r="CD335" s="70">
        <v>0</v>
      </c>
    </row>
    <row r="336" spans="1:82">
      <c r="A336" s="70" t="s">
        <v>2016</v>
      </c>
      <c r="B336" s="70">
        <v>319</v>
      </c>
      <c r="C336" s="70">
        <v>13</v>
      </c>
      <c r="D336" s="70">
        <v>19</v>
      </c>
      <c r="E336" s="70">
        <v>2016</v>
      </c>
      <c r="F336" s="70" t="s">
        <v>155</v>
      </c>
      <c r="G336" s="70" t="s">
        <v>2003</v>
      </c>
      <c r="H336" s="70" t="s">
        <v>2004</v>
      </c>
      <c r="I336" s="148"/>
      <c r="J336" s="71">
        <v>24.53470039595604</v>
      </c>
      <c r="K336" s="71">
        <v>0.6759408124710774</v>
      </c>
      <c r="L336" s="71">
        <v>3.2614906116979441</v>
      </c>
      <c r="M336" s="71">
        <v>24.36773992976131</v>
      </c>
      <c r="N336" s="71">
        <v>17.190229367763507</v>
      </c>
      <c r="O336" s="71">
        <v>17.793552652200777</v>
      </c>
      <c r="P336" s="71">
        <v>12.433469429261379</v>
      </c>
      <c r="Q336" s="71">
        <v>1.2128225502347767</v>
      </c>
      <c r="R336" s="71">
        <v>0</v>
      </c>
      <c r="S336" s="71">
        <v>1.3693973381115865</v>
      </c>
      <c r="T336" s="72"/>
      <c r="U336" s="71">
        <v>1551993</v>
      </c>
      <c r="V336" s="71">
        <v>347</v>
      </c>
      <c r="W336" s="71">
        <v>42</v>
      </c>
      <c r="X336" s="71">
        <v>5872</v>
      </c>
      <c r="Y336" s="71">
        <v>6710</v>
      </c>
      <c r="Z336" s="71">
        <v>10465</v>
      </c>
      <c r="AA336" s="71">
        <v>2559</v>
      </c>
      <c r="AB336" s="71">
        <v>17171</v>
      </c>
      <c r="AC336" s="71">
        <v>0</v>
      </c>
      <c r="AD336" s="71">
        <v>1.369397338111586</v>
      </c>
      <c r="AE336" s="72"/>
      <c r="AF336" s="71">
        <v>11889650.271118799</v>
      </c>
      <c r="AG336" s="71">
        <v>541005.65274046769</v>
      </c>
      <c r="AH336" s="71">
        <v>596945.38474173797</v>
      </c>
      <c r="AI336" s="71">
        <v>38523029.849702537</v>
      </c>
      <c r="AJ336" s="71">
        <v>24960344.75381491</v>
      </c>
      <c r="AK336" s="71">
        <v>0</v>
      </c>
      <c r="AL336" s="71">
        <v>0</v>
      </c>
      <c r="AM336" s="71">
        <v>2355041.7363741691</v>
      </c>
      <c r="AN336" s="71">
        <v>0</v>
      </c>
      <c r="AO336" s="71">
        <v>0</v>
      </c>
      <c r="AP336" s="71">
        <v>78866017.648492619</v>
      </c>
      <c r="AQ336" s="72"/>
      <c r="AR336" s="71">
        <v>232</v>
      </c>
      <c r="AS336" s="71">
        <v>45</v>
      </c>
      <c r="AT336" s="71">
        <v>0</v>
      </c>
      <c r="AU336" s="71">
        <v>0</v>
      </c>
      <c r="AV336" s="71">
        <v>0</v>
      </c>
      <c r="AW336" s="71">
        <v>0</v>
      </c>
      <c r="AX336" s="71"/>
      <c r="AY336" s="72"/>
      <c r="AZ336" s="71">
        <v>1010</v>
      </c>
      <c r="BA336" s="71">
        <v>13609.5</v>
      </c>
      <c r="BB336" s="71">
        <v>0</v>
      </c>
      <c r="BC336" s="71">
        <v>0</v>
      </c>
      <c r="BD336" s="71">
        <v>0</v>
      </c>
      <c r="BE336" s="71">
        <v>0</v>
      </c>
      <c r="BF336" s="71"/>
      <c r="BG336" s="72"/>
      <c r="BH336" s="71">
        <v>0</v>
      </c>
      <c r="BI336" s="71">
        <v>0</v>
      </c>
      <c r="BJ336" s="71">
        <v>9.6850000000000005</v>
      </c>
      <c r="BK336" s="71">
        <v>0</v>
      </c>
      <c r="BL336" s="71">
        <v>0</v>
      </c>
      <c r="BM336" s="71">
        <v>0</v>
      </c>
      <c r="BN336" s="72"/>
      <c r="BO336" s="71">
        <v>0</v>
      </c>
      <c r="BP336" s="71">
        <v>0</v>
      </c>
      <c r="BQ336" s="71">
        <v>1</v>
      </c>
      <c r="BR336" s="71">
        <v>0</v>
      </c>
      <c r="BS336" s="71">
        <v>0</v>
      </c>
      <c r="BT336" s="71">
        <v>0</v>
      </c>
      <c r="BU336"/>
      <c r="BV336" s="70">
        <v>9.6850000000000005</v>
      </c>
      <c r="BW336" s="70">
        <v>0</v>
      </c>
      <c r="BX336" s="70">
        <v>0</v>
      </c>
      <c r="BY336" s="70">
        <v>0</v>
      </c>
      <c r="BZ336" s="70">
        <v>0</v>
      </c>
      <c r="CA336" s="70">
        <v>0</v>
      </c>
      <c r="CB336" s="70">
        <v>0</v>
      </c>
      <c r="CC336" s="70">
        <v>0</v>
      </c>
      <c r="CD336" s="70">
        <v>0</v>
      </c>
    </row>
    <row r="337" spans="1:82">
      <c r="A337" s="70" t="s">
        <v>2017</v>
      </c>
      <c r="B337" s="70">
        <v>320</v>
      </c>
      <c r="C337" s="70">
        <v>14</v>
      </c>
      <c r="D337" s="70">
        <v>19</v>
      </c>
      <c r="E337" s="70">
        <v>2017</v>
      </c>
      <c r="F337" s="70" t="s">
        <v>156</v>
      </c>
      <c r="G337" s="70" t="s">
        <v>2003</v>
      </c>
      <c r="H337" s="70" t="s">
        <v>2004</v>
      </c>
      <c r="I337" s="148"/>
      <c r="J337" s="71">
        <v>23.008964017951836</v>
      </c>
      <c r="K337" s="71">
        <v>0.69762601210996666</v>
      </c>
      <c r="L337" s="71">
        <v>3.857251125299106</v>
      </c>
      <c r="M337" s="71">
        <v>24.308352774272411</v>
      </c>
      <c r="N337" s="71">
        <v>17.708796867394256</v>
      </c>
      <c r="O337" s="71">
        <v>17.493168988443038</v>
      </c>
      <c r="P337" s="71">
        <v>12.446438769904804</v>
      </c>
      <c r="Q337" s="71">
        <v>1.17576342024367</v>
      </c>
      <c r="R337" s="71">
        <v>0</v>
      </c>
      <c r="S337" s="71">
        <v>1.3583133056787158</v>
      </c>
      <c r="T337" s="72"/>
      <c r="U337" s="71">
        <v>1591524</v>
      </c>
      <c r="V337" s="71">
        <v>347</v>
      </c>
      <c r="W337" s="71">
        <v>42</v>
      </c>
      <c r="X337" s="71">
        <v>5872</v>
      </c>
      <c r="Y337" s="71">
        <v>6799</v>
      </c>
      <c r="Z337" s="71">
        <v>10459</v>
      </c>
      <c r="AA337" s="71">
        <v>2578</v>
      </c>
      <c r="AB337" s="71">
        <v>17214</v>
      </c>
      <c r="AC337" s="71">
        <v>0</v>
      </c>
      <c r="AD337" s="71">
        <v>1.358313305678716</v>
      </c>
      <c r="AE337" s="72"/>
      <c r="AF337" s="71">
        <v>11451313.974510821</v>
      </c>
      <c r="AG337" s="71">
        <v>562573.6383182453</v>
      </c>
      <c r="AH337" s="71">
        <v>849752.13716817333</v>
      </c>
      <c r="AI337" s="71">
        <v>39897954.170727327</v>
      </c>
      <c r="AJ337" s="71">
        <v>26857352.070816241</v>
      </c>
      <c r="AK337" s="71">
        <v>0</v>
      </c>
      <c r="AL337" s="71">
        <v>0</v>
      </c>
      <c r="AM337" s="71">
        <v>2364633.509767836</v>
      </c>
      <c r="AN337" s="71">
        <v>0</v>
      </c>
      <c r="AO337" s="71">
        <v>0</v>
      </c>
      <c r="AP337" s="71">
        <v>81983579.50130865</v>
      </c>
      <c r="AQ337" s="72"/>
      <c r="AR337" s="71">
        <v>266</v>
      </c>
      <c r="AS337" s="71">
        <v>49</v>
      </c>
      <c r="AT337" s="71">
        <v>0</v>
      </c>
      <c r="AU337" s="71">
        <v>0</v>
      </c>
      <c r="AV337" s="71">
        <v>0</v>
      </c>
      <c r="AW337" s="71">
        <v>0</v>
      </c>
      <c r="AX337" s="71"/>
      <c r="AY337" s="72"/>
      <c r="AZ337" s="71">
        <v>1164.5</v>
      </c>
      <c r="BA337" s="71">
        <v>13680.8</v>
      </c>
      <c r="BB337" s="71">
        <v>0</v>
      </c>
      <c r="BC337" s="71">
        <v>0</v>
      </c>
      <c r="BD337" s="71">
        <v>0</v>
      </c>
      <c r="BE337" s="71">
        <v>0</v>
      </c>
      <c r="BF337" s="71"/>
      <c r="BG337" s="72"/>
      <c r="BH337" s="71">
        <v>0</v>
      </c>
      <c r="BI337" s="71">
        <v>0</v>
      </c>
      <c r="BJ337" s="71">
        <v>9.5839999999999996</v>
      </c>
      <c r="BK337" s="71">
        <v>0</v>
      </c>
      <c r="BL337" s="71">
        <v>0</v>
      </c>
      <c r="BM337" s="71">
        <v>0</v>
      </c>
      <c r="BN337" s="72"/>
      <c r="BO337" s="71">
        <v>0</v>
      </c>
      <c r="BP337" s="71">
        <v>0</v>
      </c>
      <c r="BQ337" s="71">
        <v>1</v>
      </c>
      <c r="BR337" s="71">
        <v>0</v>
      </c>
      <c r="BS337" s="71">
        <v>0</v>
      </c>
      <c r="BT337" s="71">
        <v>0</v>
      </c>
      <c r="BU337"/>
      <c r="BV337" s="70">
        <v>9.5839999999999996</v>
      </c>
      <c r="BW337" s="70">
        <v>0</v>
      </c>
      <c r="BX337" s="70">
        <v>0</v>
      </c>
      <c r="BY337" s="70">
        <v>0</v>
      </c>
      <c r="BZ337" s="70">
        <v>0</v>
      </c>
      <c r="CA337" s="70">
        <v>0</v>
      </c>
      <c r="CB337" s="70">
        <v>0</v>
      </c>
      <c r="CC337" s="70">
        <v>0</v>
      </c>
      <c r="CD337" s="70">
        <v>0</v>
      </c>
    </row>
    <row r="338" spans="1:82">
      <c r="A338" s="70" t="s">
        <v>2018</v>
      </c>
      <c r="B338" s="70">
        <v>321</v>
      </c>
      <c r="C338" s="70">
        <v>15</v>
      </c>
      <c r="D338" s="70">
        <v>19</v>
      </c>
      <c r="E338" s="70">
        <v>2018</v>
      </c>
      <c r="F338" s="70" t="s">
        <v>183</v>
      </c>
      <c r="G338" s="70" t="s">
        <v>2003</v>
      </c>
      <c r="H338" s="70" t="s">
        <v>2004</v>
      </c>
      <c r="I338" s="148"/>
      <c r="J338" s="71">
        <v>21.61949725719127</v>
      </c>
      <c r="K338" s="71">
        <v>0.65160261883618575</v>
      </c>
      <c r="L338" s="71">
        <v>2.5323819462393216</v>
      </c>
      <c r="M338" s="71">
        <v>23.956092275033082</v>
      </c>
      <c r="N338" s="71">
        <v>17.295687587700804</v>
      </c>
      <c r="O338" s="71">
        <v>17.240002201274656</v>
      </c>
      <c r="P338" s="71">
        <v>12.293864653130667</v>
      </c>
      <c r="Q338" s="71">
        <v>1.0952208008098401</v>
      </c>
      <c r="R338" s="71">
        <v>0</v>
      </c>
      <c r="S338" s="71">
        <v>1.425909606266103</v>
      </c>
      <c r="T338" s="72"/>
      <c r="U338" s="71">
        <v>1571075</v>
      </c>
      <c r="V338" s="71">
        <v>347</v>
      </c>
      <c r="W338" s="71">
        <v>42</v>
      </c>
      <c r="X338" s="71">
        <v>5872</v>
      </c>
      <c r="Y338" s="71">
        <v>6914</v>
      </c>
      <c r="Z338" s="71">
        <v>10505</v>
      </c>
      <c r="AA338" s="71">
        <v>2572</v>
      </c>
      <c r="AB338" s="71">
        <v>17280</v>
      </c>
      <c r="AC338" s="71">
        <v>0</v>
      </c>
      <c r="AD338" s="71">
        <v>1.425909606266103</v>
      </c>
      <c r="AE338" s="72"/>
      <c r="AF338" s="71">
        <v>10432581.631473619</v>
      </c>
      <c r="AG338" s="71">
        <v>499523.56668286858</v>
      </c>
      <c r="AH338" s="71">
        <v>506252.08897256892</v>
      </c>
      <c r="AI338" s="71">
        <v>38683198.090765134</v>
      </c>
      <c r="AJ338" s="71">
        <v>25360863.148476809</v>
      </c>
      <c r="AK338" s="71">
        <v>0</v>
      </c>
      <c r="AL338" s="71">
        <v>0</v>
      </c>
      <c r="AM338" s="71">
        <v>2378611.193097292</v>
      </c>
      <c r="AN338" s="71">
        <v>0</v>
      </c>
      <c r="AO338" s="71">
        <v>0</v>
      </c>
      <c r="AP338" s="71">
        <v>77861029.719468296</v>
      </c>
      <c r="AQ338" s="72"/>
      <c r="AR338" s="71">
        <v>322</v>
      </c>
      <c r="AS338" s="71">
        <v>57</v>
      </c>
      <c r="AT338" s="71">
        <v>0</v>
      </c>
      <c r="AU338" s="71">
        <v>0</v>
      </c>
      <c r="AV338" s="71">
        <v>0</v>
      </c>
      <c r="AW338" s="71">
        <v>0</v>
      </c>
      <c r="AX338" s="71"/>
      <c r="AY338" s="72"/>
      <c r="AZ338" s="71">
        <v>1424.4</v>
      </c>
      <c r="BA338" s="71">
        <v>13898</v>
      </c>
      <c r="BB338" s="71">
        <v>0</v>
      </c>
      <c r="BC338" s="71">
        <v>0</v>
      </c>
      <c r="BD338" s="71">
        <v>0</v>
      </c>
      <c r="BE338" s="71">
        <v>0</v>
      </c>
      <c r="BF338" s="71"/>
      <c r="BG338" s="72"/>
      <c r="BH338" s="71">
        <v>0</v>
      </c>
      <c r="BI338" s="71">
        <v>0</v>
      </c>
      <c r="BJ338" s="71">
        <v>9.6950000000000003</v>
      </c>
      <c r="BK338" s="71">
        <v>0</v>
      </c>
      <c r="BL338" s="71">
        <v>0</v>
      </c>
      <c r="BM338" s="71">
        <v>0</v>
      </c>
      <c r="BN338" s="72"/>
      <c r="BO338" s="71">
        <v>0</v>
      </c>
      <c r="BP338" s="71">
        <v>0</v>
      </c>
      <c r="BQ338" s="71">
        <v>1</v>
      </c>
      <c r="BR338" s="71">
        <v>0</v>
      </c>
      <c r="BS338" s="71">
        <v>0</v>
      </c>
      <c r="BT338" s="71">
        <v>0</v>
      </c>
      <c r="BU338"/>
      <c r="BV338" s="70">
        <v>9.6950000000000003</v>
      </c>
      <c r="BW338" s="70">
        <v>0</v>
      </c>
      <c r="BX338" s="70">
        <v>0</v>
      </c>
      <c r="BY338" s="70">
        <v>0</v>
      </c>
      <c r="BZ338" s="70">
        <v>0</v>
      </c>
      <c r="CA338" s="70">
        <v>0</v>
      </c>
      <c r="CB338" s="70">
        <v>0</v>
      </c>
      <c r="CC338" s="70">
        <v>0</v>
      </c>
      <c r="CD338" s="70">
        <v>0</v>
      </c>
    </row>
    <row r="339" spans="1:82">
      <c r="A339" s="70" t="s">
        <v>2019</v>
      </c>
      <c r="B339" s="70">
        <v>322</v>
      </c>
      <c r="C339" s="70">
        <v>16</v>
      </c>
      <c r="D339" s="70">
        <v>19</v>
      </c>
      <c r="E339" s="70">
        <v>2019</v>
      </c>
      <c r="F339" s="70" t="s">
        <v>158</v>
      </c>
      <c r="G339" s="70" t="s">
        <v>2003</v>
      </c>
      <c r="H339" s="70" t="s">
        <v>2004</v>
      </c>
      <c r="I339" s="148"/>
      <c r="J339" s="71">
        <v>20.113321338619468</v>
      </c>
      <c r="K339" s="71">
        <v>0.59264767710612298</v>
      </c>
      <c r="L339" s="71">
        <v>2.5539476950395468</v>
      </c>
      <c r="M339" s="71">
        <v>23.948292712877144</v>
      </c>
      <c r="N339" s="71">
        <v>17.853424549332267</v>
      </c>
      <c r="O339" s="71">
        <v>16.737824799250184</v>
      </c>
      <c r="P339" s="71">
        <v>12.319156006853143</v>
      </c>
      <c r="Q339" s="71">
        <v>1.0691912638189001</v>
      </c>
      <c r="R339" s="71">
        <v>0</v>
      </c>
      <c r="S339" s="71">
        <v>1.4795298869831766</v>
      </c>
      <c r="T339" s="72"/>
      <c r="U339" s="71">
        <v>1472659</v>
      </c>
      <c r="V339" s="71">
        <v>347</v>
      </c>
      <c r="W339" s="71">
        <v>42</v>
      </c>
      <c r="X339" s="71">
        <v>5872</v>
      </c>
      <c r="Y339" s="71">
        <v>7010</v>
      </c>
      <c r="Z339" s="71">
        <v>10479</v>
      </c>
      <c r="AA339" s="71">
        <v>2558</v>
      </c>
      <c r="AB339" s="71">
        <v>17326</v>
      </c>
      <c r="AC339" s="71">
        <v>0</v>
      </c>
      <c r="AD339" s="71">
        <v>1.479529886983177</v>
      </c>
      <c r="AE339" s="72"/>
      <c r="AF339" s="71">
        <v>10038131.008525999</v>
      </c>
      <c r="AG339" s="71">
        <v>480620.66394550889</v>
      </c>
      <c r="AH339" s="71">
        <v>534325.57236333087</v>
      </c>
      <c r="AI339" s="71">
        <v>40170123.494881444</v>
      </c>
      <c r="AJ339" s="71">
        <v>26162277.43661898</v>
      </c>
      <c r="AK339" s="71">
        <v>0</v>
      </c>
      <c r="AL339" s="71">
        <v>0</v>
      </c>
      <c r="AM339" s="71">
        <v>2359670.7699418319</v>
      </c>
      <c r="AN339" s="71">
        <v>0</v>
      </c>
      <c r="AO339" s="71">
        <v>0</v>
      </c>
      <c r="AP339" s="71">
        <v>79745148.946277097</v>
      </c>
      <c r="AQ339" s="72"/>
      <c r="AR339" s="71">
        <v>389</v>
      </c>
      <c r="AS339" s="71">
        <v>63</v>
      </c>
      <c r="AT339" s="71">
        <v>0</v>
      </c>
      <c r="AU339" s="71">
        <v>0</v>
      </c>
      <c r="AV339" s="71">
        <v>0</v>
      </c>
      <c r="AW339" s="71">
        <v>0</v>
      </c>
      <c r="AX339" s="71"/>
      <c r="AY339" s="72"/>
      <c r="AZ339" s="71">
        <v>1700.299999999999</v>
      </c>
      <c r="BA339" s="71">
        <v>13999.4</v>
      </c>
      <c r="BB339" s="71">
        <v>0</v>
      </c>
      <c r="BC339" s="71">
        <v>0</v>
      </c>
      <c r="BD339" s="71">
        <v>0</v>
      </c>
      <c r="BE339" s="71">
        <v>0</v>
      </c>
      <c r="BF339" s="71"/>
      <c r="BG339" s="72"/>
      <c r="BH339" s="71">
        <v>0</v>
      </c>
      <c r="BI339" s="71">
        <v>0</v>
      </c>
      <c r="BJ339" s="71">
        <v>9.7260000000000009</v>
      </c>
      <c r="BK339" s="71">
        <v>0</v>
      </c>
      <c r="BL339" s="71">
        <v>0</v>
      </c>
      <c r="BM339" s="71">
        <v>0</v>
      </c>
      <c r="BN339" s="72"/>
      <c r="BO339" s="71">
        <v>0</v>
      </c>
      <c r="BP339" s="71">
        <v>0</v>
      </c>
      <c r="BQ339" s="71">
        <v>1</v>
      </c>
      <c r="BR339" s="71">
        <v>0</v>
      </c>
      <c r="BS339" s="71">
        <v>0</v>
      </c>
      <c r="BT339" s="71">
        <v>0</v>
      </c>
      <c r="BU339"/>
      <c r="BV339" s="70">
        <v>9.7260000000000009</v>
      </c>
      <c r="BW339" s="70">
        <v>0</v>
      </c>
      <c r="BX339" s="70">
        <v>0</v>
      </c>
      <c r="BY339" s="70">
        <v>0</v>
      </c>
      <c r="BZ339" s="70">
        <v>0</v>
      </c>
      <c r="CA339" s="70">
        <v>0</v>
      </c>
      <c r="CB339" s="70">
        <v>0</v>
      </c>
      <c r="CC339" s="70">
        <v>0</v>
      </c>
      <c r="CD339" s="70">
        <v>0</v>
      </c>
    </row>
    <row r="340" spans="1:82">
      <c r="A340" s="70" t="s">
        <v>2020</v>
      </c>
      <c r="B340" s="70">
        <v>323</v>
      </c>
      <c r="C340" s="70">
        <v>17</v>
      </c>
      <c r="D340" s="70">
        <v>19</v>
      </c>
      <c r="E340" s="70">
        <v>2020</v>
      </c>
      <c r="F340" s="70" t="s">
        <v>159</v>
      </c>
      <c r="G340" s="70" t="s">
        <v>2003</v>
      </c>
      <c r="H340" s="70" t="s">
        <v>2004</v>
      </c>
      <c r="I340" s="148"/>
      <c r="J340" s="71">
        <v>20.462504190096361</v>
      </c>
      <c r="K340" s="71">
        <v>0.71319821519269877</v>
      </c>
      <c r="L340" s="71">
        <v>2.7667642337194209</v>
      </c>
      <c r="M340" s="71">
        <v>19.535757060387176</v>
      </c>
      <c r="N340" s="71">
        <v>18.576899073812402</v>
      </c>
      <c r="O340" s="71">
        <v>14.766859873288457</v>
      </c>
      <c r="P340" s="71">
        <v>11.649097029873321</v>
      </c>
      <c r="Q340" s="71">
        <v>1.0210228470990901</v>
      </c>
      <c r="R340" s="71">
        <v>0</v>
      </c>
      <c r="S340" s="71">
        <v>1.410940685604734</v>
      </c>
      <c r="T340" s="72"/>
      <c r="U340" s="71">
        <v>1471188</v>
      </c>
      <c r="V340" s="71">
        <v>392</v>
      </c>
      <c r="W340" s="71">
        <v>47</v>
      </c>
      <c r="X340" s="71">
        <v>5435</v>
      </c>
      <c r="Y340" s="71">
        <v>7182</v>
      </c>
      <c r="Z340" s="71">
        <v>10552</v>
      </c>
      <c r="AA340" s="71">
        <v>2571</v>
      </c>
      <c r="AB340" s="71">
        <v>17317</v>
      </c>
      <c r="AC340" s="71">
        <v>0</v>
      </c>
      <c r="AD340" s="71">
        <v>1.410940685604734</v>
      </c>
      <c r="AE340" s="72"/>
      <c r="AF340" s="71">
        <v>10248645.60809093</v>
      </c>
      <c r="AG340" s="71">
        <v>545015.23884929006</v>
      </c>
      <c r="AH340" s="71">
        <v>573139.33130910748</v>
      </c>
      <c r="AI340" s="71">
        <v>32999766.190850563</v>
      </c>
      <c r="AJ340" s="71">
        <v>30004287.54495699</v>
      </c>
      <c r="AK340" s="71"/>
      <c r="AL340" s="71"/>
      <c r="AM340" s="71">
        <v>2260060.89588281</v>
      </c>
      <c r="AN340" s="71"/>
      <c r="AO340" s="71"/>
      <c r="AP340" s="71">
        <v>76630914.809939697</v>
      </c>
      <c r="AQ340" s="72"/>
      <c r="AR340" s="71">
        <v>433</v>
      </c>
      <c r="AS340" s="71">
        <v>64</v>
      </c>
      <c r="AT340" s="71">
        <v>0</v>
      </c>
      <c r="AU340" s="71">
        <v>0</v>
      </c>
      <c r="AV340" s="71">
        <v>0</v>
      </c>
      <c r="AW340" s="71">
        <v>0</v>
      </c>
      <c r="AX340" s="71"/>
      <c r="AY340" s="72"/>
      <c r="AZ340" s="71">
        <v>1935.399999999999</v>
      </c>
      <c r="BA340" s="71">
        <v>14015.9</v>
      </c>
      <c r="BB340" s="71">
        <v>0</v>
      </c>
      <c r="BC340" s="71">
        <v>0</v>
      </c>
      <c r="BD340" s="71">
        <v>0</v>
      </c>
      <c r="BE340" s="71">
        <v>0</v>
      </c>
      <c r="BF340" s="71"/>
      <c r="BG340" s="72"/>
      <c r="BH340" s="71">
        <v>0</v>
      </c>
      <c r="BI340" s="71">
        <v>0</v>
      </c>
      <c r="BJ340" s="71">
        <v>9.27</v>
      </c>
      <c r="BK340" s="71">
        <v>0</v>
      </c>
      <c r="BL340" s="71">
        <v>0</v>
      </c>
      <c r="BM340" s="71">
        <v>0</v>
      </c>
      <c r="BN340" s="72"/>
      <c r="BO340" s="71">
        <v>0</v>
      </c>
      <c r="BP340" s="71">
        <v>0</v>
      </c>
      <c r="BQ340" s="71">
        <v>1</v>
      </c>
      <c r="BR340" s="71">
        <v>0</v>
      </c>
      <c r="BS340" s="71">
        <v>0</v>
      </c>
      <c r="BT340" s="71">
        <v>0</v>
      </c>
      <c r="BU340"/>
      <c r="BV340" s="70">
        <v>9.27</v>
      </c>
      <c r="BW340" s="70">
        <v>0</v>
      </c>
      <c r="BX340" s="70">
        <v>0</v>
      </c>
      <c r="BY340" s="70">
        <v>0</v>
      </c>
      <c r="BZ340" s="70">
        <v>0</v>
      </c>
      <c r="CA340" s="70">
        <v>0</v>
      </c>
      <c r="CB340" s="70">
        <v>0</v>
      </c>
      <c r="CC340" s="70">
        <v>0</v>
      </c>
      <c r="CD340" s="70">
        <v>0</v>
      </c>
    </row>
    <row r="341" spans="1:82">
      <c r="A341" s="70" t="s">
        <v>2021</v>
      </c>
      <c r="B341" s="70">
        <v>323</v>
      </c>
      <c r="C341" s="70">
        <v>18</v>
      </c>
      <c r="D341" s="70">
        <v>19</v>
      </c>
      <c r="E341" s="70">
        <v>2021</v>
      </c>
      <c r="F341" s="70" t="s">
        <v>160</v>
      </c>
      <c r="G341" s="70" t="s">
        <v>2003</v>
      </c>
      <c r="H341" s="70" t="s">
        <v>2004</v>
      </c>
      <c r="I341" s="148"/>
      <c r="J341" s="71">
        <v>25.328242733839133</v>
      </c>
      <c r="K341" s="71">
        <v>0.89568525710214597</v>
      </c>
      <c r="L341" s="71">
        <v>2.6968178334696495</v>
      </c>
      <c r="M341" s="71">
        <v>21.04849806863297</v>
      </c>
      <c r="N341" s="71">
        <v>17.906727042889415</v>
      </c>
      <c r="O341" s="71">
        <v>14.238305250086359</v>
      </c>
      <c r="P341" s="71">
        <v>12.280989970002661</v>
      </c>
      <c r="Q341" s="71">
        <v>1.0130747004529099</v>
      </c>
      <c r="R341" s="71">
        <v>0</v>
      </c>
      <c r="S341" s="71">
        <v>1.2404622575761921</v>
      </c>
      <c r="T341" s="72"/>
      <c r="U341" s="71">
        <v>1904201</v>
      </c>
      <c r="V341" s="71">
        <v>392</v>
      </c>
      <c r="W341" s="71">
        <v>47</v>
      </c>
      <c r="X341" s="71">
        <v>5435</v>
      </c>
      <c r="Y341" s="71">
        <v>7289</v>
      </c>
      <c r="Z341" s="71">
        <v>10476</v>
      </c>
      <c r="AA341" s="71">
        <v>2643</v>
      </c>
      <c r="AB341" s="71">
        <v>17351</v>
      </c>
      <c r="AC341" s="71">
        <v>0</v>
      </c>
      <c r="AD341" s="71">
        <v>1.2404622575761921</v>
      </c>
      <c r="AE341" s="72"/>
      <c r="AF341" s="71">
        <v>11722870.987722455</v>
      </c>
      <c r="AG341" s="71">
        <v>675487.48712714342</v>
      </c>
      <c r="AH341" s="71">
        <v>542519.50954132096</v>
      </c>
      <c r="AI341" s="71">
        <v>35127008.936452411</v>
      </c>
      <c r="AJ341" s="71">
        <v>26669292.741244491</v>
      </c>
      <c r="AK341" s="71">
        <v>0</v>
      </c>
      <c r="AL341" s="71">
        <v>0</v>
      </c>
      <c r="AM341" s="71">
        <v>2277559.7173531884</v>
      </c>
      <c r="AN341" s="71">
        <v>0</v>
      </c>
      <c r="AO341" s="71">
        <v>0</v>
      </c>
      <c r="AP341" s="71">
        <v>77014739.379441023</v>
      </c>
      <c r="AQ341" s="72"/>
      <c r="AR341" s="71">
        <v>482</v>
      </c>
      <c r="AS341" s="71">
        <v>64</v>
      </c>
      <c r="AT341" s="71">
        <v>0</v>
      </c>
      <c r="AU341" s="71">
        <v>0</v>
      </c>
      <c r="AV341" s="71">
        <v>0</v>
      </c>
      <c r="AW341" s="71">
        <v>0</v>
      </c>
      <c r="AX341" s="71"/>
      <c r="AY341" s="72"/>
      <c r="AZ341" s="71">
        <v>2216.1999999999989</v>
      </c>
      <c r="BA341" s="71">
        <v>14015.9</v>
      </c>
      <c r="BB341" s="71">
        <v>0</v>
      </c>
      <c r="BC341" s="71">
        <v>0</v>
      </c>
      <c r="BD341" s="71">
        <v>0</v>
      </c>
      <c r="BE341" s="71">
        <v>0</v>
      </c>
      <c r="BF341" s="71"/>
      <c r="BG341" s="72"/>
      <c r="BH341" s="71">
        <v>0</v>
      </c>
      <c r="BI341" s="71">
        <v>0</v>
      </c>
      <c r="BJ341" s="71">
        <v>8.8970000000000002</v>
      </c>
      <c r="BK341" s="71">
        <v>0</v>
      </c>
      <c r="BL341" s="71">
        <v>0</v>
      </c>
      <c r="BM341" s="71">
        <v>0</v>
      </c>
      <c r="BN341" s="72"/>
      <c r="BO341" s="71">
        <v>0</v>
      </c>
      <c r="BP341" s="71">
        <v>0</v>
      </c>
      <c r="BQ341" s="71">
        <v>1</v>
      </c>
      <c r="BR341" s="71">
        <v>0</v>
      </c>
      <c r="BS341" s="71">
        <v>0</v>
      </c>
      <c r="BT341" s="71">
        <v>0</v>
      </c>
      <c r="BU341"/>
      <c r="BV341" s="70">
        <v>8.8970000000000002</v>
      </c>
      <c r="BW341" s="70">
        <v>0</v>
      </c>
      <c r="BX341" s="70">
        <v>0</v>
      </c>
      <c r="BY341" s="70">
        <v>0</v>
      </c>
      <c r="BZ341" s="70">
        <v>0</v>
      </c>
      <c r="CA341" s="70">
        <v>0</v>
      </c>
      <c r="CB341" s="70">
        <v>0</v>
      </c>
      <c r="CC341" s="70">
        <v>0</v>
      </c>
      <c r="CD341" s="70">
        <v>0</v>
      </c>
    </row>
    <row r="342" spans="1:82">
      <c r="A342" s="70" t="s">
        <v>2022</v>
      </c>
      <c r="B342" s="70">
        <v>323</v>
      </c>
      <c r="C342" s="70">
        <v>19</v>
      </c>
      <c r="D342" s="70">
        <v>19</v>
      </c>
      <c r="E342" s="70">
        <v>2022</v>
      </c>
      <c r="F342" s="70" t="s">
        <v>161</v>
      </c>
      <c r="G342" s="70" t="s">
        <v>2003</v>
      </c>
      <c r="H342" s="70" t="s">
        <v>2004</v>
      </c>
      <c r="I342" s="148"/>
      <c r="J342" s="71">
        <v>16.226016273356461</v>
      </c>
      <c r="K342" s="71">
        <v>0.78888368743188386</v>
      </c>
      <c r="L342" s="71">
        <v>1.9157650619788489</v>
      </c>
      <c r="M342" s="71">
        <v>20.85121112014404</v>
      </c>
      <c r="N342" s="71">
        <v>18.617565370460426</v>
      </c>
      <c r="O342" s="71">
        <v>15.369364046405135</v>
      </c>
      <c r="P342" s="71">
        <v>12.343733826608634</v>
      </c>
      <c r="Q342" s="71">
        <v>1.022157075450504</v>
      </c>
      <c r="R342" s="71">
        <v>0</v>
      </c>
      <c r="S342" s="71">
        <v>1.185781183139254</v>
      </c>
      <c r="T342" s="72"/>
      <c r="U342" s="71">
        <v>1329407</v>
      </c>
      <c r="V342" s="71">
        <v>392</v>
      </c>
      <c r="W342" s="71">
        <v>47</v>
      </c>
      <c r="X342" s="71">
        <v>5435</v>
      </c>
      <c r="Y342" s="71">
        <v>7425</v>
      </c>
      <c r="Z342" s="71">
        <v>10744</v>
      </c>
      <c r="AA342" s="71">
        <v>2697</v>
      </c>
      <c r="AB342" s="71">
        <v>17363</v>
      </c>
      <c r="AC342" s="71">
        <v>0</v>
      </c>
      <c r="AD342" s="71">
        <v>1.185781183139254</v>
      </c>
      <c r="AE342" s="72"/>
      <c r="AF342" s="71">
        <v>7784272.6454142369</v>
      </c>
      <c r="AG342" s="71">
        <v>646136.03887102567</v>
      </c>
      <c r="AH342" s="71">
        <v>440125.33533261507</v>
      </c>
      <c r="AI342" s="71">
        <v>34285176.912884183</v>
      </c>
      <c r="AJ342" s="71">
        <v>28541319.268348228</v>
      </c>
      <c r="AK342" s="71">
        <v>0</v>
      </c>
      <c r="AL342" s="71">
        <v>0</v>
      </c>
      <c r="AM342" s="71">
        <v>2242037.2127907476</v>
      </c>
      <c r="AN342" s="71">
        <v>0</v>
      </c>
      <c r="AO342" s="71">
        <v>0</v>
      </c>
      <c r="AP342" s="71">
        <v>73939067.413641036</v>
      </c>
      <c r="AQ342" s="72"/>
      <c r="AR342" s="71">
        <v>542</v>
      </c>
      <c r="AS342" s="71">
        <v>65</v>
      </c>
      <c r="AT342" s="71">
        <v>0</v>
      </c>
      <c r="AU342" s="71">
        <v>0</v>
      </c>
      <c r="AV342" s="71">
        <v>0</v>
      </c>
      <c r="AW342" s="71">
        <v>0</v>
      </c>
      <c r="AX342" s="71"/>
      <c r="AY342" s="72"/>
      <c r="AZ342" s="71">
        <v>2586.6000000000013</v>
      </c>
      <c r="BA342" s="71">
        <v>16014.899999999998</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2023</v>
      </c>
      <c r="B343" s="70">
        <v>323</v>
      </c>
      <c r="C343" s="70">
        <v>20</v>
      </c>
      <c r="D343" s="70">
        <v>19</v>
      </c>
      <c r="E343" s="70">
        <v>2023</v>
      </c>
      <c r="F343" s="70" t="s">
        <v>1539</v>
      </c>
      <c r="G343" s="70" t="s">
        <v>2003</v>
      </c>
      <c r="H343" s="70" t="s">
        <v>2004</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592</v>
      </c>
      <c r="AS343" s="71">
        <v>65</v>
      </c>
      <c r="AT343" s="71">
        <v>0</v>
      </c>
      <c r="AU343" s="71">
        <v>0</v>
      </c>
      <c r="AV343" s="71">
        <v>0</v>
      </c>
      <c r="AW343" s="71">
        <v>0</v>
      </c>
      <c r="AX343" s="71"/>
      <c r="AY343" s="72"/>
      <c r="AZ343" s="71">
        <v>2858.0000000000009</v>
      </c>
      <c r="BA343" s="71">
        <v>16014.899999999998</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2024</v>
      </c>
      <c r="B344" s="70">
        <v>323</v>
      </c>
      <c r="C344" s="70">
        <v>21</v>
      </c>
      <c r="D344" s="70">
        <v>19</v>
      </c>
      <c r="E344" s="70">
        <v>2024</v>
      </c>
      <c r="F344" s="70" t="s">
        <v>1554</v>
      </c>
      <c r="G344" s="70" t="s">
        <v>2003</v>
      </c>
      <c r="H344" s="70" t="s">
        <v>2004</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2025</v>
      </c>
      <c r="B345" s="70">
        <v>256</v>
      </c>
      <c r="C345" s="70">
        <v>1</v>
      </c>
      <c r="D345" s="70">
        <v>16</v>
      </c>
      <c r="E345" s="70">
        <v>1990</v>
      </c>
      <c r="F345" s="70" t="s">
        <v>787</v>
      </c>
      <c r="G345" s="70" t="s">
        <v>2026</v>
      </c>
      <c r="H345" s="70" t="s">
        <v>2027</v>
      </c>
      <c r="I345" s="148"/>
      <c r="J345" s="71">
        <v>37.626030446415093</v>
      </c>
      <c r="K345" s="71">
        <v>4.0184207228633007</v>
      </c>
      <c r="L345" s="71">
        <v>6.8541015172110162</v>
      </c>
      <c r="M345" s="71">
        <v>7.577513335247934</v>
      </c>
      <c r="N345" s="71">
        <v>16.41041729969087</v>
      </c>
      <c r="O345" s="71">
        <v>15.477313426430999</v>
      </c>
      <c r="P345" s="71">
        <v>30.10570850432747</v>
      </c>
      <c r="Q345" s="71">
        <v>1.38557264997564</v>
      </c>
      <c r="R345" s="71">
        <v>0</v>
      </c>
      <c r="S345" s="71">
        <v>1.255387125019054</v>
      </c>
      <c r="T345" s="72"/>
      <c r="U345" s="71">
        <v>2218186</v>
      </c>
      <c r="V345" s="71">
        <v>1162</v>
      </c>
      <c r="W345" s="71">
        <v>76</v>
      </c>
      <c r="X345" s="71">
        <v>2925</v>
      </c>
      <c r="Y345" s="71">
        <v>5929</v>
      </c>
      <c r="Z345" s="71">
        <v>6366</v>
      </c>
      <c r="AA345" s="71">
        <v>7310</v>
      </c>
      <c r="AB345" s="71">
        <v>22497</v>
      </c>
      <c r="AC345" s="71">
        <v>0</v>
      </c>
      <c r="AD345" s="71">
        <v>1.255387125019054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2028</v>
      </c>
      <c r="B346" s="70">
        <v>257</v>
      </c>
      <c r="C346" s="70">
        <v>2</v>
      </c>
      <c r="D346" s="70">
        <v>16</v>
      </c>
      <c r="E346" s="70">
        <v>2005</v>
      </c>
      <c r="F346" s="70" t="s">
        <v>789</v>
      </c>
      <c r="G346" s="70" t="s">
        <v>2026</v>
      </c>
      <c r="H346" s="70" t="s">
        <v>2027</v>
      </c>
      <c r="I346" s="148"/>
      <c r="J346" s="71">
        <v>39.934617208880937</v>
      </c>
      <c r="K346" s="71">
        <v>2.2485916290291939</v>
      </c>
      <c r="L346" s="71">
        <v>9.7439271656092483</v>
      </c>
      <c r="M346" s="71">
        <v>13.03725428269083</v>
      </c>
      <c r="N346" s="71">
        <v>22.561341030730709</v>
      </c>
      <c r="O346" s="71">
        <v>23.585715604806449</v>
      </c>
      <c r="P346" s="71">
        <v>30.046264460504471</v>
      </c>
      <c r="Q346" s="71">
        <v>1.2242395060231099</v>
      </c>
      <c r="R346" s="71">
        <v>0</v>
      </c>
      <c r="S346" s="71">
        <v>1.2883911807426489</v>
      </c>
      <c r="T346" s="72"/>
      <c r="U346" s="71">
        <v>2176538</v>
      </c>
      <c r="V346" s="71">
        <v>948</v>
      </c>
      <c r="W346" s="71">
        <v>106</v>
      </c>
      <c r="X346" s="71">
        <v>2837</v>
      </c>
      <c r="Y346" s="71">
        <v>6859</v>
      </c>
      <c r="Z346" s="71">
        <v>11226</v>
      </c>
      <c r="AA346" s="71">
        <v>5975</v>
      </c>
      <c r="AB346" s="71">
        <v>20780</v>
      </c>
      <c r="AC346" s="71">
        <v>0</v>
      </c>
      <c r="AD346" s="71">
        <v>1.2883911807426489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2029</v>
      </c>
      <c r="B347" s="70">
        <v>258</v>
      </c>
      <c r="C347" s="70">
        <v>3</v>
      </c>
      <c r="D347" s="70">
        <v>16</v>
      </c>
      <c r="E347" s="70">
        <v>2006</v>
      </c>
      <c r="F347" s="70" t="s">
        <v>790</v>
      </c>
      <c r="G347" s="70" t="s">
        <v>2026</v>
      </c>
      <c r="H347" s="70" t="s">
        <v>2027</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2030</v>
      </c>
      <c r="B348" s="70">
        <v>259</v>
      </c>
      <c r="C348" s="70">
        <v>4</v>
      </c>
      <c r="D348" s="70">
        <v>16</v>
      </c>
      <c r="E348" s="70">
        <v>2007</v>
      </c>
      <c r="F348" s="70" t="s">
        <v>791</v>
      </c>
      <c r="G348" s="70" t="s">
        <v>2026</v>
      </c>
      <c r="H348" s="70" t="s">
        <v>2027</v>
      </c>
      <c r="I348" s="148"/>
      <c r="J348" s="71">
        <v>37.566755878172877</v>
      </c>
      <c r="K348" s="71">
        <v>1.93257317352283</v>
      </c>
      <c r="L348" s="71">
        <v>6.202731342723478</v>
      </c>
      <c r="M348" s="71">
        <v>15.221243649807491</v>
      </c>
      <c r="N348" s="71">
        <v>22.085417306659721</v>
      </c>
      <c r="O348" s="71">
        <v>22.9409863523436</v>
      </c>
      <c r="P348" s="71">
        <v>28.58108839394043</v>
      </c>
      <c r="Q348" s="71">
        <v>1.2688917593603499</v>
      </c>
      <c r="R348" s="71">
        <v>0</v>
      </c>
      <c r="S348" s="71">
        <v>0.93983745701713595</v>
      </c>
      <c r="T348" s="72"/>
      <c r="U348" s="71">
        <v>2561787</v>
      </c>
      <c r="V348" s="71">
        <v>818</v>
      </c>
      <c r="W348" s="71">
        <v>85</v>
      </c>
      <c r="X348" s="71">
        <v>3632</v>
      </c>
      <c r="Y348" s="71">
        <v>6917</v>
      </c>
      <c r="Z348" s="71">
        <v>11351</v>
      </c>
      <c r="AA348" s="71">
        <v>5597</v>
      </c>
      <c r="AB348" s="71">
        <v>20399</v>
      </c>
      <c r="AC348" s="71">
        <v>0</v>
      </c>
      <c r="AD348" s="71">
        <v>0.93983745701713595</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2031</v>
      </c>
      <c r="B349" s="70">
        <v>260</v>
      </c>
      <c r="C349" s="70">
        <v>5</v>
      </c>
      <c r="D349" s="70">
        <v>16</v>
      </c>
      <c r="E349" s="70">
        <v>2008</v>
      </c>
      <c r="F349" s="70" t="s">
        <v>792</v>
      </c>
      <c r="G349" s="1064" t="s">
        <v>2026</v>
      </c>
      <c r="H349" s="70" t="s">
        <v>2027</v>
      </c>
      <c r="I349" s="148"/>
      <c r="J349" s="71">
        <v>35.083353059617927</v>
      </c>
      <c r="K349" s="71">
        <v>1.432400592753976</v>
      </c>
      <c r="L349" s="71">
        <v>5.4704907853157163</v>
      </c>
      <c r="M349" s="71">
        <v>15.920281841459239</v>
      </c>
      <c r="N349" s="71">
        <v>22.171621007350101</v>
      </c>
      <c r="O349" s="71">
        <v>22.4423113074253</v>
      </c>
      <c r="P349" s="71">
        <v>27.977239651946348</v>
      </c>
      <c r="Q349" s="71">
        <v>1.2423004079772699</v>
      </c>
      <c r="R349" s="71">
        <v>0</v>
      </c>
      <c r="S349" s="71">
        <v>1.137394215892342</v>
      </c>
      <c r="T349" s="72"/>
      <c r="U349" s="71">
        <v>2612160</v>
      </c>
      <c r="V349" s="71">
        <v>818</v>
      </c>
      <c r="W349" s="71">
        <v>85</v>
      </c>
      <c r="X349" s="71">
        <v>3632</v>
      </c>
      <c r="Y349" s="71">
        <v>7017</v>
      </c>
      <c r="Z349" s="71">
        <v>11494</v>
      </c>
      <c r="AA349" s="71">
        <v>5485</v>
      </c>
      <c r="AB349" s="71">
        <v>20300</v>
      </c>
      <c r="AC349" s="71">
        <v>0</v>
      </c>
      <c r="AD349" s="71">
        <v>1.137394215892342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2032</v>
      </c>
      <c r="B350" s="70">
        <v>261</v>
      </c>
      <c r="C350" s="70">
        <v>6</v>
      </c>
      <c r="D350" s="70">
        <v>16</v>
      </c>
      <c r="E350" s="70">
        <v>2009</v>
      </c>
      <c r="F350" s="70" t="s">
        <v>176</v>
      </c>
      <c r="G350" s="1064" t="s">
        <v>2026</v>
      </c>
      <c r="H350" s="70" t="s">
        <v>2027</v>
      </c>
      <c r="I350" s="148"/>
      <c r="J350" s="71">
        <v>37.079064477205549</v>
      </c>
      <c r="K350" s="71">
        <v>1.494471708403158</v>
      </c>
      <c r="L350" s="71">
        <v>8.2192292365715716</v>
      </c>
      <c r="M350" s="71">
        <v>17.65191316129804</v>
      </c>
      <c r="N350" s="71">
        <v>22.46631922002662</v>
      </c>
      <c r="O350" s="71">
        <v>23.065156586721429</v>
      </c>
      <c r="P350" s="71">
        <v>26.76010874694915</v>
      </c>
      <c r="Q350" s="71">
        <v>1.1766155837111401</v>
      </c>
      <c r="R350" s="71">
        <v>0</v>
      </c>
      <c r="S350" s="71">
        <v>0.90076567891664605</v>
      </c>
      <c r="T350" s="72"/>
      <c r="U350" s="71">
        <v>2739778</v>
      </c>
      <c r="V350" s="71">
        <v>807</v>
      </c>
      <c r="W350" s="71">
        <v>227</v>
      </c>
      <c r="X350" s="71">
        <v>3788</v>
      </c>
      <c r="Y350" s="71">
        <v>7072</v>
      </c>
      <c r="Z350" s="71">
        <v>11660</v>
      </c>
      <c r="AA350" s="71">
        <v>5386</v>
      </c>
      <c r="AB350" s="71">
        <v>20183</v>
      </c>
      <c r="AC350" s="71">
        <v>0</v>
      </c>
      <c r="AD350" s="71">
        <v>0.90076567891664605</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11.025</v>
      </c>
      <c r="BK350" s="71">
        <v>0</v>
      </c>
      <c r="BL350" s="71">
        <v>0</v>
      </c>
      <c r="BM350" s="71">
        <v>0</v>
      </c>
      <c r="BN350" s="72"/>
      <c r="BO350" s="71">
        <v>0</v>
      </c>
      <c r="BP350" s="71">
        <v>0</v>
      </c>
      <c r="BQ350" s="71">
        <v>3</v>
      </c>
      <c r="BR350" s="71">
        <v>0</v>
      </c>
      <c r="BS350" s="71">
        <v>0</v>
      </c>
      <c r="BT350" s="71">
        <v>0</v>
      </c>
      <c r="BU350"/>
      <c r="BV350" s="70">
        <v>11.025</v>
      </c>
      <c r="BW350" s="70">
        <v>0</v>
      </c>
      <c r="BX350" s="70">
        <v>0</v>
      </c>
      <c r="BY350" s="70">
        <v>0</v>
      </c>
      <c r="BZ350" s="70">
        <v>0</v>
      </c>
      <c r="CA350" s="70">
        <v>0</v>
      </c>
      <c r="CB350" s="70">
        <v>0</v>
      </c>
      <c r="CC350" s="70">
        <v>0</v>
      </c>
      <c r="CD350" s="70">
        <v>0</v>
      </c>
    </row>
    <row r="351" spans="1:82">
      <c r="A351" s="70" t="s">
        <v>2033</v>
      </c>
      <c r="B351" s="70">
        <v>262</v>
      </c>
      <c r="C351" s="70">
        <v>7</v>
      </c>
      <c r="D351" s="70">
        <v>16</v>
      </c>
      <c r="E351" s="70">
        <v>2010</v>
      </c>
      <c r="F351" s="70" t="s">
        <v>177</v>
      </c>
      <c r="G351" s="70" t="s">
        <v>2026</v>
      </c>
      <c r="H351" s="70" t="s">
        <v>2027</v>
      </c>
      <c r="I351" s="148"/>
      <c r="J351" s="71">
        <v>37.598882824029189</v>
      </c>
      <c r="K351" s="71">
        <v>1.440960944240286</v>
      </c>
      <c r="L351" s="71">
        <v>7.7930045296830706</v>
      </c>
      <c r="M351" s="71">
        <v>16.87848161493087</v>
      </c>
      <c r="N351" s="71">
        <v>21.319230279481811</v>
      </c>
      <c r="O351" s="71">
        <v>23.060860866277629</v>
      </c>
      <c r="P351" s="71">
        <v>27.11939895583992</v>
      </c>
      <c r="Q351" s="71">
        <v>1.2195779164660201</v>
      </c>
      <c r="R351" s="71">
        <v>0</v>
      </c>
      <c r="S351" s="71">
        <v>1.000720120633207</v>
      </c>
      <c r="T351" s="72"/>
      <c r="U351" s="71">
        <v>2762130</v>
      </c>
      <c r="V351" s="71">
        <v>807</v>
      </c>
      <c r="W351" s="71">
        <v>227</v>
      </c>
      <c r="X351" s="71">
        <v>3788</v>
      </c>
      <c r="Y351" s="71">
        <v>7147</v>
      </c>
      <c r="Z351" s="71">
        <v>11712</v>
      </c>
      <c r="AA351" s="71">
        <v>5322</v>
      </c>
      <c r="AB351" s="71">
        <v>20046</v>
      </c>
      <c r="AC351" s="71">
        <v>0</v>
      </c>
      <c r="AD351" s="71">
        <v>1.000720120633207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15.553000000000001</v>
      </c>
      <c r="BK351" s="71">
        <v>0</v>
      </c>
      <c r="BL351" s="71">
        <v>0</v>
      </c>
      <c r="BM351" s="71">
        <v>0</v>
      </c>
      <c r="BN351" s="72"/>
      <c r="BO351" s="71">
        <v>0</v>
      </c>
      <c r="BP351" s="71">
        <v>0</v>
      </c>
      <c r="BQ351" s="71">
        <v>4</v>
      </c>
      <c r="BR351" s="71">
        <v>0</v>
      </c>
      <c r="BS351" s="71">
        <v>0</v>
      </c>
      <c r="BT351" s="71">
        <v>0</v>
      </c>
      <c r="BU351"/>
      <c r="BV351" s="70">
        <v>15.553000000000001</v>
      </c>
      <c r="BW351" s="70">
        <v>0</v>
      </c>
      <c r="BX351" s="70">
        <v>0</v>
      </c>
      <c r="BY351" s="70">
        <v>0</v>
      </c>
      <c r="BZ351" s="70">
        <v>0</v>
      </c>
      <c r="CA351" s="70">
        <v>0</v>
      </c>
      <c r="CB351" s="70">
        <v>0</v>
      </c>
      <c r="CC351" s="70">
        <v>0</v>
      </c>
      <c r="CD351" s="70">
        <v>0</v>
      </c>
    </row>
    <row r="352" spans="1:82">
      <c r="A352" s="70" t="s">
        <v>2034</v>
      </c>
      <c r="B352" s="70">
        <v>263</v>
      </c>
      <c r="C352" s="70">
        <v>8</v>
      </c>
      <c r="D352" s="70">
        <v>16</v>
      </c>
      <c r="E352" s="70">
        <v>2011</v>
      </c>
      <c r="F352" s="70" t="s">
        <v>178</v>
      </c>
      <c r="G352" s="70" t="s">
        <v>2026</v>
      </c>
      <c r="H352" s="70" t="s">
        <v>2027</v>
      </c>
      <c r="I352" s="148"/>
      <c r="J352" s="71">
        <v>37.598383564924681</v>
      </c>
      <c r="K352" s="71">
        <v>2.2963758248115078</v>
      </c>
      <c r="L352" s="71">
        <v>10.13434875656278</v>
      </c>
      <c r="M352" s="71">
        <v>22.336870763897728</v>
      </c>
      <c r="N352" s="71">
        <v>29.378117995356529</v>
      </c>
      <c r="O352" s="71">
        <v>22.743957899981705</v>
      </c>
      <c r="P352" s="71">
        <v>25.875485513012187</v>
      </c>
      <c r="Q352" s="71">
        <v>1.3933651650113701</v>
      </c>
      <c r="R352" s="71">
        <v>0</v>
      </c>
      <c r="S352" s="71">
        <v>1.1201731231228531</v>
      </c>
      <c r="T352" s="72"/>
      <c r="U352" s="71">
        <v>2537981</v>
      </c>
      <c r="V352" s="71">
        <v>807</v>
      </c>
      <c r="W352" s="71">
        <v>227</v>
      </c>
      <c r="X352" s="71">
        <v>3788</v>
      </c>
      <c r="Y352" s="71">
        <v>7187</v>
      </c>
      <c r="Z352" s="71">
        <v>11802</v>
      </c>
      <c r="AA352" s="71">
        <v>5229</v>
      </c>
      <c r="AB352" s="71">
        <v>19855</v>
      </c>
      <c r="AC352" s="71">
        <v>0</v>
      </c>
      <c r="AD352" s="71">
        <v>1.1201731231228531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13.644</v>
      </c>
      <c r="BK352" s="71">
        <v>0</v>
      </c>
      <c r="BL352" s="71">
        <v>0</v>
      </c>
      <c r="BM352" s="71">
        <v>0</v>
      </c>
      <c r="BN352" s="72"/>
      <c r="BO352" s="71">
        <v>0</v>
      </c>
      <c r="BP352" s="71">
        <v>0</v>
      </c>
      <c r="BQ352" s="71">
        <v>4</v>
      </c>
      <c r="BR352" s="71">
        <v>0</v>
      </c>
      <c r="BS352" s="71">
        <v>0</v>
      </c>
      <c r="BT352" s="71">
        <v>0</v>
      </c>
      <c r="BU352"/>
      <c r="BV352" s="70">
        <v>13.644</v>
      </c>
      <c r="BW352" s="70">
        <v>0</v>
      </c>
      <c r="BX352" s="70">
        <v>0</v>
      </c>
      <c r="BY352" s="70">
        <v>0</v>
      </c>
      <c r="BZ352" s="70">
        <v>0</v>
      </c>
      <c r="CA352" s="70">
        <v>0</v>
      </c>
      <c r="CB352" s="70">
        <v>0</v>
      </c>
      <c r="CC352" s="70">
        <v>0</v>
      </c>
      <c r="CD352" s="70">
        <v>0</v>
      </c>
    </row>
    <row r="353" spans="1:82">
      <c r="A353" s="70" t="s">
        <v>2035</v>
      </c>
      <c r="B353" s="70">
        <v>264</v>
      </c>
      <c r="C353" s="70">
        <v>9</v>
      </c>
      <c r="D353" s="70">
        <v>16</v>
      </c>
      <c r="E353" s="70">
        <v>2012</v>
      </c>
      <c r="F353" s="70" t="s">
        <v>179</v>
      </c>
      <c r="G353" s="70" t="s">
        <v>2026</v>
      </c>
      <c r="H353" s="70" t="s">
        <v>2027</v>
      </c>
      <c r="I353" s="148"/>
      <c r="J353" s="71">
        <v>39.393278916059131</v>
      </c>
      <c r="K353" s="71">
        <v>2.3028876013703701</v>
      </c>
      <c r="L353" s="71">
        <v>10.63773904930482</v>
      </c>
      <c r="M353" s="71">
        <v>24.44497706961662</v>
      </c>
      <c r="N353" s="71">
        <v>38.711542422039422</v>
      </c>
      <c r="O353" s="71">
        <v>22.811625382126859</v>
      </c>
      <c r="P353" s="71">
        <v>25.594715566114807</v>
      </c>
      <c r="Q353" s="71">
        <v>1.5161505537470901</v>
      </c>
      <c r="R353" s="71">
        <v>0</v>
      </c>
      <c r="S353" s="71">
        <v>1.103111208621498</v>
      </c>
      <c r="T353" s="72"/>
      <c r="U353" s="71">
        <v>2706343</v>
      </c>
      <c r="V353" s="71">
        <v>807</v>
      </c>
      <c r="W353" s="71">
        <v>227</v>
      </c>
      <c r="X353" s="71">
        <v>3788</v>
      </c>
      <c r="Y353" s="71">
        <v>7361</v>
      </c>
      <c r="Z353" s="71">
        <v>11931</v>
      </c>
      <c r="AA353" s="71">
        <v>5143</v>
      </c>
      <c r="AB353" s="71">
        <v>19885</v>
      </c>
      <c r="AC353" s="71">
        <v>0</v>
      </c>
      <c r="AD353" s="71">
        <v>1.103111208621498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22.234999999999999</v>
      </c>
      <c r="BK353" s="71">
        <v>0</v>
      </c>
      <c r="BL353" s="71">
        <v>0</v>
      </c>
      <c r="BM353" s="71">
        <v>0</v>
      </c>
      <c r="BN353" s="72"/>
      <c r="BO353" s="71">
        <v>0</v>
      </c>
      <c r="BP353" s="71">
        <v>0</v>
      </c>
      <c r="BQ353" s="71">
        <v>4</v>
      </c>
      <c r="BR353" s="71">
        <v>0</v>
      </c>
      <c r="BS353" s="71">
        <v>0</v>
      </c>
      <c r="BT353" s="71">
        <v>0</v>
      </c>
      <c r="BU353"/>
      <c r="BV353" s="70">
        <v>22.234999999999999</v>
      </c>
      <c r="BW353" s="70">
        <v>0</v>
      </c>
      <c r="BX353" s="70">
        <v>0</v>
      </c>
      <c r="BY353" s="70">
        <v>0</v>
      </c>
      <c r="BZ353" s="70">
        <v>0</v>
      </c>
      <c r="CA353" s="70">
        <v>0</v>
      </c>
      <c r="CB353" s="70">
        <v>0</v>
      </c>
      <c r="CC353" s="70">
        <v>0</v>
      </c>
      <c r="CD353" s="70">
        <v>0</v>
      </c>
    </row>
    <row r="354" spans="1:82">
      <c r="A354" s="70" t="s">
        <v>2036</v>
      </c>
      <c r="B354" s="70">
        <v>265</v>
      </c>
      <c r="C354" s="70">
        <v>10</v>
      </c>
      <c r="D354" s="70">
        <v>16</v>
      </c>
      <c r="E354" s="70">
        <v>2013</v>
      </c>
      <c r="F354" s="70" t="s">
        <v>180</v>
      </c>
      <c r="G354" s="70" t="s">
        <v>2026</v>
      </c>
      <c r="H354" s="70" t="s">
        <v>2027</v>
      </c>
      <c r="I354" s="148"/>
      <c r="J354" s="71">
        <v>59.857352114167007</v>
      </c>
      <c r="K354" s="71">
        <v>1.880861263684293</v>
      </c>
      <c r="L354" s="71">
        <v>9.4919142457891681</v>
      </c>
      <c r="M354" s="71">
        <v>24.45499085110076</v>
      </c>
      <c r="N354" s="71">
        <v>42.035872226681441</v>
      </c>
      <c r="O354" s="71">
        <v>22.027004341567686</v>
      </c>
      <c r="P354" s="71">
        <v>25.576263269823134</v>
      </c>
      <c r="Q354" s="71">
        <v>1.5336381244391699</v>
      </c>
      <c r="R354" s="71">
        <v>0</v>
      </c>
      <c r="S354" s="71">
        <v>1.0250744202892419</v>
      </c>
      <c r="T354" s="72"/>
      <c r="U354" s="71">
        <v>3163909</v>
      </c>
      <c r="V354" s="71">
        <v>807</v>
      </c>
      <c r="W354" s="71">
        <v>227</v>
      </c>
      <c r="X354" s="71">
        <v>3788</v>
      </c>
      <c r="Y354" s="71">
        <v>7389</v>
      </c>
      <c r="Z354" s="71">
        <v>12035</v>
      </c>
      <c r="AA354" s="71">
        <v>5120</v>
      </c>
      <c r="AB354" s="71">
        <v>19826</v>
      </c>
      <c r="AC354" s="71">
        <v>0</v>
      </c>
      <c r="AD354" s="71">
        <v>1.0250744202892419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28.234000000000002</v>
      </c>
      <c r="BK354" s="71">
        <v>0</v>
      </c>
      <c r="BL354" s="71">
        <v>0</v>
      </c>
      <c r="BM354" s="71">
        <v>0</v>
      </c>
      <c r="BN354" s="72"/>
      <c r="BO354" s="71">
        <v>0</v>
      </c>
      <c r="BP354" s="71">
        <v>0</v>
      </c>
      <c r="BQ354" s="71">
        <v>4</v>
      </c>
      <c r="BR354" s="71">
        <v>0</v>
      </c>
      <c r="BS354" s="71">
        <v>0</v>
      </c>
      <c r="BT354" s="71">
        <v>0</v>
      </c>
      <c r="BU354"/>
      <c r="BV354" s="70">
        <v>28.234000000000002</v>
      </c>
      <c r="BW354" s="70">
        <v>0</v>
      </c>
      <c r="BX354" s="70">
        <v>0</v>
      </c>
      <c r="BY354" s="70">
        <v>0</v>
      </c>
      <c r="BZ354" s="70">
        <v>0</v>
      </c>
      <c r="CA354" s="70">
        <v>0</v>
      </c>
      <c r="CB354" s="70">
        <v>0</v>
      </c>
      <c r="CC354" s="70">
        <v>0</v>
      </c>
      <c r="CD354" s="70">
        <v>0</v>
      </c>
    </row>
    <row r="355" spans="1:82">
      <c r="A355" s="70" t="s">
        <v>2037</v>
      </c>
      <c r="B355" s="70">
        <v>266</v>
      </c>
      <c r="C355" s="70">
        <v>11</v>
      </c>
      <c r="D355" s="70">
        <v>16</v>
      </c>
      <c r="E355" s="70">
        <v>2014</v>
      </c>
      <c r="F355" s="70" t="s">
        <v>181</v>
      </c>
      <c r="G355" s="70" t="s">
        <v>2026</v>
      </c>
      <c r="H355" s="70" t="s">
        <v>2027</v>
      </c>
      <c r="I355" s="148"/>
      <c r="J355" s="71">
        <v>63.041702029438362</v>
      </c>
      <c r="K355" s="71">
        <v>1.9619934617326391</v>
      </c>
      <c r="L355" s="71">
        <v>10.14322294894686</v>
      </c>
      <c r="M355" s="71">
        <v>22.132260811341631</v>
      </c>
      <c r="N355" s="71">
        <v>35.652863836721657</v>
      </c>
      <c r="O355" s="71">
        <v>20.969520874215664</v>
      </c>
      <c r="P355" s="71">
        <v>25.272349151962544</v>
      </c>
      <c r="Q355" s="71">
        <v>1.4513957303115399</v>
      </c>
      <c r="R355" s="71">
        <v>0</v>
      </c>
      <c r="S355" s="71">
        <v>0.96340925153797097</v>
      </c>
      <c r="T355" s="72"/>
      <c r="U355" s="71">
        <v>3684053</v>
      </c>
      <c r="V355" s="71">
        <v>738</v>
      </c>
      <c r="W355" s="71">
        <v>204</v>
      </c>
      <c r="X355" s="71">
        <v>3760</v>
      </c>
      <c r="Y355" s="71">
        <v>7397</v>
      </c>
      <c r="Z355" s="71">
        <v>12067</v>
      </c>
      <c r="AA355" s="71">
        <v>5033</v>
      </c>
      <c r="AB355" s="71">
        <v>19556</v>
      </c>
      <c r="AC355" s="71">
        <v>0</v>
      </c>
      <c r="AD355" s="71">
        <v>0.96340925153797097</v>
      </c>
      <c r="AE355" s="72"/>
      <c r="AF355" s="71"/>
      <c r="AG355" s="71"/>
      <c r="AH355" s="71"/>
      <c r="AI355" s="71"/>
      <c r="AJ355" s="71"/>
      <c r="AK355" s="71"/>
      <c r="AL355" s="71"/>
      <c r="AM355" s="71"/>
      <c r="AN355" s="71"/>
      <c r="AO355" s="71"/>
      <c r="AP355" s="71"/>
      <c r="AQ355" s="72"/>
      <c r="AR355" s="71">
        <v>532</v>
      </c>
      <c r="AS355" s="71">
        <v>114</v>
      </c>
      <c r="AT355" s="71">
        <v>0</v>
      </c>
      <c r="AU355" s="71">
        <v>0</v>
      </c>
      <c r="AV355" s="71">
        <v>0</v>
      </c>
      <c r="AW355" s="71">
        <v>0</v>
      </c>
      <c r="AX355" s="71"/>
      <c r="AY355" s="72"/>
      <c r="AZ355" s="71">
        <v>2432.0970000000002</v>
      </c>
      <c r="BA355" s="71">
        <v>8442.4</v>
      </c>
      <c r="BB355" s="71">
        <v>0</v>
      </c>
      <c r="BC355" s="71">
        <v>0</v>
      </c>
      <c r="BD355" s="71">
        <v>0</v>
      </c>
      <c r="BE355" s="71">
        <v>0</v>
      </c>
      <c r="BF355" s="71"/>
      <c r="BG355" s="72"/>
      <c r="BH355" s="71">
        <v>0</v>
      </c>
      <c r="BI355" s="71">
        <v>0</v>
      </c>
      <c r="BJ355" s="71">
        <v>27.317</v>
      </c>
      <c r="BK355" s="71">
        <v>0</v>
      </c>
      <c r="BL355" s="71">
        <v>0</v>
      </c>
      <c r="BM355" s="71">
        <v>0</v>
      </c>
      <c r="BN355" s="72"/>
      <c r="BO355" s="71">
        <v>0</v>
      </c>
      <c r="BP355" s="71">
        <v>0</v>
      </c>
      <c r="BQ355" s="71">
        <v>4</v>
      </c>
      <c r="BR355" s="71">
        <v>0</v>
      </c>
      <c r="BS355" s="71">
        <v>0</v>
      </c>
      <c r="BT355" s="71">
        <v>0</v>
      </c>
      <c r="BU355"/>
      <c r="BV355" s="70">
        <v>27.317</v>
      </c>
      <c r="BW355" s="70">
        <v>0</v>
      </c>
      <c r="BX355" s="70">
        <v>0</v>
      </c>
      <c r="BY355" s="70">
        <v>0</v>
      </c>
      <c r="BZ355" s="70">
        <v>0</v>
      </c>
      <c r="CA355" s="70">
        <v>0</v>
      </c>
      <c r="CB355" s="70">
        <v>0</v>
      </c>
      <c r="CC355" s="70">
        <v>0</v>
      </c>
      <c r="CD355" s="70">
        <v>0</v>
      </c>
    </row>
    <row r="356" spans="1:82">
      <c r="A356" s="70" t="s">
        <v>2038</v>
      </c>
      <c r="B356" s="70">
        <v>267</v>
      </c>
      <c r="C356" s="70">
        <v>12</v>
      </c>
      <c r="D356" s="70">
        <v>16</v>
      </c>
      <c r="E356" s="70">
        <v>2015</v>
      </c>
      <c r="F356" s="70" t="s">
        <v>182</v>
      </c>
      <c r="G356" s="70" t="s">
        <v>2026</v>
      </c>
      <c r="H356" s="70" t="s">
        <v>2027</v>
      </c>
      <c r="I356" s="148"/>
      <c r="J356" s="71">
        <v>49.598092814100269</v>
      </c>
      <c r="K356" s="71">
        <v>1.878235983256717</v>
      </c>
      <c r="L356" s="71">
        <v>11.96903941959399</v>
      </c>
      <c r="M356" s="71">
        <v>23.1044602658028</v>
      </c>
      <c r="N356" s="71">
        <v>30.20659352757076</v>
      </c>
      <c r="O356" s="71">
        <v>20.776520408038845</v>
      </c>
      <c r="P356" s="71">
        <v>24.965671531482808</v>
      </c>
      <c r="Q356" s="71">
        <v>1.4080357639282799</v>
      </c>
      <c r="R356" s="71">
        <v>0</v>
      </c>
      <c r="S356" s="71">
        <v>1.601560049670727</v>
      </c>
      <c r="T356" s="72"/>
      <c r="U356" s="71">
        <v>3131297</v>
      </c>
      <c r="V356" s="71">
        <v>738</v>
      </c>
      <c r="W356" s="71">
        <v>204</v>
      </c>
      <c r="X356" s="71">
        <v>3760</v>
      </c>
      <c r="Y356" s="71">
        <v>7424</v>
      </c>
      <c r="Z356" s="71">
        <v>12071</v>
      </c>
      <c r="AA356" s="71">
        <v>4968</v>
      </c>
      <c r="AB356" s="71">
        <v>19380</v>
      </c>
      <c r="AC356" s="71">
        <v>0</v>
      </c>
      <c r="AD356" s="71">
        <v>1.601560049670727</v>
      </c>
      <c r="AE356" s="72"/>
      <c r="AF356" s="71">
        <v>30877863.989234641</v>
      </c>
      <c r="AG356" s="71">
        <v>1301941.855625455</v>
      </c>
      <c r="AH356" s="71">
        <v>2399816.3611815129</v>
      </c>
      <c r="AI356" s="71">
        <v>22951460.936133891</v>
      </c>
      <c r="AJ356" s="71">
        <v>41252688.7993453</v>
      </c>
      <c r="AK356" s="71">
        <v>0</v>
      </c>
      <c r="AL356" s="71">
        <v>0</v>
      </c>
      <c r="AM356" s="71">
        <v>2655947.7039576028</v>
      </c>
      <c r="AN356" s="71">
        <v>0</v>
      </c>
      <c r="AO356" s="71">
        <v>0</v>
      </c>
      <c r="AP356" s="71">
        <v>101439719.64547841</v>
      </c>
      <c r="AQ356" s="72"/>
      <c r="AR356" s="71">
        <v>576</v>
      </c>
      <c r="AS356" s="71">
        <v>160</v>
      </c>
      <c r="AT356" s="71">
        <v>0</v>
      </c>
      <c r="AU356" s="71">
        <v>0</v>
      </c>
      <c r="AV356" s="71">
        <v>0</v>
      </c>
      <c r="AW356" s="71">
        <v>0</v>
      </c>
      <c r="AX356" s="71"/>
      <c r="AY356" s="72"/>
      <c r="AZ356" s="71">
        <v>2709.3780000000002</v>
      </c>
      <c r="BA356" s="71">
        <v>18890.900000000001</v>
      </c>
      <c r="BB356" s="71">
        <v>0</v>
      </c>
      <c r="BC356" s="71">
        <v>0</v>
      </c>
      <c r="BD356" s="71">
        <v>0</v>
      </c>
      <c r="BE356" s="71">
        <v>0</v>
      </c>
      <c r="BF356" s="71"/>
      <c r="BG356" s="72"/>
      <c r="BH356" s="71">
        <v>0</v>
      </c>
      <c r="BI356" s="71">
        <v>0</v>
      </c>
      <c r="BJ356" s="71">
        <v>26.864999999999998</v>
      </c>
      <c r="BK356" s="71">
        <v>0</v>
      </c>
      <c r="BL356" s="71">
        <v>0</v>
      </c>
      <c r="BM356" s="71">
        <v>0</v>
      </c>
      <c r="BN356" s="72"/>
      <c r="BO356" s="71">
        <v>0</v>
      </c>
      <c r="BP356" s="71">
        <v>0</v>
      </c>
      <c r="BQ356" s="71">
        <v>4</v>
      </c>
      <c r="BR356" s="71">
        <v>0</v>
      </c>
      <c r="BS356" s="71">
        <v>0</v>
      </c>
      <c r="BT356" s="71">
        <v>0</v>
      </c>
      <c r="BU356"/>
      <c r="BV356" s="70">
        <v>26.864999999999998</v>
      </c>
      <c r="BW356" s="70">
        <v>0</v>
      </c>
      <c r="BX356" s="70">
        <v>0</v>
      </c>
      <c r="BY356" s="70">
        <v>0</v>
      </c>
      <c r="BZ356" s="70">
        <v>0</v>
      </c>
      <c r="CA356" s="70">
        <v>0</v>
      </c>
      <c r="CB356" s="70">
        <v>0</v>
      </c>
      <c r="CC356" s="70">
        <v>0</v>
      </c>
      <c r="CD356" s="70">
        <v>0</v>
      </c>
    </row>
    <row r="357" spans="1:82">
      <c r="A357" s="70" t="s">
        <v>2039</v>
      </c>
      <c r="B357" s="70">
        <v>268</v>
      </c>
      <c r="C357" s="70">
        <v>13</v>
      </c>
      <c r="D357" s="70">
        <v>16</v>
      </c>
      <c r="E357" s="70">
        <v>2016</v>
      </c>
      <c r="F357" s="70" t="s">
        <v>155</v>
      </c>
      <c r="G357" s="70" t="s">
        <v>2026</v>
      </c>
      <c r="H357" s="70" t="s">
        <v>2027</v>
      </c>
      <c r="I357" s="148"/>
      <c r="J357" s="71">
        <v>62.019919084302579</v>
      </c>
      <c r="K357" s="71">
        <v>1.7429016236358896</v>
      </c>
      <c r="L357" s="71">
        <v>13.000101420946178</v>
      </c>
      <c r="M357" s="71">
        <v>17.317334876101292</v>
      </c>
      <c r="N357" s="71">
        <v>26.334173733003588</v>
      </c>
      <c r="O357" s="71">
        <v>20.544624624609842</v>
      </c>
      <c r="P357" s="71">
        <v>24.108978236809286</v>
      </c>
      <c r="Q357" s="71">
        <v>1.3583245276084672</v>
      </c>
      <c r="R357" s="71">
        <v>0</v>
      </c>
      <c r="S357" s="71">
        <v>1.0763968519564635</v>
      </c>
      <c r="T357" s="72"/>
      <c r="U357" s="71">
        <v>4206650</v>
      </c>
      <c r="V357" s="71">
        <v>738</v>
      </c>
      <c r="W357" s="71">
        <v>204</v>
      </c>
      <c r="X357" s="71">
        <v>3760</v>
      </c>
      <c r="Y357" s="71">
        <v>7477</v>
      </c>
      <c r="Z357" s="71">
        <v>12083</v>
      </c>
      <c r="AA357" s="71">
        <v>4962</v>
      </c>
      <c r="AB357" s="71">
        <v>19231</v>
      </c>
      <c r="AC357" s="71">
        <v>0</v>
      </c>
      <c r="AD357" s="71">
        <v>1.076396851956464</v>
      </c>
      <c r="AE357" s="72"/>
      <c r="AF357" s="71">
        <v>41214699.736572087</v>
      </c>
      <c r="AG357" s="71">
        <v>1276158.305280857</v>
      </c>
      <c r="AH357" s="71">
        <v>2180670.7099067499</v>
      </c>
      <c r="AI357" s="71">
        <v>26269032.96633327</v>
      </c>
      <c r="AJ357" s="71">
        <v>42104877.067366153</v>
      </c>
      <c r="AK357" s="71">
        <v>0</v>
      </c>
      <c r="AL357" s="71">
        <v>0</v>
      </c>
      <c r="AM357" s="71">
        <v>2637575.4255553922</v>
      </c>
      <c r="AN357" s="71">
        <v>0</v>
      </c>
      <c r="AO357" s="71">
        <v>0</v>
      </c>
      <c r="AP357" s="71">
        <v>115683014.21101451</v>
      </c>
      <c r="AQ357" s="72"/>
      <c r="AR357" s="71">
        <v>610</v>
      </c>
      <c r="AS357" s="71">
        <v>172</v>
      </c>
      <c r="AT357" s="71">
        <v>0</v>
      </c>
      <c r="AU357" s="71">
        <v>0</v>
      </c>
      <c r="AV357" s="71">
        <v>0</v>
      </c>
      <c r="AW357" s="71">
        <v>0</v>
      </c>
      <c r="AX357" s="71"/>
      <c r="AY357" s="72"/>
      <c r="AZ357" s="71">
        <v>2913.078</v>
      </c>
      <c r="BA357" s="71">
        <v>27325</v>
      </c>
      <c r="BB357" s="71">
        <v>0</v>
      </c>
      <c r="BC357" s="71">
        <v>0</v>
      </c>
      <c r="BD357" s="71">
        <v>0</v>
      </c>
      <c r="BE357" s="71">
        <v>0</v>
      </c>
      <c r="BF357" s="71"/>
      <c r="BG357" s="72"/>
      <c r="BH357" s="71">
        <v>0</v>
      </c>
      <c r="BI357" s="71">
        <v>0</v>
      </c>
      <c r="BJ357" s="71">
        <v>27.007000000000001</v>
      </c>
      <c r="BK357" s="71">
        <v>0</v>
      </c>
      <c r="BL357" s="71">
        <v>0</v>
      </c>
      <c r="BM357" s="71">
        <v>0</v>
      </c>
      <c r="BN357" s="72"/>
      <c r="BO357" s="71">
        <v>0</v>
      </c>
      <c r="BP357" s="71">
        <v>0</v>
      </c>
      <c r="BQ357" s="71">
        <v>4</v>
      </c>
      <c r="BR357" s="71">
        <v>0</v>
      </c>
      <c r="BS357" s="71">
        <v>0</v>
      </c>
      <c r="BT357" s="71">
        <v>0</v>
      </c>
      <c r="BU357"/>
      <c r="BV357" s="70">
        <v>27.007000000000001</v>
      </c>
      <c r="BW357" s="70">
        <v>0</v>
      </c>
      <c r="BX357" s="70">
        <v>0</v>
      </c>
      <c r="BY357" s="70">
        <v>0</v>
      </c>
      <c r="BZ357" s="70">
        <v>0</v>
      </c>
      <c r="CA357" s="70">
        <v>0</v>
      </c>
      <c r="CB357" s="70">
        <v>0</v>
      </c>
      <c r="CC357" s="70">
        <v>0</v>
      </c>
      <c r="CD357" s="70">
        <v>0</v>
      </c>
    </row>
    <row r="358" spans="1:82">
      <c r="A358" s="70" t="s">
        <v>2040</v>
      </c>
      <c r="B358" s="70">
        <v>269</v>
      </c>
      <c r="C358" s="70">
        <v>14</v>
      </c>
      <c r="D358" s="70">
        <v>16</v>
      </c>
      <c r="E358" s="70">
        <v>2017</v>
      </c>
      <c r="F358" s="70" t="s">
        <v>156</v>
      </c>
      <c r="G358" s="70" t="s">
        <v>2026</v>
      </c>
      <c r="H358" s="70" t="s">
        <v>2027</v>
      </c>
      <c r="I358" s="148"/>
      <c r="J358" s="71">
        <v>63.696550910906126</v>
      </c>
      <c r="K358" s="71">
        <v>1.7088909245191812</v>
      </c>
      <c r="L358" s="71">
        <v>12.280394846194506</v>
      </c>
      <c r="M358" s="71">
        <v>14.692556441356146</v>
      </c>
      <c r="N358" s="71">
        <v>27.582812488204311</v>
      </c>
      <c r="O358" s="71">
        <v>20.134120688677434</v>
      </c>
      <c r="P358" s="71">
        <v>23.681063679745176</v>
      </c>
      <c r="Q358" s="71">
        <v>1.2932441384276501</v>
      </c>
      <c r="R358" s="71">
        <v>0</v>
      </c>
      <c r="S358" s="71">
        <v>1.141066235304713</v>
      </c>
      <c r="T358" s="72"/>
      <c r="U358" s="71">
        <v>4495244</v>
      </c>
      <c r="V358" s="71">
        <v>738</v>
      </c>
      <c r="W358" s="71">
        <v>204</v>
      </c>
      <c r="X358" s="71">
        <v>3760</v>
      </c>
      <c r="Y358" s="71">
        <v>7416</v>
      </c>
      <c r="Z358" s="71">
        <v>12038</v>
      </c>
      <c r="AA358" s="71">
        <v>4905</v>
      </c>
      <c r="AB358" s="71">
        <v>18934</v>
      </c>
      <c r="AC358" s="71">
        <v>0</v>
      </c>
      <c r="AD358" s="71">
        <v>1.141066235304713</v>
      </c>
      <c r="AE358" s="72"/>
      <c r="AF358" s="71">
        <v>43299075.923465051</v>
      </c>
      <c r="AG358" s="71">
        <v>1265774.9528840589</v>
      </c>
      <c r="AH358" s="71">
        <v>2753615.7577120978</v>
      </c>
      <c r="AI358" s="71">
        <v>21846412.48674373</v>
      </c>
      <c r="AJ358" s="71">
        <v>42591688.061398037</v>
      </c>
      <c r="AK358" s="71">
        <v>0</v>
      </c>
      <c r="AL358" s="71">
        <v>0</v>
      </c>
      <c r="AM358" s="71">
        <v>2600904.547109575</v>
      </c>
      <c r="AN358" s="71">
        <v>0</v>
      </c>
      <c r="AO358" s="71">
        <v>0</v>
      </c>
      <c r="AP358" s="71">
        <v>114357471.72931254</v>
      </c>
      <c r="AQ358" s="72"/>
      <c r="AR358" s="71">
        <v>646</v>
      </c>
      <c r="AS358" s="71">
        <v>187</v>
      </c>
      <c r="AT358" s="71">
        <v>0</v>
      </c>
      <c r="AU358" s="71">
        <v>0</v>
      </c>
      <c r="AV358" s="71">
        <v>0</v>
      </c>
      <c r="AW358" s="71">
        <v>0</v>
      </c>
      <c r="AX358" s="71"/>
      <c r="AY358" s="72"/>
      <c r="AZ358" s="71">
        <v>3140.1979999999999</v>
      </c>
      <c r="BA358" s="71">
        <v>27844.1</v>
      </c>
      <c r="BB358" s="71">
        <v>0</v>
      </c>
      <c r="BC358" s="71">
        <v>0</v>
      </c>
      <c r="BD358" s="71">
        <v>0</v>
      </c>
      <c r="BE358" s="71">
        <v>0</v>
      </c>
      <c r="BF358" s="71"/>
      <c r="BG358" s="72"/>
      <c r="BH358" s="71">
        <v>0</v>
      </c>
      <c r="BI358" s="71">
        <v>0</v>
      </c>
      <c r="BJ358" s="71">
        <v>23.74</v>
      </c>
      <c r="BK358" s="71">
        <v>0</v>
      </c>
      <c r="BL358" s="71">
        <v>0</v>
      </c>
      <c r="BM358" s="71">
        <v>0</v>
      </c>
      <c r="BN358" s="72"/>
      <c r="BO358" s="71">
        <v>0</v>
      </c>
      <c r="BP358" s="71">
        <v>0</v>
      </c>
      <c r="BQ358" s="71">
        <v>4</v>
      </c>
      <c r="BR358" s="71">
        <v>0</v>
      </c>
      <c r="BS358" s="71">
        <v>0</v>
      </c>
      <c r="BT358" s="71">
        <v>0</v>
      </c>
      <c r="BU358"/>
      <c r="BV358" s="70">
        <v>23.74</v>
      </c>
      <c r="BW358" s="70">
        <v>0</v>
      </c>
      <c r="BX358" s="70">
        <v>0</v>
      </c>
      <c r="BY358" s="70">
        <v>0</v>
      </c>
      <c r="BZ358" s="70">
        <v>0</v>
      </c>
      <c r="CA358" s="70">
        <v>0</v>
      </c>
      <c r="CB358" s="70">
        <v>0</v>
      </c>
      <c r="CC358" s="70">
        <v>0</v>
      </c>
      <c r="CD358" s="70">
        <v>0</v>
      </c>
    </row>
    <row r="359" spans="1:82">
      <c r="A359" s="70" t="s">
        <v>2041</v>
      </c>
      <c r="B359" s="70">
        <v>270</v>
      </c>
      <c r="C359" s="70">
        <v>15</v>
      </c>
      <c r="D359" s="70">
        <v>16</v>
      </c>
      <c r="E359" s="70">
        <v>2018</v>
      </c>
      <c r="F359" s="70" t="s">
        <v>183</v>
      </c>
      <c r="G359" s="70" t="s">
        <v>2026</v>
      </c>
      <c r="H359" s="70" t="s">
        <v>2027</v>
      </c>
      <c r="I359" s="148"/>
      <c r="J359" s="71">
        <v>58.484302649408832</v>
      </c>
      <c r="K359" s="71">
        <v>1.6087619124016355</v>
      </c>
      <c r="L359" s="71">
        <v>11.458033609468664</v>
      </c>
      <c r="M359" s="71">
        <v>15.195701426148389</v>
      </c>
      <c r="N359" s="71">
        <v>24.759054020109865</v>
      </c>
      <c r="O359" s="71">
        <v>19.808360454010959</v>
      </c>
      <c r="P359" s="71">
        <v>23.426217210339583</v>
      </c>
      <c r="Q359" s="71">
        <v>1.18268635087451</v>
      </c>
      <c r="R359" s="71">
        <v>0</v>
      </c>
      <c r="S359" s="71">
        <v>1.4190804902533651</v>
      </c>
      <c r="T359" s="72"/>
      <c r="U359" s="71">
        <v>4557090</v>
      </c>
      <c r="V359" s="71">
        <v>738</v>
      </c>
      <c r="W359" s="71">
        <v>204</v>
      </c>
      <c r="X359" s="71">
        <v>3760</v>
      </c>
      <c r="Y359" s="71">
        <v>7417</v>
      </c>
      <c r="Z359" s="71">
        <v>12070</v>
      </c>
      <c r="AA359" s="71">
        <v>4901</v>
      </c>
      <c r="AB359" s="71">
        <v>18660</v>
      </c>
      <c r="AC359" s="71">
        <v>0</v>
      </c>
      <c r="AD359" s="71">
        <v>1.4190804902533649</v>
      </c>
      <c r="AE359" s="72"/>
      <c r="AF359" s="71">
        <v>38268094.018920027</v>
      </c>
      <c r="AG359" s="71">
        <v>1127619.706735794</v>
      </c>
      <c r="AH359" s="71">
        <v>2536693.775414695</v>
      </c>
      <c r="AI359" s="71">
        <v>22852287.108184662</v>
      </c>
      <c r="AJ359" s="71">
        <v>39079582.792024009</v>
      </c>
      <c r="AK359" s="71">
        <v>0</v>
      </c>
      <c r="AL359" s="71">
        <v>0</v>
      </c>
      <c r="AM359" s="71">
        <v>2568569.7258793679</v>
      </c>
      <c r="AN359" s="71">
        <v>0</v>
      </c>
      <c r="AO359" s="71">
        <v>0</v>
      </c>
      <c r="AP359" s="71">
        <v>106432847.12715855</v>
      </c>
      <c r="AQ359" s="72"/>
      <c r="AR359" s="71">
        <v>698</v>
      </c>
      <c r="AS359" s="71">
        <v>201</v>
      </c>
      <c r="AT359" s="71">
        <v>0</v>
      </c>
      <c r="AU359" s="71">
        <v>0</v>
      </c>
      <c r="AV359" s="71">
        <v>0</v>
      </c>
      <c r="AW359" s="71">
        <v>0</v>
      </c>
      <c r="AX359" s="71"/>
      <c r="AY359" s="72"/>
      <c r="AZ359" s="71">
        <v>3451.1329999999989</v>
      </c>
      <c r="BA359" s="71">
        <v>31512</v>
      </c>
      <c r="BB359" s="71">
        <v>0</v>
      </c>
      <c r="BC359" s="71">
        <v>0</v>
      </c>
      <c r="BD359" s="71">
        <v>0</v>
      </c>
      <c r="BE359" s="71">
        <v>0</v>
      </c>
      <c r="BF359" s="71"/>
      <c r="BG359" s="72"/>
      <c r="BH359" s="71">
        <v>0</v>
      </c>
      <c r="BI359" s="71">
        <v>0</v>
      </c>
      <c r="BJ359" s="71">
        <v>24.242999999999999</v>
      </c>
      <c r="BK359" s="71">
        <v>0</v>
      </c>
      <c r="BL359" s="71">
        <v>0</v>
      </c>
      <c r="BM359" s="71">
        <v>0</v>
      </c>
      <c r="BN359" s="72"/>
      <c r="BO359" s="71">
        <v>0</v>
      </c>
      <c r="BP359" s="71">
        <v>0</v>
      </c>
      <c r="BQ359" s="71">
        <v>4</v>
      </c>
      <c r="BR359" s="71">
        <v>0</v>
      </c>
      <c r="BS359" s="71">
        <v>0</v>
      </c>
      <c r="BT359" s="71">
        <v>0</v>
      </c>
      <c r="BU359"/>
      <c r="BV359" s="70">
        <v>24.242999999999999</v>
      </c>
      <c r="BW359" s="70">
        <v>0</v>
      </c>
      <c r="BX359" s="70">
        <v>0</v>
      </c>
      <c r="BY359" s="70">
        <v>0</v>
      </c>
      <c r="BZ359" s="70">
        <v>0</v>
      </c>
      <c r="CA359" s="70">
        <v>0</v>
      </c>
      <c r="CB359" s="70">
        <v>0</v>
      </c>
      <c r="CC359" s="70">
        <v>0</v>
      </c>
      <c r="CD359" s="70">
        <v>0</v>
      </c>
    </row>
    <row r="360" spans="1:82">
      <c r="A360" s="70" t="s">
        <v>2042</v>
      </c>
      <c r="B360" s="70">
        <v>271</v>
      </c>
      <c r="C360" s="70">
        <v>16</v>
      </c>
      <c r="D360" s="70">
        <v>16</v>
      </c>
      <c r="E360" s="70">
        <v>2019</v>
      </c>
      <c r="F360" s="70" t="s">
        <v>158</v>
      </c>
      <c r="G360" s="70" t="s">
        <v>2026</v>
      </c>
      <c r="H360" s="70" t="s">
        <v>2027</v>
      </c>
      <c r="I360" s="148"/>
      <c r="J360" s="71">
        <v>51.166662002083015</v>
      </c>
      <c r="K360" s="71">
        <v>1.3559079909298846</v>
      </c>
      <c r="L360" s="71">
        <v>11.265120365763885</v>
      </c>
      <c r="M360" s="71">
        <v>11.839839543595094</v>
      </c>
      <c r="N360" s="71">
        <v>18.841688798085283</v>
      </c>
      <c r="O360" s="71">
        <v>19.119358989123459</v>
      </c>
      <c r="P360" s="71">
        <v>23.468040352382861</v>
      </c>
      <c r="Q360" s="71">
        <v>1.13960262431857</v>
      </c>
      <c r="R360" s="71">
        <v>0</v>
      </c>
      <c r="S360" s="71">
        <v>1.2550514973787541</v>
      </c>
      <c r="T360" s="72"/>
      <c r="U360" s="71">
        <v>4491333</v>
      </c>
      <c r="V360" s="71">
        <v>738</v>
      </c>
      <c r="W360" s="71">
        <v>204</v>
      </c>
      <c r="X360" s="71">
        <v>3760</v>
      </c>
      <c r="Y360" s="71">
        <v>7509</v>
      </c>
      <c r="Z360" s="71">
        <v>11970</v>
      </c>
      <c r="AA360" s="71">
        <v>4873</v>
      </c>
      <c r="AB360" s="71">
        <v>18467</v>
      </c>
      <c r="AC360" s="71">
        <v>0</v>
      </c>
      <c r="AD360" s="71">
        <v>1.2550514973787541</v>
      </c>
      <c r="AE360" s="72"/>
      <c r="AF360" s="71">
        <v>38820839.514504857</v>
      </c>
      <c r="AG360" s="71">
        <v>1089766.8737616041</v>
      </c>
      <c r="AH360" s="71">
        <v>2812087.964702324</v>
      </c>
      <c r="AI360" s="71">
        <v>21656492.345465422</v>
      </c>
      <c r="AJ360" s="71">
        <v>36477671.13479843</v>
      </c>
      <c r="AK360" s="71">
        <v>0</v>
      </c>
      <c r="AL360" s="71">
        <v>0</v>
      </c>
      <c r="AM360" s="71">
        <v>2515066.3804984307</v>
      </c>
      <c r="AN360" s="71">
        <v>0</v>
      </c>
      <c r="AO360" s="71">
        <v>0</v>
      </c>
      <c r="AP360" s="71">
        <v>103371924.21373107</v>
      </c>
      <c r="AQ360" s="72"/>
      <c r="AR360" s="71">
        <v>751</v>
      </c>
      <c r="AS360" s="71">
        <v>211</v>
      </c>
      <c r="AT360" s="71">
        <v>0</v>
      </c>
      <c r="AU360" s="71">
        <v>0</v>
      </c>
      <c r="AV360" s="71">
        <v>0</v>
      </c>
      <c r="AW360" s="71">
        <v>0</v>
      </c>
      <c r="AX360" s="71"/>
      <c r="AY360" s="72"/>
      <c r="AZ360" s="71">
        <v>3746.5930000000012</v>
      </c>
      <c r="BA360" s="71">
        <v>31858.5</v>
      </c>
      <c r="BB360" s="71">
        <v>0</v>
      </c>
      <c r="BC360" s="71">
        <v>0</v>
      </c>
      <c r="BD360" s="71">
        <v>0</v>
      </c>
      <c r="BE360" s="71">
        <v>0</v>
      </c>
      <c r="BF360" s="71"/>
      <c r="BG360" s="72"/>
      <c r="BH360" s="71">
        <v>0</v>
      </c>
      <c r="BI360" s="71">
        <v>0</v>
      </c>
      <c r="BJ360" s="71">
        <v>25.213999999999999</v>
      </c>
      <c r="BK360" s="71">
        <v>0</v>
      </c>
      <c r="BL360" s="71">
        <v>0</v>
      </c>
      <c r="BM360" s="71">
        <v>0</v>
      </c>
      <c r="BN360" s="72"/>
      <c r="BO360" s="71">
        <v>0</v>
      </c>
      <c r="BP360" s="71">
        <v>0</v>
      </c>
      <c r="BQ360" s="71">
        <v>4</v>
      </c>
      <c r="BR360" s="71">
        <v>0</v>
      </c>
      <c r="BS360" s="71">
        <v>0</v>
      </c>
      <c r="BT360" s="71">
        <v>0</v>
      </c>
      <c r="BU360"/>
      <c r="BV360" s="70">
        <v>25.213999999999999</v>
      </c>
      <c r="BW360" s="70">
        <v>0</v>
      </c>
      <c r="BX360" s="70">
        <v>0</v>
      </c>
      <c r="BY360" s="70">
        <v>0</v>
      </c>
      <c r="BZ360" s="70">
        <v>0</v>
      </c>
      <c r="CA360" s="70">
        <v>0</v>
      </c>
      <c r="CB360" s="70">
        <v>0</v>
      </c>
      <c r="CC360" s="70">
        <v>0</v>
      </c>
      <c r="CD360" s="70">
        <v>0</v>
      </c>
    </row>
    <row r="361" spans="1:82">
      <c r="A361" s="70" t="s">
        <v>2043</v>
      </c>
      <c r="B361" s="70">
        <v>272</v>
      </c>
      <c r="C361" s="70">
        <v>17</v>
      </c>
      <c r="D361" s="70">
        <v>16</v>
      </c>
      <c r="E361" s="70">
        <v>2020</v>
      </c>
      <c r="F361" s="70" t="s">
        <v>159</v>
      </c>
      <c r="G361" s="70" t="s">
        <v>2026</v>
      </c>
      <c r="H361" s="70" t="s">
        <v>2027</v>
      </c>
      <c r="I361" s="148"/>
      <c r="J361" s="71">
        <v>55.7357397849566</v>
      </c>
      <c r="K361" s="71">
        <v>1.5838491862461916</v>
      </c>
      <c r="L361" s="71">
        <v>17.585059566847583</v>
      </c>
      <c r="M361" s="71">
        <v>15.353669337909487</v>
      </c>
      <c r="N361" s="71">
        <v>26.75968336813543</v>
      </c>
      <c r="O361" s="71">
        <v>16.749862189479675</v>
      </c>
      <c r="P361" s="71">
        <v>22.210763765242717</v>
      </c>
      <c r="Q361" s="71">
        <v>1.0756204769664901</v>
      </c>
      <c r="R361" s="71">
        <v>0</v>
      </c>
      <c r="S361" s="71">
        <v>1.7656530567538049</v>
      </c>
      <c r="T361" s="72"/>
      <c r="U361" s="71">
        <v>4465812</v>
      </c>
      <c r="V361" s="71">
        <v>705</v>
      </c>
      <c r="W361" s="71">
        <v>317</v>
      </c>
      <c r="X361" s="71">
        <v>3785</v>
      </c>
      <c r="Y361" s="71">
        <v>7528</v>
      </c>
      <c r="Z361" s="71">
        <v>11969</v>
      </c>
      <c r="AA361" s="71">
        <v>4902</v>
      </c>
      <c r="AB361" s="71">
        <v>18243</v>
      </c>
      <c r="AC361" s="71">
        <v>0</v>
      </c>
      <c r="AD361" s="71">
        <v>1.7656530567538049</v>
      </c>
      <c r="AE361" s="72"/>
      <c r="AF361" s="71">
        <v>39235351.324381433</v>
      </c>
      <c r="AG361" s="71">
        <v>1058401.0661794152</v>
      </c>
      <c r="AH361" s="71">
        <v>4663525.3974320041</v>
      </c>
      <c r="AI361" s="71">
        <v>21653853.046636455</v>
      </c>
      <c r="AJ361" s="71">
        <v>40376797.168700628</v>
      </c>
      <c r="AK361" s="71"/>
      <c r="AL361" s="71"/>
      <c r="AM361" s="71">
        <v>2380914.1839573886</v>
      </c>
      <c r="AN361" s="71"/>
      <c r="AO361" s="71"/>
      <c r="AP361" s="71">
        <v>109368842.18728732</v>
      </c>
      <c r="AQ361" s="72"/>
      <c r="AR361" s="71">
        <v>798</v>
      </c>
      <c r="AS361" s="71">
        <v>218</v>
      </c>
      <c r="AT361" s="71">
        <v>0</v>
      </c>
      <c r="AU361" s="71">
        <v>0</v>
      </c>
      <c r="AV361" s="71">
        <v>0</v>
      </c>
      <c r="AW361" s="71">
        <v>0</v>
      </c>
      <c r="AX361" s="71"/>
      <c r="AY361" s="72"/>
      <c r="AZ361" s="71">
        <v>4035.9929999999999</v>
      </c>
      <c r="BA361" s="71">
        <v>54437.999999999993</v>
      </c>
      <c r="BB361" s="71">
        <v>0</v>
      </c>
      <c r="BC361" s="71">
        <v>0</v>
      </c>
      <c r="BD361" s="71">
        <v>0</v>
      </c>
      <c r="BE361" s="71">
        <v>0</v>
      </c>
      <c r="BF361" s="71"/>
      <c r="BG361" s="72"/>
      <c r="BH361" s="71">
        <v>0</v>
      </c>
      <c r="BI361" s="71">
        <v>0</v>
      </c>
      <c r="BJ361" s="71">
        <v>21.702999999999999</v>
      </c>
      <c r="BK361" s="71">
        <v>0</v>
      </c>
      <c r="BL361" s="71">
        <v>0</v>
      </c>
      <c r="BM361" s="71">
        <v>0</v>
      </c>
      <c r="BN361" s="72"/>
      <c r="BO361" s="71">
        <v>0</v>
      </c>
      <c r="BP361" s="71">
        <v>0</v>
      </c>
      <c r="BQ361" s="71">
        <v>4</v>
      </c>
      <c r="BR361" s="71">
        <v>0</v>
      </c>
      <c r="BS361" s="71">
        <v>0</v>
      </c>
      <c r="BT361" s="71">
        <v>0</v>
      </c>
      <c r="BU361"/>
      <c r="BV361" s="70">
        <v>21.702999999999999</v>
      </c>
      <c r="BW361" s="70">
        <v>0</v>
      </c>
      <c r="BX361" s="70">
        <v>0</v>
      </c>
      <c r="BY361" s="70">
        <v>0</v>
      </c>
      <c r="BZ361" s="70">
        <v>0</v>
      </c>
      <c r="CA361" s="70">
        <v>0</v>
      </c>
      <c r="CB361" s="70">
        <v>0</v>
      </c>
      <c r="CC361" s="70">
        <v>0</v>
      </c>
      <c r="CD361" s="70">
        <v>0</v>
      </c>
    </row>
    <row r="362" spans="1:82">
      <c r="A362" s="70" t="s">
        <v>2044</v>
      </c>
      <c r="B362" s="70">
        <v>272</v>
      </c>
      <c r="C362" s="70">
        <v>18</v>
      </c>
      <c r="D362" s="70">
        <v>16</v>
      </c>
      <c r="E362" s="70">
        <v>2021</v>
      </c>
      <c r="F362" s="70" t="s">
        <v>160</v>
      </c>
      <c r="G362" s="70" t="s">
        <v>2026</v>
      </c>
      <c r="H362" s="70" t="s">
        <v>2027</v>
      </c>
      <c r="I362" s="148"/>
      <c r="J362" s="71">
        <v>53.521573665166052</v>
      </c>
      <c r="K362" s="71">
        <v>1.5737607010473009</v>
      </c>
      <c r="L362" s="71">
        <v>13.99543785411951</v>
      </c>
      <c r="M362" s="71">
        <v>15.348186509204854</v>
      </c>
      <c r="N362" s="71">
        <v>25.336470202149172</v>
      </c>
      <c r="O362" s="71">
        <v>16.196819746590222</v>
      </c>
      <c r="P362" s="71">
        <v>22.940313084337173</v>
      </c>
      <c r="Q362" s="71">
        <v>1.04366954472916</v>
      </c>
      <c r="R362" s="71">
        <v>0</v>
      </c>
      <c r="S362" s="71">
        <v>1.64506782479122</v>
      </c>
      <c r="T362" s="72"/>
      <c r="U362" s="71">
        <v>5367013</v>
      </c>
      <c r="V362" s="71">
        <v>705</v>
      </c>
      <c r="W362" s="71">
        <v>317</v>
      </c>
      <c r="X362" s="71">
        <v>3785</v>
      </c>
      <c r="Y362" s="71">
        <v>7445</v>
      </c>
      <c r="Z362" s="71">
        <v>11917</v>
      </c>
      <c r="AA362" s="71">
        <v>4937</v>
      </c>
      <c r="AB362" s="71">
        <v>17875</v>
      </c>
      <c r="AC362" s="71">
        <v>0</v>
      </c>
      <c r="AD362" s="71">
        <v>1.64506782479122</v>
      </c>
      <c r="AE362" s="72"/>
      <c r="AF362" s="71">
        <v>41073307.469786219</v>
      </c>
      <c r="AG362" s="71">
        <v>1097325.345312943</v>
      </c>
      <c r="AH362" s="71">
        <v>3812681.2085463754</v>
      </c>
      <c r="AI362" s="71">
        <v>23809502.915004451</v>
      </c>
      <c r="AJ362" s="71">
        <v>39738192.044214688</v>
      </c>
      <c r="AK362" s="71">
        <v>0</v>
      </c>
      <c r="AL362" s="71">
        <v>0</v>
      </c>
      <c r="AM362" s="71">
        <v>2346341.9945644774</v>
      </c>
      <c r="AN362" s="71">
        <v>0</v>
      </c>
      <c r="AO362" s="71">
        <v>0</v>
      </c>
      <c r="AP362" s="71">
        <v>111877350.97742915</v>
      </c>
      <c r="AQ362" s="72"/>
      <c r="AR362" s="71">
        <v>828</v>
      </c>
      <c r="AS362" s="71">
        <v>221</v>
      </c>
      <c r="AT362" s="71">
        <v>0</v>
      </c>
      <c r="AU362" s="71">
        <v>0</v>
      </c>
      <c r="AV362" s="71">
        <v>0</v>
      </c>
      <c r="AW362" s="71">
        <v>0</v>
      </c>
      <c r="AX362" s="71"/>
      <c r="AY362" s="72"/>
      <c r="AZ362" s="71">
        <v>4235.0820000000012</v>
      </c>
      <c r="BA362" s="71">
        <v>54516.69999999999</v>
      </c>
      <c r="BB362" s="71">
        <v>0</v>
      </c>
      <c r="BC362" s="71">
        <v>0</v>
      </c>
      <c r="BD362" s="71">
        <v>0</v>
      </c>
      <c r="BE362" s="71">
        <v>0</v>
      </c>
      <c r="BF362" s="71"/>
      <c r="BG362" s="72"/>
      <c r="BH362" s="71">
        <v>0</v>
      </c>
      <c r="BI362" s="71">
        <v>0</v>
      </c>
      <c r="BJ362" s="71">
        <v>36.795999999999999</v>
      </c>
      <c r="BK362" s="71">
        <v>0</v>
      </c>
      <c r="BL362" s="71">
        <v>0</v>
      </c>
      <c r="BM362" s="71">
        <v>0</v>
      </c>
      <c r="BN362" s="72"/>
      <c r="BO362" s="71">
        <v>0</v>
      </c>
      <c r="BP362" s="71">
        <v>0</v>
      </c>
      <c r="BQ362" s="71">
        <v>4</v>
      </c>
      <c r="BR362" s="71">
        <v>0</v>
      </c>
      <c r="BS362" s="71">
        <v>0</v>
      </c>
      <c r="BT362" s="71">
        <v>0</v>
      </c>
      <c r="BU362"/>
      <c r="BV362" s="70">
        <v>36.795999999999999</v>
      </c>
      <c r="BW362" s="70">
        <v>0</v>
      </c>
      <c r="BX362" s="70">
        <v>0</v>
      </c>
      <c r="BY362" s="70">
        <v>0</v>
      </c>
      <c r="BZ362" s="70">
        <v>0</v>
      </c>
      <c r="CA362" s="70">
        <v>0</v>
      </c>
      <c r="CB362" s="70">
        <v>0</v>
      </c>
      <c r="CC362" s="70">
        <v>0</v>
      </c>
      <c r="CD362" s="70">
        <v>0</v>
      </c>
    </row>
    <row r="363" spans="1:82">
      <c r="A363" s="70" t="s">
        <v>2045</v>
      </c>
      <c r="B363" s="70">
        <v>272</v>
      </c>
      <c r="C363" s="70">
        <v>19</v>
      </c>
      <c r="D363" s="70">
        <v>16</v>
      </c>
      <c r="E363" s="70">
        <v>2022</v>
      </c>
      <c r="F363" s="70" t="s">
        <v>161</v>
      </c>
      <c r="G363" s="70" t="s">
        <v>2026</v>
      </c>
      <c r="H363" s="70" t="s">
        <v>2027</v>
      </c>
      <c r="I363" s="148"/>
      <c r="J363" s="71">
        <v>41.287677410205006</v>
      </c>
      <c r="K363" s="71">
        <v>1.3527721123784997</v>
      </c>
      <c r="L363" s="71">
        <v>9.4732636068573211</v>
      </c>
      <c r="M363" s="71">
        <v>12.059061831798514</v>
      </c>
      <c r="N363" s="71">
        <v>18.610408178372207</v>
      </c>
      <c r="O363" s="71">
        <v>16.907158755069087</v>
      </c>
      <c r="P363" s="71">
        <v>22.600429230920817</v>
      </c>
      <c r="Q363" s="71">
        <v>1.0366979265497538</v>
      </c>
      <c r="R363" s="71">
        <v>0</v>
      </c>
      <c r="S363" s="71">
        <v>2.2008140113903871</v>
      </c>
      <c r="T363" s="72"/>
      <c r="U363" s="71">
        <v>5242745</v>
      </c>
      <c r="V363" s="71">
        <v>705</v>
      </c>
      <c r="W363" s="71">
        <v>317</v>
      </c>
      <c r="X363" s="71">
        <v>3785</v>
      </c>
      <c r="Y363" s="71">
        <v>7449</v>
      </c>
      <c r="Z363" s="71">
        <v>11819</v>
      </c>
      <c r="AA363" s="71">
        <v>4938</v>
      </c>
      <c r="AB363" s="71">
        <v>17610</v>
      </c>
      <c r="AC363" s="71">
        <v>0</v>
      </c>
      <c r="AD363" s="71">
        <v>2.2008140113903871</v>
      </c>
      <c r="AE363" s="72"/>
      <c r="AF363" s="71">
        <v>37585970.01267007</v>
      </c>
      <c r="AG363" s="71">
        <v>1098830.8038066318</v>
      </c>
      <c r="AH363" s="71">
        <v>3131245.868331016</v>
      </c>
      <c r="AI363" s="71">
        <v>21018265.662750408</v>
      </c>
      <c r="AJ363" s="71">
        <v>38638467.590103172</v>
      </c>
      <c r="AK363" s="71">
        <v>0</v>
      </c>
      <c r="AL363" s="71">
        <v>0</v>
      </c>
      <c r="AM363" s="71">
        <v>2273931.654509305</v>
      </c>
      <c r="AN363" s="71">
        <v>0</v>
      </c>
      <c r="AO363" s="71">
        <v>0</v>
      </c>
      <c r="AP363" s="71">
        <v>103746711.5921706</v>
      </c>
      <c r="AQ363" s="72"/>
      <c r="AR363" s="71">
        <v>872</v>
      </c>
      <c r="AS363" s="71">
        <v>221</v>
      </c>
      <c r="AT363" s="71">
        <v>0</v>
      </c>
      <c r="AU363" s="71">
        <v>0</v>
      </c>
      <c r="AV363" s="71">
        <v>0</v>
      </c>
      <c r="AW363" s="71">
        <v>0</v>
      </c>
      <c r="AX363" s="71"/>
      <c r="AY363" s="72"/>
      <c r="AZ363" s="71">
        <v>4507.1610000000019</v>
      </c>
      <c r="BA363" s="71">
        <v>54516.69999999999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2046</v>
      </c>
      <c r="B364" s="70">
        <v>272</v>
      </c>
      <c r="C364" s="70">
        <v>20</v>
      </c>
      <c r="D364" s="70">
        <v>16</v>
      </c>
      <c r="E364" s="70">
        <v>2023</v>
      </c>
      <c r="F364" s="70" t="s">
        <v>1539</v>
      </c>
      <c r="G364" s="70" t="s">
        <v>2026</v>
      </c>
      <c r="H364" s="70" t="s">
        <v>2027</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907</v>
      </c>
      <c r="AS364" s="71">
        <v>223</v>
      </c>
      <c r="AT364" s="71">
        <v>0</v>
      </c>
      <c r="AU364" s="71">
        <v>0</v>
      </c>
      <c r="AV364" s="71">
        <v>0</v>
      </c>
      <c r="AW364" s="71">
        <v>0</v>
      </c>
      <c r="AX364" s="71"/>
      <c r="AY364" s="72"/>
      <c r="AZ364" s="71">
        <v>4726.948000000003</v>
      </c>
      <c r="BA364" s="71">
        <v>68426.199999999968</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2047</v>
      </c>
      <c r="B365" s="70">
        <v>272</v>
      </c>
      <c r="C365" s="70">
        <v>21</v>
      </c>
      <c r="D365" s="70">
        <v>16</v>
      </c>
      <c r="E365" s="70">
        <v>2024</v>
      </c>
      <c r="F365" s="70" t="s">
        <v>1554</v>
      </c>
      <c r="G365" s="70" t="s">
        <v>2026</v>
      </c>
      <c r="H365" s="70" t="s">
        <v>2027</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2048</v>
      </c>
      <c r="B366" s="70">
        <v>86</v>
      </c>
      <c r="C366" s="70">
        <v>1</v>
      </c>
      <c r="D366" s="70">
        <v>6</v>
      </c>
      <c r="E366" s="70">
        <v>1990</v>
      </c>
      <c r="F366" s="70" t="s">
        <v>787</v>
      </c>
      <c r="G366" s="70" t="s">
        <v>2049</v>
      </c>
      <c r="H366" s="70" t="s">
        <v>2050</v>
      </c>
      <c r="I366" s="148"/>
      <c r="J366" s="71">
        <v>14.19489309397186</v>
      </c>
      <c r="K366" s="71">
        <v>4.3907221427554406</v>
      </c>
      <c r="L366" s="71">
        <v>10.802023722820341</v>
      </c>
      <c r="M366" s="71">
        <v>23.260538141770361</v>
      </c>
      <c r="N366" s="71">
        <v>23.42205579259916</v>
      </c>
      <c r="O366" s="71">
        <v>23.3910198673724</v>
      </c>
      <c r="P366" s="71">
        <v>29.945089813264708</v>
      </c>
      <c r="Q366" s="71">
        <v>1.63457786061935</v>
      </c>
      <c r="R366" s="71">
        <v>0</v>
      </c>
      <c r="S366" s="71">
        <v>1.7362032524608839</v>
      </c>
      <c r="T366" s="72"/>
      <c r="U366" s="71">
        <v>2749072</v>
      </c>
      <c r="V366" s="71">
        <v>1548</v>
      </c>
      <c r="W366" s="71">
        <v>148</v>
      </c>
      <c r="X366" s="71">
        <v>9248</v>
      </c>
      <c r="Y366" s="71">
        <v>8192</v>
      </c>
      <c r="Z366" s="71">
        <v>9621</v>
      </c>
      <c r="AA366" s="71">
        <v>7271</v>
      </c>
      <c r="AB366" s="71">
        <v>26540</v>
      </c>
      <c r="AC366" s="71">
        <v>0</v>
      </c>
      <c r="AD366" s="71">
        <v>1.7362032524608839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2051</v>
      </c>
      <c r="B367" s="70">
        <v>87</v>
      </c>
      <c r="C367" s="70">
        <v>2</v>
      </c>
      <c r="D367" s="70">
        <v>6</v>
      </c>
      <c r="E367" s="70">
        <v>2005</v>
      </c>
      <c r="F367" s="70" t="s">
        <v>789</v>
      </c>
      <c r="G367" s="70" t="s">
        <v>2049</v>
      </c>
      <c r="H367" s="70" t="s">
        <v>2050</v>
      </c>
      <c r="I367" s="148"/>
      <c r="J367" s="71">
        <v>15.930429314781859</v>
      </c>
      <c r="K367" s="71">
        <v>2.3492141828013211</v>
      </c>
      <c r="L367" s="71">
        <v>2.502842111504147</v>
      </c>
      <c r="M367" s="71">
        <v>33.615544533217033</v>
      </c>
      <c r="N367" s="71">
        <v>28.618558271936941</v>
      </c>
      <c r="O367" s="71">
        <v>29.674385106207581</v>
      </c>
      <c r="P367" s="71">
        <v>29.307050924823439</v>
      </c>
      <c r="Q367" s="71">
        <v>1.42007069553325</v>
      </c>
      <c r="R367" s="71">
        <v>0</v>
      </c>
      <c r="S367" s="71">
        <v>1.243075038</v>
      </c>
      <c r="T367" s="72"/>
      <c r="U367" s="71">
        <v>2829141</v>
      </c>
      <c r="V367" s="71">
        <v>1043</v>
      </c>
      <c r="W367" s="71">
        <v>32</v>
      </c>
      <c r="X367" s="71">
        <v>7315</v>
      </c>
      <c r="Y367" s="71">
        <v>8368</v>
      </c>
      <c r="Z367" s="71">
        <v>14124</v>
      </c>
      <c r="AA367" s="71">
        <v>5828</v>
      </c>
      <c r="AB367" s="71">
        <v>24104</v>
      </c>
      <c r="AC367" s="71">
        <v>0</v>
      </c>
      <c r="AD367" s="71">
        <v>1.243075038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2052</v>
      </c>
      <c r="B368" s="70">
        <v>88</v>
      </c>
      <c r="C368" s="70">
        <v>3</v>
      </c>
      <c r="D368" s="70">
        <v>6</v>
      </c>
      <c r="E368" s="70">
        <v>2006</v>
      </c>
      <c r="F368" s="70" t="s">
        <v>790</v>
      </c>
      <c r="G368" s="1064" t="s">
        <v>2049</v>
      </c>
      <c r="H368" s="70" t="s">
        <v>2050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2053</v>
      </c>
      <c r="B369" s="70">
        <v>89</v>
      </c>
      <c r="C369" s="70">
        <v>4</v>
      </c>
      <c r="D369" s="70">
        <v>6</v>
      </c>
      <c r="E369" s="70">
        <v>2007</v>
      </c>
      <c r="F369" s="70" t="s">
        <v>791</v>
      </c>
      <c r="G369" s="1064" t="s">
        <v>2049</v>
      </c>
      <c r="H369" s="70" t="s">
        <v>2050</v>
      </c>
      <c r="I369" s="148"/>
      <c r="J369" s="71">
        <v>26.25797354290253</v>
      </c>
      <c r="K369" s="71">
        <v>2.1449559117740939</v>
      </c>
      <c r="L369" s="71">
        <v>2.1054087117640399</v>
      </c>
      <c r="M369" s="71">
        <v>33.284926648929563</v>
      </c>
      <c r="N369" s="71">
        <v>27.8198133649705</v>
      </c>
      <c r="O369" s="71">
        <v>28.411980102303449</v>
      </c>
      <c r="P369" s="71">
        <v>29.19386856318696</v>
      </c>
      <c r="Q369" s="71">
        <v>1.4399517298609099</v>
      </c>
      <c r="R369" s="71">
        <v>0</v>
      </c>
      <c r="S369" s="71">
        <v>0</v>
      </c>
      <c r="T369" s="72"/>
      <c r="U369" s="71">
        <v>4703449</v>
      </c>
      <c r="V369" s="71">
        <v>916</v>
      </c>
      <c r="W369" s="71">
        <v>50</v>
      </c>
      <c r="X369" s="71">
        <v>7762</v>
      </c>
      <c r="Y369" s="71">
        <v>8271</v>
      </c>
      <c r="Z369" s="71">
        <v>14058</v>
      </c>
      <c r="AA369" s="71">
        <v>5717</v>
      </c>
      <c r="AB369" s="71">
        <v>23149</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2054</v>
      </c>
      <c r="B370" s="70">
        <v>90</v>
      </c>
      <c r="C370" s="70">
        <v>5</v>
      </c>
      <c r="D370" s="70">
        <v>6</v>
      </c>
      <c r="E370" s="70">
        <v>2008</v>
      </c>
      <c r="F370" s="70" t="s">
        <v>792</v>
      </c>
      <c r="G370" s="70" t="s">
        <v>2049</v>
      </c>
      <c r="H370" s="70" t="s">
        <v>2050</v>
      </c>
      <c r="I370" s="148"/>
      <c r="J370" s="71">
        <v>23.707540200444601</v>
      </c>
      <c r="K370" s="71">
        <v>1.602438420812669</v>
      </c>
      <c r="L370" s="71">
        <v>1.8555354720189829</v>
      </c>
      <c r="M370" s="71">
        <v>35.287255179783791</v>
      </c>
      <c r="N370" s="71">
        <v>28.675167588357851</v>
      </c>
      <c r="O370" s="71">
        <v>27.483728376833</v>
      </c>
      <c r="P370" s="71">
        <v>28.512811240543321</v>
      </c>
      <c r="Q370" s="71">
        <v>1.39217201877216</v>
      </c>
      <c r="R370" s="71">
        <v>0</v>
      </c>
      <c r="S370" s="71">
        <v>0</v>
      </c>
      <c r="T370" s="72"/>
      <c r="U370" s="71">
        <v>4453246</v>
      </c>
      <c r="V370" s="71">
        <v>916</v>
      </c>
      <c r="W370" s="71">
        <v>50</v>
      </c>
      <c r="X370" s="71">
        <v>7762</v>
      </c>
      <c r="Y370" s="71">
        <v>8250</v>
      </c>
      <c r="Z370" s="71">
        <v>14076</v>
      </c>
      <c r="AA370" s="71">
        <v>5590</v>
      </c>
      <c r="AB370" s="71">
        <v>22749</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2055</v>
      </c>
      <c r="B371" s="70">
        <v>91</v>
      </c>
      <c r="C371" s="70">
        <v>6</v>
      </c>
      <c r="D371" s="70">
        <v>6</v>
      </c>
      <c r="E371" s="70">
        <v>2009</v>
      </c>
      <c r="F371" s="70" t="s">
        <v>176</v>
      </c>
      <c r="G371" s="70" t="s">
        <v>2049</v>
      </c>
      <c r="H371" s="70" t="s">
        <v>2050</v>
      </c>
      <c r="I371" s="148"/>
      <c r="J371" s="71">
        <v>17.633725998641349</v>
      </c>
      <c r="K371" s="71">
        <v>1.4431001035227109</v>
      </c>
      <c r="L371" s="71">
        <v>1.8968502154638389</v>
      </c>
      <c r="M371" s="71">
        <v>34.675441768454228</v>
      </c>
      <c r="N371" s="71">
        <v>25.342202842874599</v>
      </c>
      <c r="O371" s="71">
        <v>27.682144191644909</v>
      </c>
      <c r="P371" s="71">
        <v>27.1724906678546</v>
      </c>
      <c r="Q371" s="71">
        <v>1.30696847699649</v>
      </c>
      <c r="R371" s="71">
        <v>0</v>
      </c>
      <c r="S371" s="71">
        <v>0</v>
      </c>
      <c r="T371" s="72"/>
      <c r="U371" s="71">
        <v>2983180</v>
      </c>
      <c r="V371" s="71">
        <v>872</v>
      </c>
      <c r="W371" s="71">
        <v>74</v>
      </c>
      <c r="X371" s="71">
        <v>8161</v>
      </c>
      <c r="Y371" s="71">
        <v>8222</v>
      </c>
      <c r="Z371" s="71">
        <v>13994</v>
      </c>
      <c r="AA371" s="71">
        <v>5469</v>
      </c>
      <c r="AB371" s="71">
        <v>22419</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20.757999999999999</v>
      </c>
      <c r="BK371" s="71">
        <v>0</v>
      </c>
      <c r="BL371" s="71">
        <v>4.28</v>
      </c>
      <c r="BM371" s="71">
        <v>0</v>
      </c>
      <c r="BN371" s="72"/>
      <c r="BO371" s="71">
        <v>0</v>
      </c>
      <c r="BP371" s="71">
        <v>0</v>
      </c>
      <c r="BQ371" s="71">
        <v>4</v>
      </c>
      <c r="BR371" s="71">
        <v>0</v>
      </c>
      <c r="BS371" s="71">
        <v>1</v>
      </c>
      <c r="BT371" s="71">
        <v>0</v>
      </c>
      <c r="BU371"/>
      <c r="BV371" s="70">
        <v>25.038</v>
      </c>
      <c r="BW371" s="70">
        <v>0</v>
      </c>
      <c r="BX371" s="70">
        <v>0</v>
      </c>
      <c r="BY371" s="70">
        <v>0</v>
      </c>
      <c r="BZ371" s="70">
        <v>0</v>
      </c>
      <c r="CA371" s="70">
        <v>0</v>
      </c>
      <c r="CB371" s="70">
        <v>0</v>
      </c>
      <c r="CC371" s="70">
        <v>0</v>
      </c>
      <c r="CD371" s="70">
        <v>0</v>
      </c>
    </row>
    <row r="372" spans="1:82">
      <c r="A372" s="70" t="s">
        <v>2056</v>
      </c>
      <c r="B372" s="70">
        <v>92</v>
      </c>
      <c r="C372" s="70">
        <v>7</v>
      </c>
      <c r="D372" s="70">
        <v>6</v>
      </c>
      <c r="E372" s="70">
        <v>2010</v>
      </c>
      <c r="F372" s="70" t="s">
        <v>177</v>
      </c>
      <c r="G372" s="70" t="s">
        <v>2049</v>
      </c>
      <c r="H372" s="70" t="s">
        <v>2050</v>
      </c>
      <c r="I372" s="148"/>
      <c r="J372" s="71">
        <v>15.86988699424176</v>
      </c>
      <c r="K372" s="71">
        <v>1.538854274580403</v>
      </c>
      <c r="L372" s="71">
        <v>1.822959551334749</v>
      </c>
      <c r="M372" s="71">
        <v>35.896818289688447</v>
      </c>
      <c r="N372" s="71">
        <v>26.784987973644149</v>
      </c>
      <c r="O372" s="71">
        <v>27.38871026724059</v>
      </c>
      <c r="P372" s="71">
        <v>27.49138620194595</v>
      </c>
      <c r="Q372" s="71">
        <v>1.33888312918626</v>
      </c>
      <c r="R372" s="71">
        <v>0</v>
      </c>
      <c r="S372" s="71">
        <v>0</v>
      </c>
      <c r="T372" s="72"/>
      <c r="U372" s="71">
        <v>2887125</v>
      </c>
      <c r="V372" s="71">
        <v>872</v>
      </c>
      <c r="W372" s="71">
        <v>74</v>
      </c>
      <c r="X372" s="71">
        <v>8161</v>
      </c>
      <c r="Y372" s="71">
        <v>8166</v>
      </c>
      <c r="Z372" s="71">
        <v>13910</v>
      </c>
      <c r="AA372" s="71">
        <v>5395</v>
      </c>
      <c r="AB372" s="71">
        <v>22007</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23.9</v>
      </c>
      <c r="BK372" s="71">
        <v>0</v>
      </c>
      <c r="BL372" s="71">
        <v>8.0459999999999994</v>
      </c>
      <c r="BM372" s="71">
        <v>0</v>
      </c>
      <c r="BN372" s="72"/>
      <c r="BO372" s="71">
        <v>0</v>
      </c>
      <c r="BP372" s="71">
        <v>0</v>
      </c>
      <c r="BQ372" s="71">
        <v>4</v>
      </c>
      <c r="BR372" s="71">
        <v>0</v>
      </c>
      <c r="BS372" s="71">
        <v>2</v>
      </c>
      <c r="BT372" s="71">
        <v>0</v>
      </c>
      <c r="BU372"/>
      <c r="BV372" s="70">
        <v>31.946000000000002</v>
      </c>
      <c r="BW372" s="70">
        <v>0</v>
      </c>
      <c r="BX372" s="70">
        <v>0</v>
      </c>
      <c r="BY372" s="70">
        <v>0</v>
      </c>
      <c r="BZ372" s="70">
        <v>0</v>
      </c>
      <c r="CA372" s="70">
        <v>0</v>
      </c>
      <c r="CB372" s="70">
        <v>0</v>
      </c>
      <c r="CC372" s="70">
        <v>0</v>
      </c>
      <c r="CD372" s="70">
        <v>0</v>
      </c>
    </row>
    <row r="373" spans="1:82">
      <c r="A373" s="70" t="s">
        <v>2057</v>
      </c>
      <c r="B373" s="70">
        <v>93</v>
      </c>
      <c r="C373" s="70">
        <v>8</v>
      </c>
      <c r="D373" s="70">
        <v>6</v>
      </c>
      <c r="E373" s="70">
        <v>2011</v>
      </c>
      <c r="F373" s="70" t="s">
        <v>178</v>
      </c>
      <c r="G373" s="70" t="s">
        <v>2049</v>
      </c>
      <c r="H373" s="70" t="s">
        <v>2050</v>
      </c>
      <c r="I373" s="148"/>
      <c r="J373" s="71">
        <v>20.88563051401098</v>
      </c>
      <c r="K373" s="71">
        <v>2.0112990288611692</v>
      </c>
      <c r="L373" s="71">
        <v>2.8705179907651819</v>
      </c>
      <c r="M373" s="71">
        <v>42.367784464504624</v>
      </c>
      <c r="N373" s="71">
        <v>28.164057074275121</v>
      </c>
      <c r="O373" s="71">
        <v>26.831395173821832</v>
      </c>
      <c r="P373" s="71">
        <v>26.439609695166208</v>
      </c>
      <c r="Q373" s="71">
        <v>1.5110520641160901</v>
      </c>
      <c r="R373" s="71">
        <v>0</v>
      </c>
      <c r="S373" s="71">
        <v>0</v>
      </c>
      <c r="T373" s="72"/>
      <c r="U373" s="71">
        <v>3373373</v>
      </c>
      <c r="V373" s="71">
        <v>872</v>
      </c>
      <c r="W373" s="71">
        <v>74</v>
      </c>
      <c r="X373" s="71">
        <v>8161</v>
      </c>
      <c r="Y373" s="71">
        <v>8091</v>
      </c>
      <c r="Z373" s="71">
        <v>13923</v>
      </c>
      <c r="AA373" s="71">
        <v>5343</v>
      </c>
      <c r="AB373" s="71">
        <v>21532</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13.064</v>
      </c>
      <c r="BK373" s="71">
        <v>0</v>
      </c>
      <c r="BL373" s="71">
        <v>3.339</v>
      </c>
      <c r="BM373" s="71">
        <v>0</v>
      </c>
      <c r="BN373" s="72"/>
      <c r="BO373" s="71">
        <v>0</v>
      </c>
      <c r="BP373" s="71">
        <v>0</v>
      </c>
      <c r="BQ373" s="71">
        <v>3</v>
      </c>
      <c r="BR373" s="71">
        <v>0</v>
      </c>
      <c r="BS373" s="71">
        <v>1</v>
      </c>
      <c r="BT373" s="71">
        <v>0</v>
      </c>
      <c r="BU373"/>
      <c r="BV373" s="70">
        <v>16.402999999999999</v>
      </c>
      <c r="BW373" s="70">
        <v>0</v>
      </c>
      <c r="BX373" s="70">
        <v>0</v>
      </c>
      <c r="BY373" s="70">
        <v>0</v>
      </c>
      <c r="BZ373" s="70">
        <v>0</v>
      </c>
      <c r="CA373" s="70">
        <v>0</v>
      </c>
      <c r="CB373" s="70">
        <v>0</v>
      </c>
      <c r="CC373" s="70">
        <v>0</v>
      </c>
      <c r="CD373" s="70">
        <v>0</v>
      </c>
    </row>
    <row r="374" spans="1:82">
      <c r="A374" s="70" t="s">
        <v>2058</v>
      </c>
      <c r="B374" s="70">
        <v>94</v>
      </c>
      <c r="C374" s="70">
        <v>9</v>
      </c>
      <c r="D374" s="70">
        <v>6</v>
      </c>
      <c r="E374" s="70">
        <v>2012</v>
      </c>
      <c r="F374" s="70" t="s">
        <v>179</v>
      </c>
      <c r="G374" s="70" t="s">
        <v>2049</v>
      </c>
      <c r="H374" s="70" t="s">
        <v>2050</v>
      </c>
      <c r="I374" s="148"/>
      <c r="J374" s="71">
        <v>24.5225292569354</v>
      </c>
      <c r="K374" s="71">
        <v>1.9136893536167221</v>
      </c>
      <c r="L374" s="71">
        <v>2.8418652772643149</v>
      </c>
      <c r="M374" s="71">
        <v>43.187616015667693</v>
      </c>
      <c r="N374" s="71">
        <v>33.30497741792324</v>
      </c>
      <c r="O374" s="71">
        <v>26.740708456493692</v>
      </c>
      <c r="P374" s="71">
        <v>26.211815455323098</v>
      </c>
      <c r="Q374" s="71">
        <v>1.6228948723412999</v>
      </c>
      <c r="R374" s="71">
        <v>0</v>
      </c>
      <c r="S374" s="71">
        <v>0</v>
      </c>
      <c r="T374" s="72"/>
      <c r="U374" s="71">
        <v>3746556</v>
      </c>
      <c r="V374" s="71">
        <v>872</v>
      </c>
      <c r="W374" s="71">
        <v>74</v>
      </c>
      <c r="X374" s="71">
        <v>8161</v>
      </c>
      <c r="Y374" s="71">
        <v>8152</v>
      </c>
      <c r="Z374" s="71">
        <v>13986</v>
      </c>
      <c r="AA374" s="71">
        <v>5267</v>
      </c>
      <c r="AB374" s="71">
        <v>21285</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28.532</v>
      </c>
      <c r="BK374" s="71">
        <v>0</v>
      </c>
      <c r="BL374" s="71">
        <v>7.048</v>
      </c>
      <c r="BM374" s="71">
        <v>0</v>
      </c>
      <c r="BN374" s="72"/>
      <c r="BO374" s="71">
        <v>0</v>
      </c>
      <c r="BP374" s="71">
        <v>0</v>
      </c>
      <c r="BQ374" s="71">
        <v>5</v>
      </c>
      <c r="BR374" s="71">
        <v>0</v>
      </c>
      <c r="BS374" s="71">
        <v>2</v>
      </c>
      <c r="BT374" s="71">
        <v>0</v>
      </c>
      <c r="BU374"/>
      <c r="BV374" s="70">
        <v>35.58</v>
      </c>
      <c r="BW374" s="70">
        <v>0</v>
      </c>
      <c r="BX374" s="70">
        <v>0</v>
      </c>
      <c r="BY374" s="70">
        <v>0</v>
      </c>
      <c r="BZ374" s="70">
        <v>0</v>
      </c>
      <c r="CA374" s="70">
        <v>0</v>
      </c>
      <c r="CB374" s="70">
        <v>0</v>
      </c>
      <c r="CC374" s="70">
        <v>0</v>
      </c>
      <c r="CD374" s="70">
        <v>0</v>
      </c>
    </row>
    <row r="375" spans="1:82">
      <c r="A375" s="70" t="s">
        <v>2059</v>
      </c>
      <c r="B375" s="70">
        <v>95</v>
      </c>
      <c r="C375" s="70">
        <v>10</v>
      </c>
      <c r="D375" s="70">
        <v>6</v>
      </c>
      <c r="E375" s="70">
        <v>2013</v>
      </c>
      <c r="F375" s="70" t="s">
        <v>180</v>
      </c>
      <c r="G375" s="70" t="s">
        <v>2049</v>
      </c>
      <c r="H375" s="70" t="s">
        <v>2050</v>
      </c>
      <c r="I375" s="148"/>
      <c r="J375" s="71">
        <v>26.37502519675262</v>
      </c>
      <c r="K375" s="71">
        <v>1.648096186798542</v>
      </c>
      <c r="L375" s="71">
        <v>2.7467078454349592</v>
      </c>
      <c r="M375" s="71">
        <v>41.053753998146881</v>
      </c>
      <c r="N375" s="71">
        <v>27.57554821391448</v>
      </c>
      <c r="O375" s="71">
        <v>25.597813271388919</v>
      </c>
      <c r="P375" s="71">
        <v>26.170711576289722</v>
      </c>
      <c r="Q375" s="71">
        <v>1.62839786934172</v>
      </c>
      <c r="R375" s="71">
        <v>0</v>
      </c>
      <c r="S375" s="71">
        <v>0</v>
      </c>
      <c r="T375" s="72"/>
      <c r="U375" s="71">
        <v>3879591</v>
      </c>
      <c r="V375" s="71">
        <v>872</v>
      </c>
      <c r="W375" s="71">
        <v>74</v>
      </c>
      <c r="X375" s="71">
        <v>8161</v>
      </c>
      <c r="Y375" s="71">
        <v>8175</v>
      </c>
      <c r="Z375" s="71">
        <v>13986</v>
      </c>
      <c r="AA375" s="71">
        <v>5239</v>
      </c>
      <c r="AB375" s="71">
        <v>21051</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29.475999999999999</v>
      </c>
      <c r="BK375" s="71">
        <v>0</v>
      </c>
      <c r="BL375" s="71">
        <v>7.1379999999999999</v>
      </c>
      <c r="BM375" s="71">
        <v>0</v>
      </c>
      <c r="BN375" s="72"/>
      <c r="BO375" s="71">
        <v>0</v>
      </c>
      <c r="BP375" s="71">
        <v>0</v>
      </c>
      <c r="BQ375" s="71">
        <v>5</v>
      </c>
      <c r="BR375" s="71">
        <v>0</v>
      </c>
      <c r="BS375" s="71">
        <v>2</v>
      </c>
      <c r="BT375" s="71">
        <v>0</v>
      </c>
      <c r="BU375"/>
      <c r="BV375" s="70">
        <v>36.613999999999997</v>
      </c>
      <c r="BW375" s="70">
        <v>0</v>
      </c>
      <c r="BX375" s="70">
        <v>0</v>
      </c>
      <c r="BY375" s="70">
        <v>0</v>
      </c>
      <c r="BZ375" s="70">
        <v>0</v>
      </c>
      <c r="CA375" s="70">
        <v>0</v>
      </c>
      <c r="CB375" s="70">
        <v>0</v>
      </c>
      <c r="CC375" s="70">
        <v>0</v>
      </c>
      <c r="CD375" s="70">
        <v>0</v>
      </c>
    </row>
    <row r="376" spans="1:82">
      <c r="A376" s="70" t="s">
        <v>2060</v>
      </c>
      <c r="B376" s="70">
        <v>96</v>
      </c>
      <c r="C376" s="70">
        <v>11</v>
      </c>
      <c r="D376" s="70">
        <v>6</v>
      </c>
      <c r="E376" s="70">
        <v>2014</v>
      </c>
      <c r="F376" s="70" t="s">
        <v>181</v>
      </c>
      <c r="G376" s="70" t="s">
        <v>2049</v>
      </c>
      <c r="H376" s="70" t="s">
        <v>2050</v>
      </c>
      <c r="I376" s="148"/>
      <c r="J376" s="71">
        <v>24.916862786876159</v>
      </c>
      <c r="K376" s="71">
        <v>1.5551754894153891</v>
      </c>
      <c r="L376" s="71">
        <v>2.3074997287128372</v>
      </c>
      <c r="M376" s="71">
        <v>34.632045284118547</v>
      </c>
      <c r="N376" s="71">
        <v>28.38184856967057</v>
      </c>
      <c r="O376" s="71">
        <v>24.349459392517598</v>
      </c>
      <c r="P376" s="71">
        <v>25.930143258639891</v>
      </c>
      <c r="Q376" s="71">
        <v>1.53437079814179</v>
      </c>
      <c r="R376" s="71">
        <v>0</v>
      </c>
      <c r="S376" s="71">
        <v>0</v>
      </c>
      <c r="T376" s="72"/>
      <c r="U376" s="71">
        <v>4387809</v>
      </c>
      <c r="V376" s="71">
        <v>732</v>
      </c>
      <c r="W376" s="71">
        <v>98</v>
      </c>
      <c r="X376" s="71">
        <v>7100</v>
      </c>
      <c r="Y376" s="71">
        <v>8138</v>
      </c>
      <c r="Z376" s="71">
        <v>14012</v>
      </c>
      <c r="AA376" s="71">
        <v>5164</v>
      </c>
      <c r="AB376" s="71">
        <v>20674</v>
      </c>
      <c r="AC376" s="71">
        <v>0</v>
      </c>
      <c r="AD376" s="71">
        <v>0</v>
      </c>
      <c r="AE376" s="72"/>
      <c r="AF376" s="71"/>
      <c r="AG376" s="71"/>
      <c r="AH376" s="71"/>
      <c r="AI376" s="71"/>
      <c r="AJ376" s="71"/>
      <c r="AK376" s="71"/>
      <c r="AL376" s="71"/>
      <c r="AM376" s="71"/>
      <c r="AN376" s="71"/>
      <c r="AO376" s="71"/>
      <c r="AP376" s="71"/>
      <c r="AQ376" s="72"/>
      <c r="AR376" s="71">
        <v>87</v>
      </c>
      <c r="AS376" s="71">
        <v>58</v>
      </c>
      <c r="AT376" s="71">
        <v>0</v>
      </c>
      <c r="AU376" s="71">
        <v>1</v>
      </c>
      <c r="AV376" s="71">
        <v>0</v>
      </c>
      <c r="AW376" s="71">
        <v>0</v>
      </c>
      <c r="AX376" s="71"/>
      <c r="AY376" s="72"/>
      <c r="AZ376" s="71">
        <v>418.4</v>
      </c>
      <c r="BA376" s="71">
        <v>7394.9</v>
      </c>
      <c r="BB376" s="71">
        <v>0</v>
      </c>
      <c r="BC376" s="71">
        <v>120</v>
      </c>
      <c r="BD376" s="71">
        <v>0</v>
      </c>
      <c r="BE376" s="71">
        <v>0</v>
      </c>
      <c r="BF376" s="71"/>
      <c r="BG376" s="72"/>
      <c r="BH376" s="71">
        <v>0</v>
      </c>
      <c r="BI376" s="71">
        <v>0</v>
      </c>
      <c r="BJ376" s="71">
        <v>28.725999999999999</v>
      </c>
      <c r="BK376" s="71">
        <v>0</v>
      </c>
      <c r="BL376" s="71">
        <v>6.8380000000000001</v>
      </c>
      <c r="BM376" s="71">
        <v>0</v>
      </c>
      <c r="BN376" s="72"/>
      <c r="BO376" s="71">
        <v>0</v>
      </c>
      <c r="BP376" s="71">
        <v>0</v>
      </c>
      <c r="BQ376" s="71">
        <v>5</v>
      </c>
      <c r="BR376" s="71">
        <v>0</v>
      </c>
      <c r="BS376" s="71">
        <v>2</v>
      </c>
      <c r="BT376" s="71">
        <v>0</v>
      </c>
      <c r="BU376"/>
      <c r="BV376" s="70">
        <v>35.564</v>
      </c>
      <c r="BW376" s="70">
        <v>0</v>
      </c>
      <c r="BX376" s="70">
        <v>0</v>
      </c>
      <c r="BY376" s="70">
        <v>0</v>
      </c>
      <c r="BZ376" s="70">
        <v>0</v>
      </c>
      <c r="CA376" s="70">
        <v>0</v>
      </c>
      <c r="CB376" s="70">
        <v>0</v>
      </c>
      <c r="CC376" s="70">
        <v>0</v>
      </c>
      <c r="CD376" s="70">
        <v>0</v>
      </c>
    </row>
    <row r="377" spans="1:82">
      <c r="A377" s="70" t="s">
        <v>2061</v>
      </c>
      <c r="B377" s="70">
        <v>97</v>
      </c>
      <c r="C377" s="70">
        <v>12</v>
      </c>
      <c r="D377" s="70">
        <v>6</v>
      </c>
      <c r="E377" s="70">
        <v>2015</v>
      </c>
      <c r="F377" s="70" t="s">
        <v>182</v>
      </c>
      <c r="G377" s="70" t="s">
        <v>2049</v>
      </c>
      <c r="H377" s="70" t="s">
        <v>2050</v>
      </c>
      <c r="I377" s="148"/>
      <c r="J377" s="71">
        <v>24.086998975186269</v>
      </c>
      <c r="K377" s="71">
        <v>1.5614235137346151</v>
      </c>
      <c r="L377" s="71">
        <v>2.4811136862811751</v>
      </c>
      <c r="M377" s="71">
        <v>34.430240714569678</v>
      </c>
      <c r="N377" s="71">
        <v>26.070511024444681</v>
      </c>
      <c r="O377" s="71">
        <v>23.965890991759832</v>
      </c>
      <c r="P377" s="71">
        <v>25.860174255436903</v>
      </c>
      <c r="Q377" s="71">
        <v>1.4701549888074701</v>
      </c>
      <c r="R377" s="71">
        <v>0</v>
      </c>
      <c r="S377" s="71">
        <v>0</v>
      </c>
      <c r="T377" s="72"/>
      <c r="U377" s="71">
        <v>4874058</v>
      </c>
      <c r="V377" s="71">
        <v>732</v>
      </c>
      <c r="W377" s="71">
        <v>98</v>
      </c>
      <c r="X377" s="71">
        <v>7100</v>
      </c>
      <c r="Y377" s="71">
        <v>8113</v>
      </c>
      <c r="Z377" s="71">
        <v>13924</v>
      </c>
      <c r="AA377" s="71">
        <v>5146</v>
      </c>
      <c r="AB377" s="71">
        <v>20235</v>
      </c>
      <c r="AC377" s="71">
        <v>0</v>
      </c>
      <c r="AD377" s="71">
        <v>0</v>
      </c>
      <c r="AE377" s="72"/>
      <c r="AF377" s="71">
        <v>33247382.644204479</v>
      </c>
      <c r="AG377" s="71">
        <v>1218554.707063718</v>
      </c>
      <c r="AH377" s="71">
        <v>523886.56588529563</v>
      </c>
      <c r="AI377" s="71">
        <v>45248127.513972148</v>
      </c>
      <c r="AJ377" s="71">
        <v>36457047.644747101</v>
      </c>
      <c r="AK377" s="71">
        <v>0</v>
      </c>
      <c r="AL377" s="71">
        <v>0</v>
      </c>
      <c r="AM377" s="71">
        <v>2773121.8673674972</v>
      </c>
      <c r="AN377" s="71">
        <v>0</v>
      </c>
      <c r="AO377" s="71">
        <v>0</v>
      </c>
      <c r="AP377" s="71">
        <v>119468120.94324024</v>
      </c>
      <c r="AQ377" s="72"/>
      <c r="AR377" s="71">
        <v>115</v>
      </c>
      <c r="AS377" s="71">
        <v>121</v>
      </c>
      <c r="AT377" s="71">
        <v>0</v>
      </c>
      <c r="AU377" s="71">
        <v>1</v>
      </c>
      <c r="AV377" s="71">
        <v>0</v>
      </c>
      <c r="AW377" s="71">
        <v>0</v>
      </c>
      <c r="AX377" s="71"/>
      <c r="AY377" s="72"/>
      <c r="AZ377" s="71">
        <v>566.70000000000005</v>
      </c>
      <c r="BA377" s="71">
        <v>12121.2</v>
      </c>
      <c r="BB377" s="71">
        <v>0</v>
      </c>
      <c r="BC377" s="71">
        <v>120</v>
      </c>
      <c r="BD377" s="71">
        <v>0</v>
      </c>
      <c r="BE377" s="71">
        <v>0</v>
      </c>
      <c r="BF377" s="71"/>
      <c r="BG377" s="72"/>
      <c r="BH377" s="71">
        <v>0</v>
      </c>
      <c r="BI377" s="71">
        <v>0</v>
      </c>
      <c r="BJ377" s="71">
        <v>30.585000000000001</v>
      </c>
      <c r="BK377" s="71">
        <v>0</v>
      </c>
      <c r="BL377" s="71">
        <v>6.8819999999999997</v>
      </c>
      <c r="BM377" s="71">
        <v>0</v>
      </c>
      <c r="BN377" s="72"/>
      <c r="BO377" s="71">
        <v>0</v>
      </c>
      <c r="BP377" s="71">
        <v>0</v>
      </c>
      <c r="BQ377" s="71">
        <v>5</v>
      </c>
      <c r="BR377" s="71">
        <v>0</v>
      </c>
      <c r="BS377" s="71">
        <v>2</v>
      </c>
      <c r="BT377" s="71">
        <v>0</v>
      </c>
      <c r="BU377"/>
      <c r="BV377" s="70">
        <v>37.466999999999999</v>
      </c>
      <c r="BW377" s="70">
        <v>0</v>
      </c>
      <c r="BX377" s="70">
        <v>0</v>
      </c>
      <c r="BY377" s="70">
        <v>0</v>
      </c>
      <c r="BZ377" s="70">
        <v>0</v>
      </c>
      <c r="CA377" s="70">
        <v>0</v>
      </c>
      <c r="CB377" s="70">
        <v>0</v>
      </c>
      <c r="CC377" s="70">
        <v>0</v>
      </c>
      <c r="CD377" s="70">
        <v>0</v>
      </c>
    </row>
    <row r="378" spans="1:82">
      <c r="A378" s="70" t="s">
        <v>2062</v>
      </c>
      <c r="B378" s="70">
        <v>98</v>
      </c>
      <c r="C378" s="70">
        <v>13</v>
      </c>
      <c r="D378" s="70">
        <v>6</v>
      </c>
      <c r="E378" s="70">
        <v>2016</v>
      </c>
      <c r="F378" s="70" t="s">
        <v>155</v>
      </c>
      <c r="G378" s="70" t="s">
        <v>2049</v>
      </c>
      <c r="H378" s="70" t="s">
        <v>2050</v>
      </c>
      <c r="I378" s="148"/>
      <c r="J378" s="71">
        <v>35.392246325428353</v>
      </c>
      <c r="K378" s="71">
        <v>1.5592609067555425</v>
      </c>
      <c r="L378" s="71">
        <v>2.6801319448460164</v>
      </c>
      <c r="M378" s="71">
        <v>28.834730181487661</v>
      </c>
      <c r="N378" s="71">
        <v>25.840097094451476</v>
      </c>
      <c r="O378" s="71">
        <v>23.574544436002274</v>
      </c>
      <c r="P378" s="71">
        <v>25.493713988016587</v>
      </c>
      <c r="Q378" s="71">
        <v>1.4009156404028047</v>
      </c>
      <c r="R378" s="71">
        <v>0</v>
      </c>
      <c r="S378" s="71">
        <v>0</v>
      </c>
      <c r="T378" s="72"/>
      <c r="U378" s="71">
        <v>6972195</v>
      </c>
      <c r="V378" s="71">
        <v>732</v>
      </c>
      <c r="W378" s="71">
        <v>98</v>
      </c>
      <c r="X378" s="71">
        <v>7100</v>
      </c>
      <c r="Y378" s="71">
        <v>8146</v>
      </c>
      <c r="Z378" s="71">
        <v>13865</v>
      </c>
      <c r="AA378" s="71">
        <v>5247</v>
      </c>
      <c r="AB378" s="71">
        <v>19834</v>
      </c>
      <c r="AC378" s="71">
        <v>0</v>
      </c>
      <c r="AD378" s="71">
        <v>0</v>
      </c>
      <c r="AE378" s="72"/>
      <c r="AF378" s="71">
        <v>48564179.583123401</v>
      </c>
      <c r="AG378" s="71">
        <v>1171736.593853907</v>
      </c>
      <c r="AH378" s="71">
        <v>435045.21823501273</v>
      </c>
      <c r="AI378" s="71">
        <v>44676981.141979016</v>
      </c>
      <c r="AJ378" s="71">
        <v>35336795.086365603</v>
      </c>
      <c r="AK378" s="71">
        <v>0</v>
      </c>
      <c r="AL378" s="71">
        <v>0</v>
      </c>
      <c r="AM378" s="71">
        <v>2720278.2481652349</v>
      </c>
      <c r="AN378" s="71">
        <v>0</v>
      </c>
      <c r="AO378" s="71">
        <v>0</v>
      </c>
      <c r="AP378" s="71">
        <v>132905015.87172218</v>
      </c>
      <c r="AQ378" s="72"/>
      <c r="AR378" s="71">
        <v>134</v>
      </c>
      <c r="AS378" s="71">
        <v>133</v>
      </c>
      <c r="AT378" s="71">
        <v>0</v>
      </c>
      <c r="AU378" s="71">
        <v>2</v>
      </c>
      <c r="AV378" s="71">
        <v>0</v>
      </c>
      <c r="AW378" s="71">
        <v>0</v>
      </c>
      <c r="AX378" s="71"/>
      <c r="AY378" s="72"/>
      <c r="AZ378" s="71">
        <v>672.30000000000007</v>
      </c>
      <c r="BA378" s="71">
        <v>12480.4</v>
      </c>
      <c r="BB378" s="71">
        <v>0</v>
      </c>
      <c r="BC378" s="71">
        <v>139.9</v>
      </c>
      <c r="BD378" s="71">
        <v>0</v>
      </c>
      <c r="BE378" s="71">
        <v>0</v>
      </c>
      <c r="BF378" s="71"/>
      <c r="BG378" s="72"/>
      <c r="BH378" s="71">
        <v>0</v>
      </c>
      <c r="BI378" s="71">
        <v>0</v>
      </c>
      <c r="BJ378" s="71">
        <v>33.398000000000003</v>
      </c>
      <c r="BK378" s="71">
        <v>0</v>
      </c>
      <c r="BL378" s="71">
        <v>6.26</v>
      </c>
      <c r="BM378" s="71">
        <v>0</v>
      </c>
      <c r="BN378" s="72"/>
      <c r="BO378" s="71">
        <v>0</v>
      </c>
      <c r="BP378" s="71">
        <v>0</v>
      </c>
      <c r="BQ378" s="71">
        <v>5</v>
      </c>
      <c r="BR378" s="71">
        <v>0</v>
      </c>
      <c r="BS378" s="71">
        <v>2</v>
      </c>
      <c r="BT378" s="71">
        <v>0</v>
      </c>
      <c r="BU378"/>
      <c r="BV378" s="70">
        <v>39.658000000000001</v>
      </c>
      <c r="BW378" s="70">
        <v>0</v>
      </c>
      <c r="BX378" s="70">
        <v>0</v>
      </c>
      <c r="BY378" s="70">
        <v>0</v>
      </c>
      <c r="BZ378" s="70">
        <v>0</v>
      </c>
      <c r="CA378" s="70">
        <v>0</v>
      </c>
      <c r="CB378" s="70">
        <v>0</v>
      </c>
      <c r="CC378" s="70">
        <v>0</v>
      </c>
      <c r="CD378" s="70">
        <v>0</v>
      </c>
    </row>
    <row r="379" spans="1:82">
      <c r="A379" s="70" t="s">
        <v>2063</v>
      </c>
      <c r="B379" s="70">
        <v>99</v>
      </c>
      <c r="C379" s="70">
        <v>14</v>
      </c>
      <c r="D379" s="70">
        <v>6</v>
      </c>
      <c r="E379" s="70">
        <v>2017</v>
      </c>
      <c r="F379" s="70" t="s">
        <v>156</v>
      </c>
      <c r="G379" s="70" t="s">
        <v>2049</v>
      </c>
      <c r="H379" s="70" t="s">
        <v>2050</v>
      </c>
      <c r="I379" s="148"/>
      <c r="J379" s="71">
        <v>31.170487399639253</v>
      </c>
      <c r="K379" s="71">
        <v>1.5718013902521428</v>
      </c>
      <c r="L379" s="71">
        <v>2.3644661582515103</v>
      </c>
      <c r="M379" s="71">
        <v>27.226990975679339</v>
      </c>
      <c r="N379" s="71">
        <v>24.748387530074428</v>
      </c>
      <c r="O379" s="71">
        <v>23.046025001602125</v>
      </c>
      <c r="P379" s="71">
        <v>25.230833596401283</v>
      </c>
      <c r="Q379" s="71">
        <v>1.32828344565346</v>
      </c>
      <c r="R379" s="71">
        <v>0</v>
      </c>
      <c r="S379" s="71">
        <v>0</v>
      </c>
      <c r="T379" s="72"/>
      <c r="U379" s="71">
        <v>6459853</v>
      </c>
      <c r="V379" s="71">
        <v>732</v>
      </c>
      <c r="W379" s="71">
        <v>98</v>
      </c>
      <c r="X379" s="71">
        <v>7100</v>
      </c>
      <c r="Y379" s="71">
        <v>8114</v>
      </c>
      <c r="Z379" s="71">
        <v>13779</v>
      </c>
      <c r="AA379" s="71">
        <v>5226</v>
      </c>
      <c r="AB379" s="71">
        <v>19447</v>
      </c>
      <c r="AC379" s="71">
        <v>0</v>
      </c>
      <c r="AD379" s="71">
        <v>0</v>
      </c>
      <c r="AE379" s="72"/>
      <c r="AF379" s="71">
        <v>44667034.3298719</v>
      </c>
      <c r="AG379" s="71">
        <v>1188221.6005448231</v>
      </c>
      <c r="AH379" s="71">
        <v>506151.33218494023</v>
      </c>
      <c r="AI379" s="71">
        <v>43912792.240916438</v>
      </c>
      <c r="AJ379" s="71">
        <v>35635728.789154269</v>
      </c>
      <c r="AK379" s="71">
        <v>0</v>
      </c>
      <c r="AL379" s="71">
        <v>0</v>
      </c>
      <c r="AM379" s="71">
        <v>2671373.757665569</v>
      </c>
      <c r="AN379" s="71">
        <v>0</v>
      </c>
      <c r="AO379" s="71">
        <v>0</v>
      </c>
      <c r="AP379" s="71">
        <v>128581302.05033794</v>
      </c>
      <c r="AQ379" s="72"/>
      <c r="AR379" s="71">
        <v>156</v>
      </c>
      <c r="AS379" s="71">
        <v>166</v>
      </c>
      <c r="AT379" s="71">
        <v>0</v>
      </c>
      <c r="AU379" s="71">
        <v>3</v>
      </c>
      <c r="AV379" s="71">
        <v>0</v>
      </c>
      <c r="AW379" s="71">
        <v>0</v>
      </c>
      <c r="AX379" s="71"/>
      <c r="AY379" s="72"/>
      <c r="AZ379" s="71">
        <v>797.5</v>
      </c>
      <c r="BA379" s="71">
        <v>32443.1</v>
      </c>
      <c r="BB379" s="71">
        <v>0</v>
      </c>
      <c r="BC379" s="71">
        <v>146.6</v>
      </c>
      <c r="BD379" s="71">
        <v>0</v>
      </c>
      <c r="BE379" s="71">
        <v>0</v>
      </c>
      <c r="BF379" s="71"/>
      <c r="BG379" s="72"/>
      <c r="BH379" s="71">
        <v>0</v>
      </c>
      <c r="BI379" s="71">
        <v>0</v>
      </c>
      <c r="BJ379" s="71">
        <v>33.511000000000003</v>
      </c>
      <c r="BK379" s="71">
        <v>0</v>
      </c>
      <c r="BL379" s="71">
        <v>2.6459999999999999</v>
      </c>
      <c r="BM379" s="71">
        <v>0</v>
      </c>
      <c r="BN379" s="72"/>
      <c r="BO379" s="71">
        <v>0</v>
      </c>
      <c r="BP379" s="71">
        <v>0</v>
      </c>
      <c r="BQ379" s="71">
        <v>5</v>
      </c>
      <c r="BR379" s="71">
        <v>0</v>
      </c>
      <c r="BS379" s="71">
        <v>2</v>
      </c>
      <c r="BT379" s="71">
        <v>0</v>
      </c>
      <c r="BU379"/>
      <c r="BV379" s="70">
        <v>36.156999999999996</v>
      </c>
      <c r="BW379" s="70">
        <v>0</v>
      </c>
      <c r="BX379" s="70">
        <v>0</v>
      </c>
      <c r="BY379" s="70">
        <v>0</v>
      </c>
      <c r="BZ379" s="70">
        <v>0</v>
      </c>
      <c r="CA379" s="70">
        <v>0</v>
      </c>
      <c r="CB379" s="70">
        <v>0</v>
      </c>
      <c r="CC379" s="70">
        <v>0</v>
      </c>
      <c r="CD379" s="70">
        <v>0</v>
      </c>
    </row>
    <row r="380" spans="1:82">
      <c r="A380" s="70" t="s">
        <v>2064</v>
      </c>
      <c r="B380" s="70">
        <v>100</v>
      </c>
      <c r="C380" s="70">
        <v>15</v>
      </c>
      <c r="D380" s="70">
        <v>6</v>
      </c>
      <c r="E380" s="70">
        <v>2018</v>
      </c>
      <c r="F380" s="70" t="s">
        <v>183</v>
      </c>
      <c r="G380" s="70" t="s">
        <v>2049</v>
      </c>
      <c r="H380" s="70" t="s">
        <v>2050</v>
      </c>
      <c r="I380" s="148"/>
      <c r="J380" s="71">
        <v>29.830641680042422</v>
      </c>
      <c r="K380" s="71">
        <v>1.4772505556647275</v>
      </c>
      <c r="L380" s="71">
        <v>2.1307718843681576</v>
      </c>
      <c r="M380" s="71">
        <v>26.849164852424003</v>
      </c>
      <c r="N380" s="71">
        <v>25.504349208394007</v>
      </c>
      <c r="O380" s="71">
        <v>22.343896237063731</v>
      </c>
      <c r="P380" s="71">
        <v>24.798044253671037</v>
      </c>
      <c r="Q380" s="71">
        <v>1.20658092505885</v>
      </c>
      <c r="R380" s="71">
        <v>0</v>
      </c>
      <c r="S380" s="71">
        <v>0</v>
      </c>
      <c r="T380" s="72"/>
      <c r="U380" s="71">
        <v>6108852</v>
      </c>
      <c r="V380" s="71">
        <v>732</v>
      </c>
      <c r="W380" s="71">
        <v>98</v>
      </c>
      <c r="X380" s="71">
        <v>7100</v>
      </c>
      <c r="Y380" s="71">
        <v>8049</v>
      </c>
      <c r="Z380" s="71">
        <v>13615</v>
      </c>
      <c r="AA380" s="71">
        <v>5188</v>
      </c>
      <c r="AB380" s="71">
        <v>19037</v>
      </c>
      <c r="AC380" s="71">
        <v>0</v>
      </c>
      <c r="AD380" s="71">
        <v>0</v>
      </c>
      <c r="AE380" s="72"/>
      <c r="AF380" s="71">
        <v>43047148.003204294</v>
      </c>
      <c r="AG380" s="71">
        <v>1050703.5592042899</v>
      </c>
      <c r="AH380" s="71">
        <v>478913.77802400879</v>
      </c>
      <c r="AI380" s="71">
        <v>42090040.063878343</v>
      </c>
      <c r="AJ380" s="71">
        <v>34567938.426424243</v>
      </c>
      <c r="AK380" s="71">
        <v>0</v>
      </c>
      <c r="AL380" s="71">
        <v>0</v>
      </c>
      <c r="AM380" s="71">
        <v>2620464.1946176589</v>
      </c>
      <c r="AN380" s="71">
        <v>0</v>
      </c>
      <c r="AO380" s="71">
        <v>0</v>
      </c>
      <c r="AP380" s="71">
        <v>123855208.02535284</v>
      </c>
      <c r="AQ380" s="72"/>
      <c r="AR380" s="71">
        <v>175</v>
      </c>
      <c r="AS380" s="71">
        <v>174</v>
      </c>
      <c r="AT380" s="71">
        <v>0</v>
      </c>
      <c r="AU380" s="71">
        <v>3</v>
      </c>
      <c r="AV380" s="71">
        <v>0</v>
      </c>
      <c r="AW380" s="71">
        <v>0</v>
      </c>
      <c r="AX380" s="71"/>
      <c r="AY380" s="72"/>
      <c r="AZ380" s="71">
        <v>901.6</v>
      </c>
      <c r="BA380" s="71">
        <v>33070</v>
      </c>
      <c r="BB380" s="71">
        <v>0</v>
      </c>
      <c r="BC380" s="71">
        <v>147</v>
      </c>
      <c r="BD380" s="71">
        <v>0</v>
      </c>
      <c r="BE380" s="71">
        <v>0</v>
      </c>
      <c r="BF380" s="71"/>
      <c r="BG380" s="72"/>
      <c r="BH380" s="71">
        <v>0</v>
      </c>
      <c r="BI380" s="71">
        <v>0</v>
      </c>
      <c r="BJ380" s="71">
        <v>33.768000000000001</v>
      </c>
      <c r="BK380" s="71">
        <v>0</v>
      </c>
      <c r="BL380" s="71">
        <v>5.2709999999999999</v>
      </c>
      <c r="BM380" s="71">
        <v>0</v>
      </c>
      <c r="BN380" s="72"/>
      <c r="BO380" s="71">
        <v>0</v>
      </c>
      <c r="BP380" s="71">
        <v>0</v>
      </c>
      <c r="BQ380" s="71">
        <v>5</v>
      </c>
      <c r="BR380" s="71">
        <v>0</v>
      </c>
      <c r="BS380" s="71">
        <v>2</v>
      </c>
      <c r="BT380" s="71">
        <v>0</v>
      </c>
      <c r="BU380"/>
      <c r="BV380" s="70">
        <v>39.039000000000001</v>
      </c>
      <c r="BW380" s="70">
        <v>0</v>
      </c>
      <c r="BX380" s="70">
        <v>0</v>
      </c>
      <c r="BY380" s="70">
        <v>0</v>
      </c>
      <c r="BZ380" s="70">
        <v>0</v>
      </c>
      <c r="CA380" s="70">
        <v>0</v>
      </c>
      <c r="CB380" s="70">
        <v>0</v>
      </c>
      <c r="CC380" s="70">
        <v>0</v>
      </c>
      <c r="CD380" s="70">
        <v>0</v>
      </c>
    </row>
    <row r="381" spans="1:82">
      <c r="A381" s="70" t="s">
        <v>2065</v>
      </c>
      <c r="B381" s="70">
        <v>101</v>
      </c>
      <c r="C381" s="70">
        <v>16</v>
      </c>
      <c r="D381" s="70">
        <v>6</v>
      </c>
      <c r="E381" s="70">
        <v>2019</v>
      </c>
      <c r="F381" s="70" t="s">
        <v>158</v>
      </c>
      <c r="G381" s="70" t="s">
        <v>2049</v>
      </c>
      <c r="H381" s="70" t="s">
        <v>2050</v>
      </c>
      <c r="I381" s="148"/>
      <c r="J381" s="71">
        <v>27.823557934260382</v>
      </c>
      <c r="K381" s="71">
        <v>1.3533405465136676</v>
      </c>
      <c r="L381" s="71">
        <v>2.1478162585118845</v>
      </c>
      <c r="M381" s="71">
        <v>25.380192583416747</v>
      </c>
      <c r="N381" s="71">
        <v>22.187691879687154</v>
      </c>
      <c r="O381" s="71">
        <v>21.536033187163877</v>
      </c>
      <c r="P381" s="71">
        <v>23.940001763122353</v>
      </c>
      <c r="Q381" s="71">
        <v>1.15348742371596</v>
      </c>
      <c r="R381" s="71">
        <v>0</v>
      </c>
      <c r="S381" s="71">
        <v>0</v>
      </c>
      <c r="T381" s="72"/>
      <c r="U381" s="71">
        <v>5949073</v>
      </c>
      <c r="V381" s="71">
        <v>732</v>
      </c>
      <c r="W381" s="71">
        <v>98</v>
      </c>
      <c r="X381" s="71">
        <v>7100</v>
      </c>
      <c r="Y381" s="71">
        <v>7999</v>
      </c>
      <c r="Z381" s="71">
        <v>13483</v>
      </c>
      <c r="AA381" s="71">
        <v>4971</v>
      </c>
      <c r="AB381" s="71">
        <v>18692</v>
      </c>
      <c r="AC381" s="71">
        <v>0</v>
      </c>
      <c r="AD381" s="71">
        <v>0</v>
      </c>
      <c r="AE381" s="72"/>
      <c r="AF381" s="71">
        <v>41035996.175754778</v>
      </c>
      <c r="AG381" s="71">
        <v>1015930.803862283</v>
      </c>
      <c r="AH381" s="71">
        <v>505825.28963315231</v>
      </c>
      <c r="AI381" s="71">
        <v>41313580.830476157</v>
      </c>
      <c r="AJ381" s="71">
        <v>31066996.522595219</v>
      </c>
      <c r="AK381" s="71">
        <v>0</v>
      </c>
      <c r="AL381" s="71">
        <v>0</v>
      </c>
      <c r="AM381" s="71">
        <v>2545709.6866993373</v>
      </c>
      <c r="AN381" s="71">
        <v>0</v>
      </c>
      <c r="AO381" s="71">
        <v>0</v>
      </c>
      <c r="AP381" s="71">
        <v>117484039.30902094</v>
      </c>
      <c r="AQ381" s="72"/>
      <c r="AR381" s="71">
        <v>199</v>
      </c>
      <c r="AS381" s="71">
        <v>184</v>
      </c>
      <c r="AT381" s="71">
        <v>0</v>
      </c>
      <c r="AU381" s="71">
        <v>3</v>
      </c>
      <c r="AV381" s="71">
        <v>0</v>
      </c>
      <c r="AW381" s="71">
        <v>0</v>
      </c>
      <c r="AX381" s="71"/>
      <c r="AY381" s="72"/>
      <c r="AZ381" s="71">
        <v>1023.6</v>
      </c>
      <c r="BA381" s="71">
        <v>43358.5</v>
      </c>
      <c r="BB381" s="71">
        <v>0</v>
      </c>
      <c r="BC381" s="71">
        <v>146.6</v>
      </c>
      <c r="BD381" s="71">
        <v>0</v>
      </c>
      <c r="BE381" s="71">
        <v>0</v>
      </c>
      <c r="BF381" s="71"/>
      <c r="BG381" s="72"/>
      <c r="BH381" s="71">
        <v>0</v>
      </c>
      <c r="BI381" s="71">
        <v>0</v>
      </c>
      <c r="BJ381" s="71">
        <v>31.405999999999999</v>
      </c>
      <c r="BK381" s="71">
        <v>0</v>
      </c>
      <c r="BL381" s="71">
        <v>6.6920000000000002</v>
      </c>
      <c r="BM381" s="71">
        <v>0</v>
      </c>
      <c r="BN381" s="72"/>
      <c r="BO381" s="71">
        <v>0</v>
      </c>
      <c r="BP381" s="71">
        <v>0</v>
      </c>
      <c r="BQ381" s="71">
        <v>5</v>
      </c>
      <c r="BR381" s="71">
        <v>0</v>
      </c>
      <c r="BS381" s="71">
        <v>1</v>
      </c>
      <c r="BT381" s="71">
        <v>0</v>
      </c>
      <c r="BU381"/>
      <c r="BV381" s="70">
        <v>38.097999999999999</v>
      </c>
      <c r="BW381" s="70">
        <v>0</v>
      </c>
      <c r="BX381" s="70">
        <v>0</v>
      </c>
      <c r="BY381" s="70">
        <v>0</v>
      </c>
      <c r="BZ381" s="70">
        <v>0</v>
      </c>
      <c r="CA381" s="70">
        <v>0</v>
      </c>
      <c r="CB381" s="70">
        <v>0</v>
      </c>
      <c r="CC381" s="70">
        <v>0</v>
      </c>
      <c r="CD381" s="70">
        <v>0</v>
      </c>
    </row>
    <row r="382" spans="1:82">
      <c r="A382" s="70" t="s">
        <v>2066</v>
      </c>
      <c r="B382" s="70">
        <v>102</v>
      </c>
      <c r="C382" s="70">
        <v>17</v>
      </c>
      <c r="D382" s="70">
        <v>6</v>
      </c>
      <c r="E382" s="70">
        <v>2020</v>
      </c>
      <c r="F382" s="70" t="s">
        <v>159</v>
      </c>
      <c r="G382" s="70" t="s">
        <v>2049</v>
      </c>
      <c r="H382" s="70" t="s">
        <v>2050</v>
      </c>
      <c r="I382" s="148"/>
      <c r="J382" s="71">
        <v>25.82809320303252</v>
      </c>
      <c r="K382" s="71">
        <v>1.3605078530373804</v>
      </c>
      <c r="L382" s="71">
        <v>2.0544625719103937</v>
      </c>
      <c r="M382" s="71">
        <v>21.152866609581846</v>
      </c>
      <c r="N382" s="71">
        <v>20.70754559322372</v>
      </c>
      <c r="O382" s="71">
        <v>18.752456624532346</v>
      </c>
      <c r="P382" s="71">
        <v>22.523399974912596</v>
      </c>
      <c r="Q382" s="71">
        <v>1.07791994517905</v>
      </c>
      <c r="R382" s="71">
        <v>0</v>
      </c>
      <c r="S382" s="71">
        <v>0</v>
      </c>
      <c r="T382" s="72"/>
      <c r="U382" s="71">
        <v>4966779</v>
      </c>
      <c r="V382" s="71">
        <v>635</v>
      </c>
      <c r="W382" s="71">
        <v>115</v>
      </c>
      <c r="X382" s="71">
        <v>6193</v>
      </c>
      <c r="Y382" s="71">
        <v>7920</v>
      </c>
      <c r="Z382" s="71">
        <v>13400</v>
      </c>
      <c r="AA382" s="71">
        <v>4971</v>
      </c>
      <c r="AB382" s="71">
        <v>18282</v>
      </c>
      <c r="AC382" s="71">
        <v>0</v>
      </c>
      <c r="AD382" s="71">
        <v>0</v>
      </c>
      <c r="AE382" s="72"/>
      <c r="AF382" s="71">
        <v>38653004.501524553</v>
      </c>
      <c r="AG382" s="71">
        <v>960858.67154255882</v>
      </c>
      <c r="AH382" s="71">
        <v>516517.05814783822</v>
      </c>
      <c r="AI382" s="71">
        <v>35041935.857605956</v>
      </c>
      <c r="AJ382" s="71">
        <v>31598010.012512669</v>
      </c>
      <c r="AK382" s="71"/>
      <c r="AL382" s="71"/>
      <c r="AM382" s="71">
        <v>2386004.1172564263</v>
      </c>
      <c r="AN382" s="71"/>
      <c r="AO382" s="71"/>
      <c r="AP382" s="71">
        <v>109156330.21859001</v>
      </c>
      <c r="AQ382" s="72"/>
      <c r="AR382" s="71">
        <v>215</v>
      </c>
      <c r="AS382" s="71">
        <v>197</v>
      </c>
      <c r="AT382" s="71">
        <v>0</v>
      </c>
      <c r="AU382" s="71">
        <v>3</v>
      </c>
      <c r="AV382" s="71">
        <v>0</v>
      </c>
      <c r="AW382" s="71">
        <v>0</v>
      </c>
      <c r="AX382" s="71"/>
      <c r="AY382" s="72"/>
      <c r="AZ382" s="71">
        <v>1121.8</v>
      </c>
      <c r="BA382" s="71">
        <v>43913.999999999993</v>
      </c>
      <c r="BB382" s="71">
        <v>0</v>
      </c>
      <c r="BC382" s="71">
        <v>146.6</v>
      </c>
      <c r="BD382" s="71">
        <v>0</v>
      </c>
      <c r="BE382" s="71">
        <v>0</v>
      </c>
      <c r="BF382" s="71"/>
      <c r="BG382" s="72"/>
      <c r="BH382" s="71">
        <v>0</v>
      </c>
      <c r="BI382" s="71">
        <v>0</v>
      </c>
      <c r="BJ382" s="71">
        <v>30.751999999999999</v>
      </c>
      <c r="BK382" s="71">
        <v>0</v>
      </c>
      <c r="BL382" s="71">
        <v>2.129</v>
      </c>
      <c r="BM382" s="71">
        <v>0</v>
      </c>
      <c r="BN382" s="72"/>
      <c r="BO382" s="71">
        <v>0</v>
      </c>
      <c r="BP382" s="71">
        <v>0</v>
      </c>
      <c r="BQ382" s="71">
        <v>5</v>
      </c>
      <c r="BR382" s="71">
        <v>0</v>
      </c>
      <c r="BS382" s="71">
        <v>1</v>
      </c>
      <c r="BT382" s="71">
        <v>0</v>
      </c>
      <c r="BU382"/>
      <c r="BV382" s="70">
        <v>32.881</v>
      </c>
      <c r="BW382" s="70">
        <v>0</v>
      </c>
      <c r="BX382" s="70">
        <v>0</v>
      </c>
      <c r="BY382" s="70">
        <v>0</v>
      </c>
      <c r="BZ382" s="70">
        <v>0</v>
      </c>
      <c r="CA382" s="70">
        <v>0</v>
      </c>
      <c r="CB382" s="70">
        <v>0</v>
      </c>
      <c r="CC382" s="70">
        <v>0</v>
      </c>
      <c r="CD382" s="70">
        <v>0</v>
      </c>
    </row>
    <row r="383" spans="1:82">
      <c r="A383" s="70" t="s">
        <v>2067</v>
      </c>
      <c r="B383" s="70">
        <v>102</v>
      </c>
      <c r="C383" s="70">
        <v>18</v>
      </c>
      <c r="D383" s="70">
        <v>6</v>
      </c>
      <c r="E383" s="70">
        <v>2021</v>
      </c>
      <c r="F383" s="70" t="s">
        <v>160</v>
      </c>
      <c r="G383" s="70" t="s">
        <v>2049</v>
      </c>
      <c r="H383" s="70" t="s">
        <v>2050</v>
      </c>
      <c r="I383" s="148"/>
      <c r="J383" s="71">
        <v>39.443950265928933</v>
      </c>
      <c r="K383" s="71">
        <v>1.4933138936803054</v>
      </c>
      <c r="L383" s="71">
        <v>2.0121668500857277</v>
      </c>
      <c r="M383" s="71">
        <v>23.547454368168331</v>
      </c>
      <c r="N383" s="71">
        <v>22.599229673161645</v>
      </c>
      <c r="O383" s="71">
        <v>17.939231672001704</v>
      </c>
      <c r="P383" s="71">
        <v>23.209816458631593</v>
      </c>
      <c r="Q383" s="71">
        <v>1.0475230938174001</v>
      </c>
      <c r="R383" s="71">
        <v>0</v>
      </c>
      <c r="S383" s="71">
        <v>0</v>
      </c>
      <c r="T383" s="72"/>
      <c r="U383" s="71">
        <v>8055990</v>
      </c>
      <c r="V383" s="71">
        <v>635</v>
      </c>
      <c r="W383" s="71">
        <v>115</v>
      </c>
      <c r="X383" s="71">
        <v>6193</v>
      </c>
      <c r="Y383" s="71">
        <v>7909</v>
      </c>
      <c r="Z383" s="71">
        <v>13199</v>
      </c>
      <c r="AA383" s="71">
        <v>4995</v>
      </c>
      <c r="AB383" s="71">
        <v>17941</v>
      </c>
      <c r="AC383" s="71">
        <v>0</v>
      </c>
      <c r="AD383" s="71">
        <v>0</v>
      </c>
      <c r="AE383" s="72"/>
      <c r="AF383" s="71">
        <v>58036518.812376887</v>
      </c>
      <c r="AG383" s="71">
        <v>1038395.0089438072</v>
      </c>
      <c r="AH383" s="71">
        <v>482815.68582419446</v>
      </c>
      <c r="AI383" s="71">
        <v>38576074.892224573</v>
      </c>
      <c r="AJ383" s="71">
        <v>33384867.426117931</v>
      </c>
      <c r="AK383" s="71">
        <v>0</v>
      </c>
      <c r="AL383" s="71">
        <v>0</v>
      </c>
      <c r="AM383" s="71">
        <v>2355005.4111597924</v>
      </c>
      <c r="AN383" s="71">
        <v>0</v>
      </c>
      <c r="AO383" s="71">
        <v>0</v>
      </c>
      <c r="AP383" s="71">
        <v>133873677.23664719</v>
      </c>
      <c r="AQ383" s="72"/>
      <c r="AR383" s="71">
        <v>234</v>
      </c>
      <c r="AS383" s="71">
        <v>201</v>
      </c>
      <c r="AT383" s="71">
        <v>0</v>
      </c>
      <c r="AU383" s="71">
        <v>3</v>
      </c>
      <c r="AV383" s="71">
        <v>0</v>
      </c>
      <c r="AW383" s="71">
        <v>0</v>
      </c>
      <c r="AX383" s="71"/>
      <c r="AY383" s="72"/>
      <c r="AZ383" s="71">
        <v>1256.700000000001</v>
      </c>
      <c r="BA383" s="71">
        <v>45852.69999999999</v>
      </c>
      <c r="BB383" s="71">
        <v>0</v>
      </c>
      <c r="BC383" s="71">
        <v>146.6</v>
      </c>
      <c r="BD383" s="71">
        <v>0</v>
      </c>
      <c r="BE383" s="71">
        <v>0</v>
      </c>
      <c r="BF383" s="71"/>
      <c r="BG383" s="72"/>
      <c r="BH383" s="71">
        <v>0</v>
      </c>
      <c r="BI383" s="71">
        <v>0</v>
      </c>
      <c r="BJ383" s="71">
        <v>29.858000000000001</v>
      </c>
      <c r="BK383" s="71">
        <v>0</v>
      </c>
      <c r="BL383" s="71">
        <v>0</v>
      </c>
      <c r="BM383" s="71">
        <v>0</v>
      </c>
      <c r="BN383" s="72"/>
      <c r="BO383" s="71">
        <v>0</v>
      </c>
      <c r="BP383" s="71">
        <v>0</v>
      </c>
      <c r="BQ383" s="71">
        <v>5</v>
      </c>
      <c r="BR383" s="71">
        <v>0</v>
      </c>
      <c r="BS383" s="71">
        <v>0</v>
      </c>
      <c r="BT383" s="71">
        <v>0</v>
      </c>
      <c r="BU383"/>
      <c r="BV383" s="70">
        <v>29.858000000000001</v>
      </c>
      <c r="BW383" s="70">
        <v>0</v>
      </c>
      <c r="BX383" s="70">
        <v>0</v>
      </c>
      <c r="BY383" s="70">
        <v>0</v>
      </c>
      <c r="BZ383" s="70">
        <v>0</v>
      </c>
      <c r="CA383" s="70">
        <v>0</v>
      </c>
      <c r="CB383" s="70">
        <v>0</v>
      </c>
      <c r="CC383" s="70">
        <v>0</v>
      </c>
      <c r="CD383" s="70">
        <v>0</v>
      </c>
    </row>
    <row r="384" spans="1:82">
      <c r="A384" s="70" t="s">
        <v>2068</v>
      </c>
      <c r="B384" s="70">
        <v>102</v>
      </c>
      <c r="C384" s="70">
        <v>19</v>
      </c>
      <c r="D384" s="70">
        <v>6</v>
      </c>
      <c r="E384" s="70">
        <v>2022</v>
      </c>
      <c r="F384" s="70" t="s">
        <v>161</v>
      </c>
      <c r="G384" s="70" t="s">
        <v>2049</v>
      </c>
      <c r="H384" s="70" t="s">
        <v>2050</v>
      </c>
      <c r="I384" s="148"/>
      <c r="J384" s="71">
        <v>37.74246978190461</v>
      </c>
      <c r="K384" s="71">
        <v>1.3204147707458818</v>
      </c>
      <c r="L384" s="71">
        <v>1.9448147993647535</v>
      </c>
      <c r="M384" s="71">
        <v>22.639676480783116</v>
      </c>
      <c r="N384" s="71">
        <v>24.392007673482833</v>
      </c>
      <c r="O384" s="71">
        <v>18.712458217705283</v>
      </c>
      <c r="P384" s="71">
        <v>22.797233292672455</v>
      </c>
      <c r="Q384" s="71">
        <v>1.0362269678096974</v>
      </c>
      <c r="R384" s="71">
        <v>0</v>
      </c>
      <c r="S384" s="71">
        <v>0</v>
      </c>
      <c r="T384" s="72"/>
      <c r="U384" s="71">
        <v>9050189</v>
      </c>
      <c r="V384" s="71">
        <v>635</v>
      </c>
      <c r="W384" s="71">
        <v>115</v>
      </c>
      <c r="X384" s="71">
        <v>6193</v>
      </c>
      <c r="Y384" s="71">
        <v>7935</v>
      </c>
      <c r="Z384" s="71">
        <v>13081</v>
      </c>
      <c r="AA384" s="71">
        <v>4981</v>
      </c>
      <c r="AB384" s="71">
        <v>17602</v>
      </c>
      <c r="AC384" s="71">
        <v>0</v>
      </c>
      <c r="AD384" s="71">
        <v>0</v>
      </c>
      <c r="AE384" s="72"/>
      <c r="AF384" s="71">
        <v>54672729.412254557</v>
      </c>
      <c r="AG384" s="71">
        <v>988486.64487625449</v>
      </c>
      <c r="AH384" s="71">
        <v>546238.02793955314</v>
      </c>
      <c r="AI384" s="71">
        <v>36208764.74478136</v>
      </c>
      <c r="AJ384" s="71">
        <v>38594521.54326731</v>
      </c>
      <c r="AK384" s="71">
        <v>0</v>
      </c>
      <c r="AL384" s="71">
        <v>0</v>
      </c>
      <c r="AM384" s="71">
        <v>2272898.6361540481</v>
      </c>
      <c r="AN384" s="71">
        <v>0</v>
      </c>
      <c r="AO384" s="71">
        <v>0</v>
      </c>
      <c r="AP384" s="71">
        <v>133283639.00927308</v>
      </c>
      <c r="AQ384" s="72"/>
      <c r="AR384" s="71">
        <v>251</v>
      </c>
      <c r="AS384" s="71">
        <v>207</v>
      </c>
      <c r="AT384" s="71">
        <v>0</v>
      </c>
      <c r="AU384" s="71">
        <v>5</v>
      </c>
      <c r="AV384" s="71">
        <v>0</v>
      </c>
      <c r="AW384" s="71">
        <v>0</v>
      </c>
      <c r="AX384" s="71"/>
      <c r="AY384" s="72"/>
      <c r="AZ384" s="71">
        <v>1366.7000000000007</v>
      </c>
      <c r="BA384" s="71">
        <v>49044.69999999999</v>
      </c>
      <c r="BB384" s="71">
        <v>0</v>
      </c>
      <c r="BC384" s="71">
        <v>22545.599999999999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2069</v>
      </c>
      <c r="B385" s="70">
        <v>102</v>
      </c>
      <c r="C385" s="70">
        <v>20</v>
      </c>
      <c r="D385" s="70">
        <v>6</v>
      </c>
      <c r="E385" s="70">
        <v>2023</v>
      </c>
      <c r="F385" s="70" t="s">
        <v>1539</v>
      </c>
      <c r="G385" s="70" t="s">
        <v>2049</v>
      </c>
      <c r="H385" s="70" t="s">
        <v>2050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280</v>
      </c>
      <c r="AS385" s="71">
        <v>209</v>
      </c>
      <c r="AT385" s="71">
        <v>0</v>
      </c>
      <c r="AU385" s="71">
        <v>5</v>
      </c>
      <c r="AV385" s="71">
        <v>0</v>
      </c>
      <c r="AW385" s="71">
        <v>0</v>
      </c>
      <c r="AX385" s="71"/>
      <c r="AY385" s="72"/>
      <c r="AZ385" s="71">
        <v>1575.2000000000016</v>
      </c>
      <c r="BA385" s="71">
        <v>51062.19999999999</v>
      </c>
      <c r="BB385" s="71">
        <v>0</v>
      </c>
      <c r="BC385" s="71">
        <v>22545.599999999999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2070</v>
      </c>
      <c r="B386" s="70">
        <v>102</v>
      </c>
      <c r="C386" s="70">
        <v>21</v>
      </c>
      <c r="D386" s="70">
        <v>6</v>
      </c>
      <c r="E386" s="70">
        <v>2024</v>
      </c>
      <c r="F386" s="70" t="s">
        <v>1554</v>
      </c>
      <c r="G386" s="1064" t="s">
        <v>2049</v>
      </c>
      <c r="H386" s="70" t="s">
        <v>2050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2071</v>
      </c>
      <c r="B387" s="70">
        <v>188</v>
      </c>
      <c r="C387" s="70">
        <v>1</v>
      </c>
      <c r="D387" s="70">
        <v>12</v>
      </c>
      <c r="E387" s="70">
        <v>1990</v>
      </c>
      <c r="F387" s="70" t="s">
        <v>787</v>
      </c>
      <c r="G387" s="1064" t="s">
        <v>2072</v>
      </c>
      <c r="H387" s="70" t="s">
        <v>2073</v>
      </c>
      <c r="I387" s="148"/>
      <c r="J387" s="71">
        <v>116.3042791944536</v>
      </c>
      <c r="K387" s="71">
        <v>2.3008402575732472</v>
      </c>
      <c r="L387" s="71">
        <v>8.925798149909042</v>
      </c>
      <c r="M387" s="71">
        <v>24.51127914364378</v>
      </c>
      <c r="N387" s="71">
        <v>21.219693946345359</v>
      </c>
      <c r="O387" s="71">
        <v>19.33813242127431</v>
      </c>
      <c r="P387" s="71">
        <v>17.552740033576431</v>
      </c>
      <c r="Q387" s="71">
        <v>1.4514115246177699</v>
      </c>
      <c r="R387" s="71">
        <v>0</v>
      </c>
      <c r="S387" s="71">
        <v>1.654284486678798</v>
      </c>
      <c r="T387" s="72"/>
      <c r="U387" s="71">
        <v>13845106</v>
      </c>
      <c r="V387" s="71">
        <v>821</v>
      </c>
      <c r="W387" s="71">
        <v>88</v>
      </c>
      <c r="X387" s="71">
        <v>8542</v>
      </c>
      <c r="Y387" s="71">
        <v>6753</v>
      </c>
      <c r="Z387" s="71">
        <v>7954</v>
      </c>
      <c r="AA387" s="71">
        <v>4262</v>
      </c>
      <c r="AB387" s="71">
        <v>23566</v>
      </c>
      <c r="AC387" s="71">
        <v>0</v>
      </c>
      <c r="AD387" s="71">
        <v>1.654284486678798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2074</v>
      </c>
      <c r="B388" s="70">
        <v>189</v>
      </c>
      <c r="C388" s="70">
        <v>2</v>
      </c>
      <c r="D388" s="70">
        <v>12</v>
      </c>
      <c r="E388" s="70">
        <v>2005</v>
      </c>
      <c r="F388" s="70" t="s">
        <v>789</v>
      </c>
      <c r="G388" s="70" t="s">
        <v>2072</v>
      </c>
      <c r="H388" s="70" t="s">
        <v>2073</v>
      </c>
      <c r="I388" s="148"/>
      <c r="J388" s="71">
        <v>104.3829430840885</v>
      </c>
      <c r="K388" s="71">
        <v>1.488110053147365</v>
      </c>
      <c r="L388" s="71">
        <v>7.4468701317283488</v>
      </c>
      <c r="M388" s="71">
        <v>21.422469810480401</v>
      </c>
      <c r="N388" s="71">
        <v>26.22315137273581</v>
      </c>
      <c r="O388" s="71">
        <v>25.722422603745361</v>
      </c>
      <c r="P388" s="71">
        <v>17.218143851509168</v>
      </c>
      <c r="Q388" s="71">
        <v>1.2403231145478599</v>
      </c>
      <c r="R388" s="71">
        <v>0</v>
      </c>
      <c r="S388" s="71">
        <v>0</v>
      </c>
      <c r="T388" s="72"/>
      <c r="U388" s="71">
        <v>13973011</v>
      </c>
      <c r="V388" s="71">
        <v>637</v>
      </c>
      <c r="W388" s="71">
        <v>65</v>
      </c>
      <c r="X388" s="71">
        <v>4001</v>
      </c>
      <c r="Y388" s="71">
        <v>7480</v>
      </c>
      <c r="Z388" s="71">
        <v>12243</v>
      </c>
      <c r="AA388" s="71">
        <v>3424</v>
      </c>
      <c r="AB388" s="71">
        <v>21053</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2075</v>
      </c>
      <c r="B389" s="70">
        <v>190</v>
      </c>
      <c r="C389" s="70">
        <v>3</v>
      </c>
      <c r="D389" s="70">
        <v>12</v>
      </c>
      <c r="E389" s="70">
        <v>2006</v>
      </c>
      <c r="F389" s="70" t="s">
        <v>790</v>
      </c>
      <c r="G389" s="70" t="s">
        <v>2072</v>
      </c>
      <c r="H389" s="70" t="s">
        <v>2073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2076</v>
      </c>
      <c r="B390" s="70">
        <v>191</v>
      </c>
      <c r="C390" s="70">
        <v>4</v>
      </c>
      <c r="D390" s="70">
        <v>12</v>
      </c>
      <c r="E390" s="70">
        <v>2007</v>
      </c>
      <c r="F390" s="70" t="s">
        <v>791</v>
      </c>
      <c r="G390" s="70" t="s">
        <v>2072</v>
      </c>
      <c r="H390" s="70" t="s">
        <v>2073</v>
      </c>
      <c r="I390" s="148"/>
      <c r="J390" s="71">
        <v>119.44716947548309</v>
      </c>
      <c r="K390" s="71">
        <v>1.4259585102222281</v>
      </c>
      <c r="L390" s="71">
        <v>9.2143985303139431</v>
      </c>
      <c r="M390" s="71">
        <v>33.961665079832493</v>
      </c>
      <c r="N390" s="71">
        <v>26.84950028751371</v>
      </c>
      <c r="O390" s="71">
        <v>24.582082371910431</v>
      </c>
      <c r="P390" s="71">
        <v>17.096566721978299</v>
      </c>
      <c r="Q390" s="71">
        <v>1.2861843672873099</v>
      </c>
      <c r="R390" s="71">
        <v>0</v>
      </c>
      <c r="S390" s="71">
        <v>0</v>
      </c>
      <c r="T390" s="72"/>
      <c r="U390" s="71">
        <v>18832881</v>
      </c>
      <c r="V390" s="71">
        <v>602</v>
      </c>
      <c r="W390" s="71">
        <v>90</v>
      </c>
      <c r="X390" s="71">
        <v>7622</v>
      </c>
      <c r="Y390" s="71">
        <v>7457</v>
      </c>
      <c r="Z390" s="71">
        <v>12163</v>
      </c>
      <c r="AA390" s="71">
        <v>3348</v>
      </c>
      <c r="AB390" s="71">
        <v>20677</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2077</v>
      </c>
      <c r="B391" s="70">
        <v>192</v>
      </c>
      <c r="C391" s="70">
        <v>5</v>
      </c>
      <c r="D391" s="70">
        <v>12</v>
      </c>
      <c r="E391" s="70">
        <v>2008</v>
      </c>
      <c r="F391" s="70" t="s">
        <v>792</v>
      </c>
      <c r="G391" s="70" t="s">
        <v>2072</v>
      </c>
      <c r="H391" s="70" t="s">
        <v>2073</v>
      </c>
      <c r="I391" s="148"/>
      <c r="J391" s="71">
        <v>116.81822455719291</v>
      </c>
      <c r="K391" s="71">
        <v>1.0612229542937459</v>
      </c>
      <c r="L391" s="71">
        <v>7.5163784285132396</v>
      </c>
      <c r="M391" s="71">
        <v>37.242020199606479</v>
      </c>
      <c r="N391" s="71">
        <v>28.069235355630521</v>
      </c>
      <c r="O391" s="71">
        <v>23.764170082014381</v>
      </c>
      <c r="P391" s="71">
        <v>16.883256745294879</v>
      </c>
      <c r="Q391" s="71">
        <v>1.26910472219865</v>
      </c>
      <c r="R391" s="71">
        <v>0</v>
      </c>
      <c r="S391" s="71">
        <v>0</v>
      </c>
      <c r="T391" s="72"/>
      <c r="U391" s="71">
        <v>19088589</v>
      </c>
      <c r="V391" s="71">
        <v>602</v>
      </c>
      <c r="W391" s="71">
        <v>90</v>
      </c>
      <c r="X391" s="71">
        <v>7622</v>
      </c>
      <c r="Y391" s="71">
        <v>7551</v>
      </c>
      <c r="Z391" s="71">
        <v>12171</v>
      </c>
      <c r="AA391" s="71">
        <v>3310</v>
      </c>
      <c r="AB391" s="71">
        <v>20738</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2078</v>
      </c>
      <c r="B392" s="70">
        <v>193</v>
      </c>
      <c r="C392" s="70">
        <v>6</v>
      </c>
      <c r="D392" s="70">
        <v>12</v>
      </c>
      <c r="E392" s="70">
        <v>2009</v>
      </c>
      <c r="F392" s="70" t="s">
        <v>176</v>
      </c>
      <c r="G392" s="70" t="s">
        <v>2072</v>
      </c>
      <c r="H392" s="70" t="s">
        <v>2073</v>
      </c>
      <c r="I392" s="148"/>
      <c r="J392" s="71">
        <v>107.63626348061941</v>
      </c>
      <c r="K392" s="71">
        <v>0.88771923417409382</v>
      </c>
      <c r="L392" s="71">
        <v>7.5701201723988953</v>
      </c>
      <c r="M392" s="71">
        <v>37.92264323027991</v>
      </c>
      <c r="N392" s="71">
        <v>24.981145135595568</v>
      </c>
      <c r="O392" s="71">
        <v>24.271824298376671</v>
      </c>
      <c r="P392" s="71">
        <v>16.271696276691131</v>
      </c>
      <c r="Q392" s="71">
        <v>1.20220812402969</v>
      </c>
      <c r="R392" s="71">
        <v>0</v>
      </c>
      <c r="S392" s="71">
        <v>0</v>
      </c>
      <c r="T392" s="72"/>
      <c r="U392" s="71">
        <v>15114041</v>
      </c>
      <c r="V392" s="71">
        <v>535</v>
      </c>
      <c r="W392" s="71">
        <v>122</v>
      </c>
      <c r="X392" s="71">
        <v>8323</v>
      </c>
      <c r="Y392" s="71">
        <v>7534</v>
      </c>
      <c r="Z392" s="71">
        <v>12270</v>
      </c>
      <c r="AA392" s="71">
        <v>3275</v>
      </c>
      <c r="AB392" s="71">
        <v>20622</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57.07</v>
      </c>
      <c r="BK392" s="71">
        <v>0</v>
      </c>
      <c r="BL392" s="71">
        <v>20.66</v>
      </c>
      <c r="BM392" s="71">
        <v>0</v>
      </c>
      <c r="BN392" s="72"/>
      <c r="BO392" s="71">
        <v>0</v>
      </c>
      <c r="BP392" s="71">
        <v>0</v>
      </c>
      <c r="BQ392" s="71">
        <v>5</v>
      </c>
      <c r="BR392" s="71">
        <v>0</v>
      </c>
      <c r="BS392" s="71">
        <v>2</v>
      </c>
      <c r="BT392" s="71">
        <v>0</v>
      </c>
      <c r="BU392"/>
      <c r="BV392" s="70">
        <v>77.73</v>
      </c>
      <c r="BW392" s="70">
        <v>0</v>
      </c>
      <c r="BX392" s="70">
        <v>0</v>
      </c>
      <c r="BY392" s="70">
        <v>0</v>
      </c>
      <c r="BZ392" s="70">
        <v>0</v>
      </c>
      <c r="CA392" s="70">
        <v>0</v>
      </c>
      <c r="CB392" s="70">
        <v>0</v>
      </c>
      <c r="CC392" s="70">
        <v>0</v>
      </c>
      <c r="CD392" s="70">
        <v>0</v>
      </c>
    </row>
    <row r="393" spans="1:82">
      <c r="A393" s="70" t="s">
        <v>2079</v>
      </c>
      <c r="B393" s="70">
        <v>194</v>
      </c>
      <c r="C393" s="70">
        <v>7</v>
      </c>
      <c r="D393" s="70">
        <v>12</v>
      </c>
      <c r="E393" s="70">
        <v>2010</v>
      </c>
      <c r="F393" s="70" t="s">
        <v>177</v>
      </c>
      <c r="G393" s="70" t="s">
        <v>2072</v>
      </c>
      <c r="H393" s="70" t="s">
        <v>2073</v>
      </c>
      <c r="I393" s="148"/>
      <c r="J393" s="71">
        <v>98.025174567204971</v>
      </c>
      <c r="K393" s="71">
        <v>0.95164015813310487</v>
      </c>
      <c r="L393" s="71">
        <v>7.0772201865416804</v>
      </c>
      <c r="M393" s="71">
        <v>38.08496200961725</v>
      </c>
      <c r="N393" s="71">
        <v>26.991064735924919</v>
      </c>
      <c r="O393" s="71">
        <v>24.28951328948094</v>
      </c>
      <c r="P393" s="71">
        <v>16.5152145839679</v>
      </c>
      <c r="Q393" s="71">
        <v>1.2412974273997901</v>
      </c>
      <c r="R393" s="71">
        <v>0</v>
      </c>
      <c r="S393" s="71">
        <v>0</v>
      </c>
      <c r="T393" s="72"/>
      <c r="U393" s="71">
        <v>14961870</v>
      </c>
      <c r="V393" s="71">
        <v>535</v>
      </c>
      <c r="W393" s="71">
        <v>122</v>
      </c>
      <c r="X393" s="71">
        <v>8323</v>
      </c>
      <c r="Y393" s="71">
        <v>7447</v>
      </c>
      <c r="Z393" s="71">
        <v>12336</v>
      </c>
      <c r="AA393" s="71">
        <v>3241</v>
      </c>
      <c r="AB393" s="71">
        <v>20403</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56.127000000000002</v>
      </c>
      <c r="BK393" s="71">
        <v>0</v>
      </c>
      <c r="BL393" s="71">
        <v>19.178999999999998</v>
      </c>
      <c r="BM393" s="71">
        <v>0</v>
      </c>
      <c r="BN393" s="72"/>
      <c r="BO393" s="71">
        <v>0</v>
      </c>
      <c r="BP393" s="71">
        <v>0</v>
      </c>
      <c r="BQ393" s="71">
        <v>5</v>
      </c>
      <c r="BR393" s="71">
        <v>0</v>
      </c>
      <c r="BS393" s="71">
        <v>2</v>
      </c>
      <c r="BT393" s="71">
        <v>0</v>
      </c>
      <c r="BU393"/>
      <c r="BV393" s="70">
        <v>75.305999999999997</v>
      </c>
      <c r="BW393" s="70">
        <v>0</v>
      </c>
      <c r="BX393" s="70">
        <v>0</v>
      </c>
      <c r="BY393" s="70">
        <v>0</v>
      </c>
      <c r="BZ393" s="70">
        <v>0</v>
      </c>
      <c r="CA393" s="70">
        <v>0</v>
      </c>
      <c r="CB393" s="70">
        <v>0</v>
      </c>
      <c r="CC393" s="70">
        <v>0</v>
      </c>
      <c r="CD393" s="70">
        <v>0</v>
      </c>
    </row>
    <row r="394" spans="1:82">
      <c r="A394" s="70" t="s">
        <v>2080</v>
      </c>
      <c r="B394" s="70">
        <v>195</v>
      </c>
      <c r="C394" s="70">
        <v>8</v>
      </c>
      <c r="D394" s="70">
        <v>12</v>
      </c>
      <c r="E394" s="70">
        <v>2011</v>
      </c>
      <c r="F394" s="70" t="s">
        <v>178</v>
      </c>
      <c r="G394" s="70" t="s">
        <v>2072</v>
      </c>
      <c r="H394" s="70" t="s">
        <v>2073</v>
      </c>
      <c r="I394" s="148"/>
      <c r="J394" s="71">
        <v>99.478569598240114</v>
      </c>
      <c r="K394" s="71">
        <v>1.3390765175286281</v>
      </c>
      <c r="L394" s="71">
        <v>7.0974962305560414</v>
      </c>
      <c r="M394" s="71">
        <v>43.242099487956011</v>
      </c>
      <c r="N394" s="71">
        <v>30.383722330991919</v>
      </c>
      <c r="O394" s="71">
        <v>23.7961694754257</v>
      </c>
      <c r="P394" s="71">
        <v>16.008260783054965</v>
      </c>
      <c r="Q394" s="71">
        <v>1.4171551821828099</v>
      </c>
      <c r="R394" s="71">
        <v>0</v>
      </c>
      <c r="S394" s="71">
        <v>0</v>
      </c>
      <c r="T394" s="72"/>
      <c r="U394" s="71">
        <v>14011523</v>
      </c>
      <c r="V394" s="71">
        <v>535</v>
      </c>
      <c r="W394" s="71">
        <v>122</v>
      </c>
      <c r="X394" s="71">
        <v>8323</v>
      </c>
      <c r="Y394" s="71">
        <v>7521</v>
      </c>
      <c r="Z394" s="71">
        <v>12348</v>
      </c>
      <c r="AA394" s="71">
        <v>3235</v>
      </c>
      <c r="AB394" s="71">
        <v>20194</v>
      </c>
      <c r="AC394" s="71">
        <v>0</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56.372999999999998</v>
      </c>
      <c r="BK394" s="71">
        <v>0</v>
      </c>
      <c r="BL394" s="71">
        <v>19.315000000000001</v>
      </c>
      <c r="BM394" s="71">
        <v>0</v>
      </c>
      <c r="BN394" s="72"/>
      <c r="BO394" s="71">
        <v>0</v>
      </c>
      <c r="BP394" s="71">
        <v>0</v>
      </c>
      <c r="BQ394" s="71">
        <v>5</v>
      </c>
      <c r="BR394" s="71">
        <v>0</v>
      </c>
      <c r="BS394" s="71">
        <v>2</v>
      </c>
      <c r="BT394" s="71">
        <v>0</v>
      </c>
      <c r="BU394"/>
      <c r="BV394" s="70">
        <v>75.688000000000002</v>
      </c>
      <c r="BW394" s="70">
        <v>0</v>
      </c>
      <c r="BX394" s="70">
        <v>0</v>
      </c>
      <c r="BY394" s="70">
        <v>0</v>
      </c>
      <c r="BZ394" s="70">
        <v>0</v>
      </c>
      <c r="CA394" s="70">
        <v>0</v>
      </c>
      <c r="CB394" s="70">
        <v>0</v>
      </c>
      <c r="CC394" s="70">
        <v>0</v>
      </c>
      <c r="CD394" s="70">
        <v>0</v>
      </c>
    </row>
    <row r="395" spans="1:82">
      <c r="A395" s="70" t="s">
        <v>2081</v>
      </c>
      <c r="B395" s="70">
        <v>196</v>
      </c>
      <c r="C395" s="70">
        <v>9</v>
      </c>
      <c r="D395" s="70">
        <v>12</v>
      </c>
      <c r="E395" s="70">
        <v>2012</v>
      </c>
      <c r="F395" s="70" t="s">
        <v>179</v>
      </c>
      <c r="G395" s="70" t="s">
        <v>2072</v>
      </c>
      <c r="H395" s="70" t="s">
        <v>2073</v>
      </c>
      <c r="I395" s="148"/>
      <c r="J395" s="71">
        <v>94.323491177692262</v>
      </c>
      <c r="K395" s="71">
        <v>1.2345919491666131</v>
      </c>
      <c r="L395" s="71">
        <v>7.0806917602596844</v>
      </c>
      <c r="M395" s="71">
        <v>44.453250448213012</v>
      </c>
      <c r="N395" s="71">
        <v>30.094731748590661</v>
      </c>
      <c r="O395" s="71">
        <v>23.681568349930703</v>
      </c>
      <c r="P395" s="71">
        <v>16.054550343435032</v>
      </c>
      <c r="Q395" s="71">
        <v>1.5223264750371801</v>
      </c>
      <c r="R395" s="71">
        <v>0</v>
      </c>
      <c r="S395" s="71">
        <v>0</v>
      </c>
      <c r="T395" s="72"/>
      <c r="U395" s="71">
        <v>13597008</v>
      </c>
      <c r="V395" s="71">
        <v>535</v>
      </c>
      <c r="W395" s="71">
        <v>122</v>
      </c>
      <c r="X395" s="71">
        <v>8323</v>
      </c>
      <c r="Y395" s="71">
        <v>7480</v>
      </c>
      <c r="Z395" s="71">
        <v>12386</v>
      </c>
      <c r="AA395" s="71">
        <v>3226</v>
      </c>
      <c r="AB395" s="71">
        <v>19966</v>
      </c>
      <c r="AC395" s="71">
        <v>0</v>
      </c>
      <c r="AD395" s="71">
        <v>0</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63.445999999999998</v>
      </c>
      <c r="BK395" s="71">
        <v>0</v>
      </c>
      <c r="BL395" s="71">
        <v>20.21</v>
      </c>
      <c r="BM395" s="71">
        <v>0</v>
      </c>
      <c r="BN395" s="72"/>
      <c r="BO395" s="71">
        <v>0</v>
      </c>
      <c r="BP395" s="71">
        <v>0</v>
      </c>
      <c r="BQ395" s="71">
        <v>6</v>
      </c>
      <c r="BR395" s="71">
        <v>0</v>
      </c>
      <c r="BS395" s="71">
        <v>2</v>
      </c>
      <c r="BT395" s="71">
        <v>0</v>
      </c>
      <c r="BU395"/>
      <c r="BV395" s="70">
        <v>83.656000000000006</v>
      </c>
      <c r="BW395" s="70">
        <v>0</v>
      </c>
      <c r="BX395" s="70">
        <v>0</v>
      </c>
      <c r="BY395" s="70">
        <v>0</v>
      </c>
      <c r="BZ395" s="70">
        <v>0</v>
      </c>
      <c r="CA395" s="70">
        <v>0</v>
      </c>
      <c r="CB395" s="70">
        <v>0</v>
      </c>
      <c r="CC395" s="70">
        <v>0</v>
      </c>
      <c r="CD395" s="70">
        <v>0</v>
      </c>
    </row>
    <row r="396" spans="1:82">
      <c r="A396" s="70" t="s">
        <v>2082</v>
      </c>
      <c r="B396" s="70">
        <v>197</v>
      </c>
      <c r="C396" s="70">
        <v>10</v>
      </c>
      <c r="D396" s="70">
        <v>12</v>
      </c>
      <c r="E396" s="70">
        <v>2013</v>
      </c>
      <c r="F396" s="70" t="s">
        <v>180</v>
      </c>
      <c r="G396" s="70" t="s">
        <v>2072</v>
      </c>
      <c r="H396" s="70" t="s">
        <v>2073</v>
      </c>
      <c r="I396" s="148"/>
      <c r="J396" s="71">
        <v>85.094138278324451</v>
      </c>
      <c r="K396" s="71">
        <v>1.0668493041929179</v>
      </c>
      <c r="L396" s="71">
        <v>6.9758122489530692</v>
      </c>
      <c r="M396" s="71">
        <v>42.715174460086928</v>
      </c>
      <c r="N396" s="71">
        <v>29.251145412865561</v>
      </c>
      <c r="O396" s="71">
        <v>22.841463579789338</v>
      </c>
      <c r="P396" s="71">
        <v>16.095062549876978</v>
      </c>
      <c r="Q396" s="71">
        <v>1.5373511593414799</v>
      </c>
      <c r="R396" s="71">
        <v>0</v>
      </c>
      <c r="S396" s="71">
        <v>0</v>
      </c>
      <c r="T396" s="72"/>
      <c r="U396" s="71">
        <v>12564209</v>
      </c>
      <c r="V396" s="71">
        <v>535</v>
      </c>
      <c r="W396" s="71">
        <v>122</v>
      </c>
      <c r="X396" s="71">
        <v>8323</v>
      </c>
      <c r="Y396" s="71">
        <v>7555</v>
      </c>
      <c r="Z396" s="71">
        <v>12480</v>
      </c>
      <c r="AA396" s="71">
        <v>3222</v>
      </c>
      <c r="AB396" s="71">
        <v>19874</v>
      </c>
      <c r="AC396" s="71">
        <v>0</v>
      </c>
      <c r="AD396" s="71">
        <v>0</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68.787999999999997</v>
      </c>
      <c r="BK396" s="71">
        <v>0</v>
      </c>
      <c r="BL396" s="71">
        <v>21.561999999999998</v>
      </c>
      <c r="BM396" s="71">
        <v>0</v>
      </c>
      <c r="BN396" s="72"/>
      <c r="BO396" s="71">
        <v>0</v>
      </c>
      <c r="BP396" s="71">
        <v>0</v>
      </c>
      <c r="BQ396" s="71">
        <v>6</v>
      </c>
      <c r="BR396" s="71">
        <v>0</v>
      </c>
      <c r="BS396" s="71">
        <v>2</v>
      </c>
      <c r="BT396" s="71">
        <v>0</v>
      </c>
      <c r="BU396"/>
      <c r="BV396" s="70">
        <v>90.35</v>
      </c>
      <c r="BW396" s="70">
        <v>0</v>
      </c>
      <c r="BX396" s="70">
        <v>0</v>
      </c>
      <c r="BY396" s="70">
        <v>0</v>
      </c>
      <c r="BZ396" s="70">
        <v>0</v>
      </c>
      <c r="CA396" s="70">
        <v>0</v>
      </c>
      <c r="CB396" s="70">
        <v>0</v>
      </c>
      <c r="CC396" s="70">
        <v>0</v>
      </c>
      <c r="CD396" s="70">
        <v>0</v>
      </c>
    </row>
    <row r="397" spans="1:82">
      <c r="A397" s="70" t="s">
        <v>2083</v>
      </c>
      <c r="B397" s="70">
        <v>198</v>
      </c>
      <c r="C397" s="70">
        <v>11</v>
      </c>
      <c r="D397" s="70">
        <v>12</v>
      </c>
      <c r="E397" s="70">
        <v>2014</v>
      </c>
      <c r="F397" s="70" t="s">
        <v>181</v>
      </c>
      <c r="G397" s="70" t="s">
        <v>2072</v>
      </c>
      <c r="H397" s="70" t="s">
        <v>2073</v>
      </c>
      <c r="I397" s="148"/>
      <c r="J397" s="71">
        <v>82.963289505453119</v>
      </c>
      <c r="K397" s="71">
        <v>0.98047843405052404</v>
      </c>
      <c r="L397" s="71">
        <v>8.4821388496371846</v>
      </c>
      <c r="M397" s="71">
        <v>37.686013197073358</v>
      </c>
      <c r="N397" s="71">
        <v>26.87373070617685</v>
      </c>
      <c r="O397" s="71">
        <v>21.619442213981689</v>
      </c>
      <c r="P397" s="71">
        <v>16.053189000362462</v>
      </c>
      <c r="Q397" s="71">
        <v>1.4521379044424001</v>
      </c>
      <c r="R397" s="71">
        <v>0</v>
      </c>
      <c r="S397" s="71">
        <v>0</v>
      </c>
      <c r="T397" s="72"/>
      <c r="U397" s="71">
        <v>12919779</v>
      </c>
      <c r="V397" s="71">
        <v>424</v>
      </c>
      <c r="W397" s="71">
        <v>163</v>
      </c>
      <c r="X397" s="71">
        <v>7820</v>
      </c>
      <c r="Y397" s="71">
        <v>7532</v>
      </c>
      <c r="Z397" s="71">
        <v>12441</v>
      </c>
      <c r="AA397" s="71">
        <v>3197</v>
      </c>
      <c r="AB397" s="71">
        <v>19566</v>
      </c>
      <c r="AC397" s="71">
        <v>0</v>
      </c>
      <c r="AD397" s="71">
        <v>0</v>
      </c>
      <c r="AE397" s="72"/>
      <c r="AF397" s="71"/>
      <c r="AG397" s="71"/>
      <c r="AH397" s="71"/>
      <c r="AI397" s="71"/>
      <c r="AJ397" s="71"/>
      <c r="AK397" s="71"/>
      <c r="AL397" s="71"/>
      <c r="AM397" s="71"/>
      <c r="AN397" s="71"/>
      <c r="AO397" s="71"/>
      <c r="AP397" s="71"/>
      <c r="AQ397" s="72"/>
      <c r="AR397" s="71">
        <v>127</v>
      </c>
      <c r="AS397" s="71">
        <v>38</v>
      </c>
      <c r="AT397" s="71">
        <v>0</v>
      </c>
      <c r="AU397" s="71">
        <v>0</v>
      </c>
      <c r="AV397" s="71">
        <v>0</v>
      </c>
      <c r="AW397" s="71">
        <v>0</v>
      </c>
      <c r="AX397" s="71"/>
      <c r="AY397" s="72"/>
      <c r="AZ397" s="71">
        <v>589.20000000000005</v>
      </c>
      <c r="BA397" s="71">
        <v>1818.3</v>
      </c>
      <c r="BB397" s="71">
        <v>0</v>
      </c>
      <c r="BC397" s="71">
        <v>0</v>
      </c>
      <c r="BD397" s="71">
        <v>0</v>
      </c>
      <c r="BE397" s="71">
        <v>0</v>
      </c>
      <c r="BF397" s="71"/>
      <c r="BG397" s="72"/>
      <c r="BH397" s="71">
        <v>0</v>
      </c>
      <c r="BI397" s="71">
        <v>0</v>
      </c>
      <c r="BJ397" s="71">
        <v>66.494</v>
      </c>
      <c r="BK397" s="71">
        <v>0</v>
      </c>
      <c r="BL397" s="71">
        <v>18.509999999999998</v>
      </c>
      <c r="BM397" s="71">
        <v>0</v>
      </c>
      <c r="BN397" s="72"/>
      <c r="BO397" s="71">
        <v>0</v>
      </c>
      <c r="BP397" s="71">
        <v>0</v>
      </c>
      <c r="BQ397" s="71">
        <v>6</v>
      </c>
      <c r="BR397" s="71">
        <v>0</v>
      </c>
      <c r="BS397" s="71">
        <v>2</v>
      </c>
      <c r="BT397" s="71">
        <v>0</v>
      </c>
      <c r="BU397"/>
      <c r="BV397" s="70">
        <v>85.004000000000005</v>
      </c>
      <c r="BW397" s="70">
        <v>0</v>
      </c>
      <c r="BX397" s="70">
        <v>0</v>
      </c>
      <c r="BY397" s="70">
        <v>0</v>
      </c>
      <c r="BZ397" s="70">
        <v>0</v>
      </c>
      <c r="CA397" s="70">
        <v>0</v>
      </c>
      <c r="CB397" s="70">
        <v>0</v>
      </c>
      <c r="CC397" s="70">
        <v>0</v>
      </c>
      <c r="CD397" s="70">
        <v>0</v>
      </c>
    </row>
    <row r="398" spans="1:82">
      <c r="A398" s="70" t="s">
        <v>2084</v>
      </c>
      <c r="B398" s="70">
        <v>199</v>
      </c>
      <c r="C398" s="70">
        <v>12</v>
      </c>
      <c r="D398" s="70">
        <v>12</v>
      </c>
      <c r="E398" s="70">
        <v>2015</v>
      </c>
      <c r="F398" s="70" t="s">
        <v>182</v>
      </c>
      <c r="G398" s="70" t="s">
        <v>2072</v>
      </c>
      <c r="H398" s="70" t="s">
        <v>2073</v>
      </c>
      <c r="I398" s="148"/>
      <c r="J398" s="71">
        <v>88.338387681570609</v>
      </c>
      <c r="K398" s="71">
        <v>0.9077705729527713</v>
      </c>
      <c r="L398" s="71">
        <v>9.1131585553946444</v>
      </c>
      <c r="M398" s="71">
        <v>34.027511357377023</v>
      </c>
      <c r="N398" s="71">
        <v>25.511318871442182</v>
      </c>
      <c r="O398" s="71">
        <v>21.409919423046578</v>
      </c>
      <c r="P398" s="71">
        <v>16.05582136535579</v>
      </c>
      <c r="Q398" s="71">
        <v>1.40374917414129</v>
      </c>
      <c r="R398" s="71">
        <v>0</v>
      </c>
      <c r="S398" s="71">
        <v>3.9207155598959429</v>
      </c>
      <c r="T398" s="72"/>
      <c r="U398" s="71">
        <v>15447874</v>
      </c>
      <c r="V398" s="71">
        <v>424</v>
      </c>
      <c r="W398" s="71">
        <v>163</v>
      </c>
      <c r="X398" s="71">
        <v>7820</v>
      </c>
      <c r="Y398" s="71">
        <v>7540</v>
      </c>
      <c r="Z398" s="71">
        <v>12439</v>
      </c>
      <c r="AA398" s="71">
        <v>3195</v>
      </c>
      <c r="AB398" s="71">
        <v>19321</v>
      </c>
      <c r="AC398" s="71">
        <v>0</v>
      </c>
      <c r="AD398" s="71">
        <v>3.9207155598959429</v>
      </c>
      <c r="AE398" s="72"/>
      <c r="AF398" s="71">
        <v>102575318.8604455</v>
      </c>
      <c r="AG398" s="71">
        <v>719660.00364499248</v>
      </c>
      <c r="AH398" s="71">
        <v>1253229.0860277249</v>
      </c>
      <c r="AI398" s="71">
        <v>48867378.570012808</v>
      </c>
      <c r="AJ398" s="71">
        <v>41347930.615593828</v>
      </c>
      <c r="AK398" s="71">
        <v>0</v>
      </c>
      <c r="AL398" s="71">
        <v>0</v>
      </c>
      <c r="AM398" s="71">
        <v>2647862.001453294</v>
      </c>
      <c r="AN398" s="71">
        <v>0</v>
      </c>
      <c r="AO398" s="71">
        <v>0</v>
      </c>
      <c r="AP398" s="71">
        <v>197411379.13717812</v>
      </c>
      <c r="AQ398" s="72"/>
      <c r="AR398" s="71">
        <v>178</v>
      </c>
      <c r="AS398" s="71">
        <v>59</v>
      </c>
      <c r="AT398" s="71">
        <v>0</v>
      </c>
      <c r="AU398" s="71">
        <v>0</v>
      </c>
      <c r="AV398" s="71">
        <v>0</v>
      </c>
      <c r="AW398" s="71">
        <v>0</v>
      </c>
      <c r="AX398" s="71"/>
      <c r="AY398" s="72"/>
      <c r="AZ398" s="71">
        <v>852.1</v>
      </c>
      <c r="BA398" s="71">
        <v>3691.7</v>
      </c>
      <c r="BB398" s="71">
        <v>0</v>
      </c>
      <c r="BC398" s="71">
        <v>0</v>
      </c>
      <c r="BD398" s="71">
        <v>0</v>
      </c>
      <c r="BE398" s="71">
        <v>0</v>
      </c>
      <c r="BF398" s="71"/>
      <c r="BG398" s="72"/>
      <c r="BH398" s="71">
        <v>0</v>
      </c>
      <c r="BI398" s="71">
        <v>0</v>
      </c>
      <c r="BJ398" s="71">
        <v>67.649000000000001</v>
      </c>
      <c r="BK398" s="71">
        <v>0</v>
      </c>
      <c r="BL398" s="71">
        <v>10.484999999999999</v>
      </c>
      <c r="BM398" s="71">
        <v>0</v>
      </c>
      <c r="BN398" s="72"/>
      <c r="BO398" s="71">
        <v>0</v>
      </c>
      <c r="BP398" s="71">
        <v>0</v>
      </c>
      <c r="BQ398" s="71">
        <v>6</v>
      </c>
      <c r="BR398" s="71">
        <v>0</v>
      </c>
      <c r="BS398" s="71">
        <v>1</v>
      </c>
      <c r="BT398" s="71">
        <v>0</v>
      </c>
      <c r="BU398"/>
      <c r="BV398" s="70">
        <v>78.134</v>
      </c>
      <c r="BW398" s="70">
        <v>0</v>
      </c>
      <c r="BX398" s="70">
        <v>0</v>
      </c>
      <c r="BY398" s="70">
        <v>0</v>
      </c>
      <c r="BZ398" s="70">
        <v>0</v>
      </c>
      <c r="CA398" s="70">
        <v>0</v>
      </c>
      <c r="CB398" s="70">
        <v>0</v>
      </c>
      <c r="CC398" s="70">
        <v>0</v>
      </c>
      <c r="CD398" s="70">
        <v>0</v>
      </c>
    </row>
    <row r="399" spans="1:82">
      <c r="A399" s="70" t="s">
        <v>2085</v>
      </c>
      <c r="B399" s="70">
        <v>200</v>
      </c>
      <c r="C399" s="70">
        <v>13</v>
      </c>
      <c r="D399" s="70">
        <v>12</v>
      </c>
      <c r="E399" s="70">
        <v>2016</v>
      </c>
      <c r="F399" s="70" t="s">
        <v>155</v>
      </c>
      <c r="G399" s="70" t="s">
        <v>2072</v>
      </c>
      <c r="H399" s="70" t="s">
        <v>2073</v>
      </c>
      <c r="I399" s="148"/>
      <c r="J399" s="71">
        <v>82.662005531069738</v>
      </c>
      <c r="K399" s="71">
        <v>0.89153887985688185</v>
      </c>
      <c r="L399" s="71">
        <v>9.5610762660788211</v>
      </c>
      <c r="M399" s="71">
        <v>32.526894237738659</v>
      </c>
      <c r="N399" s="71">
        <v>25.540168920760554</v>
      </c>
      <c r="O399" s="71">
        <v>21.148228178506766</v>
      </c>
      <c r="P399" s="71">
        <v>15.601356130268966</v>
      </c>
      <c r="Q399" s="71">
        <v>1.3514732209068905</v>
      </c>
      <c r="R399" s="71">
        <v>0</v>
      </c>
      <c r="S399" s="71">
        <v>3.1603964614523137</v>
      </c>
      <c r="T399" s="72"/>
      <c r="U399" s="71">
        <v>14707807</v>
      </c>
      <c r="V399" s="71">
        <v>424</v>
      </c>
      <c r="W399" s="71">
        <v>163</v>
      </c>
      <c r="X399" s="71">
        <v>7820</v>
      </c>
      <c r="Y399" s="71">
        <v>7592</v>
      </c>
      <c r="Z399" s="71">
        <v>12438</v>
      </c>
      <c r="AA399" s="71">
        <v>3211</v>
      </c>
      <c r="AB399" s="71">
        <v>19134</v>
      </c>
      <c r="AC399" s="71">
        <v>0</v>
      </c>
      <c r="AD399" s="71">
        <v>3.1603964614523141</v>
      </c>
      <c r="AE399" s="72"/>
      <c r="AF399" s="71">
        <v>96894650.35779272</v>
      </c>
      <c r="AG399" s="71">
        <v>675216.45219084073</v>
      </c>
      <c r="AH399" s="71">
        <v>956322.24846872105</v>
      </c>
      <c r="AI399" s="71">
        <v>50393651.968210101</v>
      </c>
      <c r="AJ399" s="71">
        <v>39986616.073487736</v>
      </c>
      <c r="AK399" s="71">
        <v>0</v>
      </c>
      <c r="AL399" s="71">
        <v>0</v>
      </c>
      <c r="AM399" s="71">
        <v>2624271.6547541399</v>
      </c>
      <c r="AN399" s="71">
        <v>0</v>
      </c>
      <c r="AO399" s="71">
        <v>0</v>
      </c>
      <c r="AP399" s="71">
        <v>191530728.75490424</v>
      </c>
      <c r="AQ399" s="72"/>
      <c r="AR399" s="71">
        <v>203</v>
      </c>
      <c r="AS399" s="71">
        <v>70</v>
      </c>
      <c r="AT399" s="71">
        <v>0</v>
      </c>
      <c r="AU399" s="71">
        <v>0</v>
      </c>
      <c r="AV399" s="71">
        <v>0</v>
      </c>
      <c r="AW399" s="71">
        <v>0</v>
      </c>
      <c r="AX399" s="71"/>
      <c r="AY399" s="72"/>
      <c r="AZ399" s="71">
        <v>985.5</v>
      </c>
      <c r="BA399" s="71">
        <v>3923.8</v>
      </c>
      <c r="BB399" s="71">
        <v>0</v>
      </c>
      <c r="BC399" s="71">
        <v>0</v>
      </c>
      <c r="BD399" s="71">
        <v>0</v>
      </c>
      <c r="BE399" s="71">
        <v>0</v>
      </c>
      <c r="BF399" s="71"/>
      <c r="BG399" s="72"/>
      <c r="BH399" s="71">
        <v>0</v>
      </c>
      <c r="BI399" s="71">
        <v>0</v>
      </c>
      <c r="BJ399" s="71">
        <v>75.822999999999993</v>
      </c>
      <c r="BK399" s="71">
        <v>0</v>
      </c>
      <c r="BL399" s="71">
        <v>11.624000000000001</v>
      </c>
      <c r="BM399" s="71">
        <v>0</v>
      </c>
      <c r="BN399" s="72"/>
      <c r="BO399" s="71">
        <v>0</v>
      </c>
      <c r="BP399" s="71">
        <v>0</v>
      </c>
      <c r="BQ399" s="71">
        <v>7</v>
      </c>
      <c r="BR399" s="71">
        <v>0</v>
      </c>
      <c r="BS399" s="71">
        <v>1</v>
      </c>
      <c r="BT399" s="71">
        <v>0</v>
      </c>
      <c r="BU399"/>
      <c r="BV399" s="70">
        <v>87.447000000000003</v>
      </c>
      <c r="BW399" s="70">
        <v>0</v>
      </c>
      <c r="BX399" s="70">
        <v>0</v>
      </c>
      <c r="BY399" s="70">
        <v>0</v>
      </c>
      <c r="BZ399" s="70">
        <v>0</v>
      </c>
      <c r="CA399" s="70">
        <v>0</v>
      </c>
      <c r="CB399" s="70">
        <v>0</v>
      </c>
      <c r="CC399" s="70">
        <v>0</v>
      </c>
      <c r="CD399" s="70">
        <v>0</v>
      </c>
    </row>
    <row r="400" spans="1:82">
      <c r="A400" s="70" t="s">
        <v>2086</v>
      </c>
      <c r="B400" s="70">
        <v>201</v>
      </c>
      <c r="C400" s="70">
        <v>14</v>
      </c>
      <c r="D400" s="70">
        <v>12</v>
      </c>
      <c r="E400" s="70">
        <v>2017</v>
      </c>
      <c r="F400" s="70" t="s">
        <v>156</v>
      </c>
      <c r="G400" s="70" t="s">
        <v>2072</v>
      </c>
      <c r="H400" s="70" t="s">
        <v>2073</v>
      </c>
      <c r="I400" s="148"/>
      <c r="J400" s="71">
        <v>77.676659734913116</v>
      </c>
      <c r="K400" s="71">
        <v>0.89237222046225451</v>
      </c>
      <c r="L400" s="71">
        <v>8.651525895263589</v>
      </c>
      <c r="M400" s="71">
        <v>31.219559370193096</v>
      </c>
      <c r="N400" s="71">
        <v>24.489084781839964</v>
      </c>
      <c r="O400" s="71">
        <v>20.764670904629536</v>
      </c>
      <c r="P400" s="71">
        <v>15.589430096207373</v>
      </c>
      <c r="Q400" s="71">
        <v>1.29242450551009</v>
      </c>
      <c r="R400" s="71">
        <v>0</v>
      </c>
      <c r="S400" s="71">
        <v>3.4652894421437854</v>
      </c>
      <c r="T400" s="72"/>
      <c r="U400" s="71">
        <v>14120825</v>
      </c>
      <c r="V400" s="71">
        <v>424</v>
      </c>
      <c r="W400" s="71">
        <v>163</v>
      </c>
      <c r="X400" s="71">
        <v>7820</v>
      </c>
      <c r="Y400" s="71">
        <v>7598</v>
      </c>
      <c r="Z400" s="71">
        <v>12415</v>
      </c>
      <c r="AA400" s="71">
        <v>3229</v>
      </c>
      <c r="AB400" s="71">
        <v>18922</v>
      </c>
      <c r="AC400" s="71">
        <v>0</v>
      </c>
      <c r="AD400" s="71">
        <v>3.465289442143785</v>
      </c>
      <c r="AE400" s="72"/>
      <c r="AF400" s="71">
        <v>95359433.528529793</v>
      </c>
      <c r="AG400" s="71">
        <v>682586.78913815727</v>
      </c>
      <c r="AH400" s="71">
        <v>1190049.125808117</v>
      </c>
      <c r="AI400" s="71">
        <v>50273651.789596632</v>
      </c>
      <c r="AJ400" s="71">
        <v>38384642.028916098</v>
      </c>
      <c r="AK400" s="71">
        <v>0</v>
      </c>
      <c r="AL400" s="71">
        <v>0</v>
      </c>
      <c r="AM400" s="71">
        <v>2599256.1445234688</v>
      </c>
      <c r="AN400" s="71">
        <v>0</v>
      </c>
      <c r="AO400" s="71">
        <v>0</v>
      </c>
      <c r="AP400" s="71">
        <v>188489619.40651226</v>
      </c>
      <c r="AQ400" s="72"/>
      <c r="AR400" s="71">
        <v>245</v>
      </c>
      <c r="AS400" s="71">
        <v>79</v>
      </c>
      <c r="AT400" s="71">
        <v>0</v>
      </c>
      <c r="AU400" s="71">
        <v>0</v>
      </c>
      <c r="AV400" s="71">
        <v>0</v>
      </c>
      <c r="AW400" s="71">
        <v>0</v>
      </c>
      <c r="AX400" s="71"/>
      <c r="AY400" s="72"/>
      <c r="AZ400" s="71">
        <v>1207.5999999999999</v>
      </c>
      <c r="BA400" s="71">
        <v>18318.7</v>
      </c>
      <c r="BB400" s="71">
        <v>0</v>
      </c>
      <c r="BC400" s="71">
        <v>0</v>
      </c>
      <c r="BD400" s="71">
        <v>0</v>
      </c>
      <c r="BE400" s="71">
        <v>0</v>
      </c>
      <c r="BF400" s="71"/>
      <c r="BG400" s="72"/>
      <c r="BH400" s="71">
        <v>0</v>
      </c>
      <c r="BI400" s="71">
        <v>0</v>
      </c>
      <c r="BJ400" s="71">
        <v>72.126999999999995</v>
      </c>
      <c r="BK400" s="71">
        <v>0</v>
      </c>
      <c r="BL400" s="71">
        <v>12.411</v>
      </c>
      <c r="BM400" s="71">
        <v>0</v>
      </c>
      <c r="BN400" s="72"/>
      <c r="BO400" s="71">
        <v>0</v>
      </c>
      <c r="BP400" s="71">
        <v>0</v>
      </c>
      <c r="BQ400" s="71">
        <v>7</v>
      </c>
      <c r="BR400" s="71">
        <v>0</v>
      </c>
      <c r="BS400" s="71">
        <v>1</v>
      </c>
      <c r="BT400" s="71">
        <v>0</v>
      </c>
      <c r="BU400"/>
      <c r="BV400" s="70">
        <v>84.537999999999997</v>
      </c>
      <c r="BW400" s="70">
        <v>0</v>
      </c>
      <c r="BX400" s="70">
        <v>0</v>
      </c>
      <c r="BY400" s="70">
        <v>0</v>
      </c>
      <c r="BZ400" s="70">
        <v>0</v>
      </c>
      <c r="CA400" s="70">
        <v>0</v>
      </c>
      <c r="CB400" s="70">
        <v>0</v>
      </c>
      <c r="CC400" s="70">
        <v>0</v>
      </c>
      <c r="CD400" s="70">
        <v>0</v>
      </c>
    </row>
    <row r="401" spans="1:82">
      <c r="A401" s="70" t="s">
        <v>2087</v>
      </c>
      <c r="B401" s="70">
        <v>202</v>
      </c>
      <c r="C401" s="70">
        <v>15</v>
      </c>
      <c r="D401" s="70">
        <v>12</v>
      </c>
      <c r="E401" s="70">
        <v>2018</v>
      </c>
      <c r="F401" s="70" t="s">
        <v>183</v>
      </c>
      <c r="G401" s="70" t="s">
        <v>2072</v>
      </c>
      <c r="H401" s="70" t="s">
        <v>2073</v>
      </c>
      <c r="I401" s="148"/>
      <c r="J401" s="71">
        <v>77.609123743941382</v>
      </c>
      <c r="K401" s="71">
        <v>0.83820735503699972</v>
      </c>
      <c r="L401" s="71">
        <v>7.7152221777967833</v>
      </c>
      <c r="M401" s="71">
        <v>30.468539746147872</v>
      </c>
      <c r="N401" s="71">
        <v>23.264663664823988</v>
      </c>
      <c r="O401" s="71">
        <v>20.377830303020225</v>
      </c>
      <c r="P401" s="71">
        <v>15.39601012742375</v>
      </c>
      <c r="Q401" s="71">
        <v>1.1903554317135201</v>
      </c>
      <c r="R401" s="71">
        <v>0</v>
      </c>
      <c r="S401" s="71">
        <v>3.2620257162834276</v>
      </c>
      <c r="T401" s="72"/>
      <c r="U401" s="71">
        <v>14706721</v>
      </c>
      <c r="V401" s="71">
        <v>424</v>
      </c>
      <c r="W401" s="71">
        <v>163</v>
      </c>
      <c r="X401" s="71">
        <v>7820</v>
      </c>
      <c r="Y401" s="71">
        <v>7717</v>
      </c>
      <c r="Z401" s="71">
        <v>12417</v>
      </c>
      <c r="AA401" s="71">
        <v>3221</v>
      </c>
      <c r="AB401" s="71">
        <v>18781</v>
      </c>
      <c r="AC401" s="71">
        <v>0</v>
      </c>
      <c r="AD401" s="71">
        <v>3.2620257162834281</v>
      </c>
      <c r="AE401" s="72"/>
      <c r="AF401" s="71">
        <v>96545495.107884809</v>
      </c>
      <c r="AG401" s="71">
        <v>606138.22598111909</v>
      </c>
      <c r="AH401" s="71">
        <v>1076280.3700793369</v>
      </c>
      <c r="AI401" s="71">
        <v>48357308.585975617</v>
      </c>
      <c r="AJ401" s="71">
        <v>38517948.370974198</v>
      </c>
      <c r="AK401" s="71">
        <v>0</v>
      </c>
      <c r="AL401" s="71">
        <v>0</v>
      </c>
      <c r="AM401" s="71">
        <v>2585225.5102754771</v>
      </c>
      <c r="AN401" s="71">
        <v>0</v>
      </c>
      <c r="AO401" s="71">
        <v>0</v>
      </c>
      <c r="AP401" s="71">
        <v>187688396.17117053</v>
      </c>
      <c r="AQ401" s="72"/>
      <c r="AR401" s="71">
        <v>269</v>
      </c>
      <c r="AS401" s="71">
        <v>89</v>
      </c>
      <c r="AT401" s="71">
        <v>0</v>
      </c>
      <c r="AU401" s="71">
        <v>0</v>
      </c>
      <c r="AV401" s="71">
        <v>0</v>
      </c>
      <c r="AW401" s="71">
        <v>0</v>
      </c>
      <c r="AX401" s="71"/>
      <c r="AY401" s="72"/>
      <c r="AZ401" s="71">
        <v>1327</v>
      </c>
      <c r="BA401" s="71">
        <v>18531</v>
      </c>
      <c r="BB401" s="71">
        <v>0</v>
      </c>
      <c r="BC401" s="71">
        <v>0</v>
      </c>
      <c r="BD401" s="71">
        <v>0</v>
      </c>
      <c r="BE401" s="71">
        <v>0</v>
      </c>
      <c r="BF401" s="71"/>
      <c r="BG401" s="72"/>
      <c r="BH401" s="71">
        <v>0</v>
      </c>
      <c r="BI401" s="71">
        <v>0</v>
      </c>
      <c r="BJ401" s="71">
        <v>81.471999999999994</v>
      </c>
      <c r="BK401" s="71">
        <v>0</v>
      </c>
      <c r="BL401" s="71">
        <v>12.221</v>
      </c>
      <c r="BM401" s="71">
        <v>0</v>
      </c>
      <c r="BN401" s="72"/>
      <c r="BO401" s="71">
        <v>0</v>
      </c>
      <c r="BP401" s="71">
        <v>0</v>
      </c>
      <c r="BQ401" s="71">
        <v>7</v>
      </c>
      <c r="BR401" s="71">
        <v>0</v>
      </c>
      <c r="BS401" s="71">
        <v>1</v>
      </c>
      <c r="BT401" s="71">
        <v>0</v>
      </c>
      <c r="BU401"/>
      <c r="BV401" s="70">
        <v>93.692999999999998</v>
      </c>
      <c r="BW401" s="70">
        <v>0</v>
      </c>
      <c r="BX401" s="70">
        <v>0</v>
      </c>
      <c r="BY401" s="70">
        <v>0</v>
      </c>
      <c r="BZ401" s="70">
        <v>0</v>
      </c>
      <c r="CA401" s="70">
        <v>0</v>
      </c>
      <c r="CB401" s="70">
        <v>0</v>
      </c>
      <c r="CC401" s="70">
        <v>0</v>
      </c>
      <c r="CD401" s="70">
        <v>0</v>
      </c>
    </row>
    <row r="402" spans="1:82">
      <c r="A402" s="70" t="s">
        <v>2088</v>
      </c>
      <c r="B402" s="70">
        <v>203</v>
      </c>
      <c r="C402" s="70">
        <v>16</v>
      </c>
      <c r="D402" s="70">
        <v>12</v>
      </c>
      <c r="E402" s="70">
        <v>2019</v>
      </c>
      <c r="F402" s="70" t="s">
        <v>158</v>
      </c>
      <c r="G402" s="70" t="s">
        <v>2072</v>
      </c>
      <c r="H402" s="70" t="s">
        <v>2073</v>
      </c>
      <c r="I402" s="148"/>
      <c r="J402" s="71">
        <v>73.067795994914491</v>
      </c>
      <c r="K402" s="71">
        <v>0.76028739289909097</v>
      </c>
      <c r="L402" s="71">
        <v>7.782370856961994</v>
      </c>
      <c r="M402" s="71">
        <v>28.055436477937334</v>
      </c>
      <c r="N402" s="71">
        <v>19.818239490609525</v>
      </c>
      <c r="O402" s="71">
        <v>19.755073682329066</v>
      </c>
      <c r="P402" s="71">
        <v>15.348377714558623</v>
      </c>
      <c r="Q402" s="71">
        <v>1.1296672789719899</v>
      </c>
      <c r="R402" s="71">
        <v>0</v>
      </c>
      <c r="S402" s="71">
        <v>3.4938355214976746</v>
      </c>
      <c r="T402" s="72"/>
      <c r="U402" s="71">
        <v>14352332</v>
      </c>
      <c r="V402" s="71">
        <v>424</v>
      </c>
      <c r="W402" s="71">
        <v>163</v>
      </c>
      <c r="X402" s="71">
        <v>7820</v>
      </c>
      <c r="Y402" s="71">
        <v>7510</v>
      </c>
      <c r="Z402" s="71">
        <v>12368</v>
      </c>
      <c r="AA402" s="71">
        <v>3187</v>
      </c>
      <c r="AB402" s="71">
        <v>18306</v>
      </c>
      <c r="AC402" s="71">
        <v>0</v>
      </c>
      <c r="AD402" s="71">
        <v>3.4938355214976751</v>
      </c>
      <c r="AE402" s="72"/>
      <c r="AF402" s="71">
        <v>91029483.982939854</v>
      </c>
      <c r="AG402" s="71">
        <v>585105.81192091643</v>
      </c>
      <c r="AH402" s="71">
        <v>1170521.5260259351</v>
      </c>
      <c r="AI402" s="71">
        <v>47193881.350654751</v>
      </c>
      <c r="AJ402" s="71">
        <v>34979639.847445831</v>
      </c>
      <c r="AK402" s="71">
        <v>0</v>
      </c>
      <c r="AL402" s="71">
        <v>0</v>
      </c>
      <c r="AM402" s="71">
        <v>2493139.3925057817</v>
      </c>
      <c r="AN402" s="71">
        <v>0</v>
      </c>
      <c r="AO402" s="71">
        <v>0</v>
      </c>
      <c r="AP402" s="71">
        <v>177451771.91149309</v>
      </c>
      <c r="AQ402" s="72"/>
      <c r="AR402" s="71">
        <v>311</v>
      </c>
      <c r="AS402" s="71">
        <v>100</v>
      </c>
      <c r="AT402" s="71">
        <v>0</v>
      </c>
      <c r="AU402" s="71">
        <v>0</v>
      </c>
      <c r="AV402" s="71">
        <v>0</v>
      </c>
      <c r="AW402" s="71">
        <v>2</v>
      </c>
      <c r="AX402" s="71"/>
      <c r="AY402" s="72"/>
      <c r="AZ402" s="71">
        <v>1541.8</v>
      </c>
      <c r="BA402" s="71">
        <v>20752.5</v>
      </c>
      <c r="BB402" s="71">
        <v>0</v>
      </c>
      <c r="BC402" s="71">
        <v>0</v>
      </c>
      <c r="BD402" s="71">
        <v>0</v>
      </c>
      <c r="BE402" s="71">
        <v>346.5</v>
      </c>
      <c r="BF402" s="71"/>
      <c r="BG402" s="72"/>
      <c r="BH402" s="71">
        <v>0</v>
      </c>
      <c r="BI402" s="71">
        <v>0</v>
      </c>
      <c r="BJ402" s="71">
        <v>83.828000000000003</v>
      </c>
      <c r="BK402" s="71">
        <v>0</v>
      </c>
      <c r="BL402" s="71">
        <v>12.215999999999999</v>
      </c>
      <c r="BM402" s="71">
        <v>0</v>
      </c>
      <c r="BN402" s="72"/>
      <c r="BO402" s="71">
        <v>0</v>
      </c>
      <c r="BP402" s="71">
        <v>0</v>
      </c>
      <c r="BQ402" s="71">
        <v>8</v>
      </c>
      <c r="BR402" s="71">
        <v>0</v>
      </c>
      <c r="BS402" s="71">
        <v>1</v>
      </c>
      <c r="BT402" s="71">
        <v>0</v>
      </c>
      <c r="BU402"/>
      <c r="BV402" s="70">
        <v>96.043999999999997</v>
      </c>
      <c r="BW402" s="70">
        <v>0</v>
      </c>
      <c r="BX402" s="70">
        <v>0</v>
      </c>
      <c r="BY402" s="70">
        <v>0</v>
      </c>
      <c r="BZ402" s="70">
        <v>0</v>
      </c>
      <c r="CA402" s="70">
        <v>0</v>
      </c>
      <c r="CB402" s="70">
        <v>0</v>
      </c>
      <c r="CC402" s="70">
        <v>0</v>
      </c>
      <c r="CD402" s="70">
        <v>0</v>
      </c>
    </row>
    <row r="403" spans="1:82">
      <c r="A403" s="70" t="s">
        <v>2089</v>
      </c>
      <c r="B403" s="70">
        <v>204</v>
      </c>
      <c r="C403" s="70">
        <v>17</v>
      </c>
      <c r="D403" s="70">
        <v>12</v>
      </c>
      <c r="E403" s="70">
        <v>2020</v>
      </c>
      <c r="F403" s="70" t="s">
        <v>159</v>
      </c>
      <c r="G403" s="70" t="s">
        <v>2072</v>
      </c>
      <c r="H403" s="70" t="s">
        <v>2073</v>
      </c>
      <c r="I403" s="148"/>
      <c r="J403" s="71">
        <v>74.44225647931502</v>
      </c>
      <c r="K403" s="71">
        <v>0.87078215137535231</v>
      </c>
      <c r="L403" s="71">
        <v>4.0455037202944872</v>
      </c>
      <c r="M403" s="71">
        <v>30.288284109043186</v>
      </c>
      <c r="N403" s="71">
        <v>20.414936541237783</v>
      </c>
      <c r="O403" s="71">
        <v>17.243863472200566</v>
      </c>
      <c r="P403" s="71">
        <v>14.53078731030873</v>
      </c>
      <c r="Q403" s="71">
        <v>1.0661867612226601</v>
      </c>
      <c r="R403" s="71">
        <v>0</v>
      </c>
      <c r="S403" s="71">
        <v>4.3262954223932857</v>
      </c>
      <c r="T403" s="72"/>
      <c r="U403" s="71">
        <v>15790971</v>
      </c>
      <c r="V403" s="71">
        <v>427</v>
      </c>
      <c r="W403" s="71">
        <v>82</v>
      </c>
      <c r="X403" s="71">
        <v>9159</v>
      </c>
      <c r="Y403" s="71">
        <v>7557</v>
      </c>
      <c r="Z403" s="71">
        <v>12322</v>
      </c>
      <c r="AA403" s="71">
        <v>3207</v>
      </c>
      <c r="AB403" s="71">
        <v>18083</v>
      </c>
      <c r="AC403" s="71">
        <v>0</v>
      </c>
      <c r="AD403" s="71">
        <v>4.3262954223932857</v>
      </c>
      <c r="AE403" s="72"/>
      <c r="AF403" s="71">
        <v>97808062.448158711</v>
      </c>
      <c r="AG403" s="71">
        <v>635806.5836353919</v>
      </c>
      <c r="AH403" s="71">
        <v>599223.00708162773</v>
      </c>
      <c r="AI403" s="71">
        <v>52207609.810478397</v>
      </c>
      <c r="AJ403" s="71">
        <v>37240333.551408827</v>
      </c>
      <c r="AK403" s="71"/>
      <c r="AL403" s="71"/>
      <c r="AM403" s="71">
        <v>2360032.4063203125</v>
      </c>
      <c r="AN403" s="71"/>
      <c r="AO403" s="71"/>
      <c r="AP403" s="71">
        <v>190851067.80708325</v>
      </c>
      <c r="AQ403" s="72"/>
      <c r="AR403" s="71">
        <v>350</v>
      </c>
      <c r="AS403" s="71">
        <v>105</v>
      </c>
      <c r="AT403" s="71">
        <v>0</v>
      </c>
      <c r="AU403" s="71">
        <v>0</v>
      </c>
      <c r="AV403" s="71">
        <v>0</v>
      </c>
      <c r="AW403" s="71">
        <v>2</v>
      </c>
      <c r="AX403" s="71"/>
      <c r="AY403" s="72"/>
      <c r="AZ403" s="71">
        <v>1764.700000000001</v>
      </c>
      <c r="BA403" s="71">
        <v>20921.000000000011</v>
      </c>
      <c r="BB403" s="71">
        <v>0</v>
      </c>
      <c r="BC403" s="71">
        <v>0</v>
      </c>
      <c r="BD403" s="71">
        <v>0</v>
      </c>
      <c r="BE403" s="71">
        <v>346.5</v>
      </c>
      <c r="BF403" s="71"/>
      <c r="BG403" s="72"/>
      <c r="BH403" s="71">
        <v>0</v>
      </c>
      <c r="BI403" s="71">
        <v>0</v>
      </c>
      <c r="BJ403" s="71">
        <v>82.037999999999997</v>
      </c>
      <c r="BK403" s="71">
        <v>0</v>
      </c>
      <c r="BL403" s="71">
        <v>12.597</v>
      </c>
      <c r="BM403" s="71">
        <v>0</v>
      </c>
      <c r="BN403" s="72"/>
      <c r="BO403" s="71">
        <v>0</v>
      </c>
      <c r="BP403" s="71">
        <v>0</v>
      </c>
      <c r="BQ403" s="71">
        <v>9</v>
      </c>
      <c r="BR403" s="71">
        <v>0</v>
      </c>
      <c r="BS403" s="71">
        <v>1</v>
      </c>
      <c r="BT403" s="71">
        <v>0</v>
      </c>
      <c r="BU403"/>
      <c r="BV403" s="70">
        <v>94.635000000000005</v>
      </c>
      <c r="BW403" s="70">
        <v>0</v>
      </c>
      <c r="BX403" s="70">
        <v>0</v>
      </c>
      <c r="BY403" s="70">
        <v>0</v>
      </c>
      <c r="BZ403" s="70">
        <v>0</v>
      </c>
      <c r="CA403" s="70">
        <v>0</v>
      </c>
      <c r="CB403" s="70">
        <v>0</v>
      </c>
      <c r="CC403" s="70">
        <v>0</v>
      </c>
      <c r="CD403" s="70">
        <v>0</v>
      </c>
    </row>
    <row r="404" spans="1:82">
      <c r="A404" s="70" t="s">
        <v>2090</v>
      </c>
      <c r="B404" s="70">
        <v>204</v>
      </c>
      <c r="C404" s="70">
        <v>18</v>
      </c>
      <c r="D404" s="70">
        <v>12</v>
      </c>
      <c r="E404" s="70">
        <v>2021</v>
      </c>
      <c r="F404" s="70" t="s">
        <v>160</v>
      </c>
      <c r="G404" s="70" t="s">
        <v>2072</v>
      </c>
      <c r="H404" s="70" t="s">
        <v>2073</v>
      </c>
      <c r="I404" s="148"/>
      <c r="J404" s="71">
        <v>75.076801252129911</v>
      </c>
      <c r="K404" s="71">
        <v>0.94514380963052591</v>
      </c>
      <c r="L404" s="71">
        <v>3.6469063568957876</v>
      </c>
      <c r="M404" s="71">
        <v>34.668619520959297</v>
      </c>
      <c r="N404" s="71">
        <v>20.459573333417495</v>
      </c>
      <c r="O404" s="71">
        <v>16.585532547423046</v>
      </c>
      <c r="P404" s="71">
        <v>15.487150802125946</v>
      </c>
      <c r="Q404" s="71">
        <v>1.04139244754066</v>
      </c>
      <c r="R404" s="71">
        <v>0</v>
      </c>
      <c r="S404" s="71">
        <v>4.1939331372986643</v>
      </c>
      <c r="T404" s="72"/>
      <c r="U404" s="71">
        <v>15822592</v>
      </c>
      <c r="V404" s="71">
        <v>427</v>
      </c>
      <c r="W404" s="71">
        <v>82</v>
      </c>
      <c r="X404" s="71">
        <v>9159</v>
      </c>
      <c r="Y404" s="71">
        <v>7547</v>
      </c>
      <c r="Z404" s="71">
        <v>12203</v>
      </c>
      <c r="AA404" s="71">
        <v>3333</v>
      </c>
      <c r="AB404" s="71">
        <v>17836</v>
      </c>
      <c r="AC404" s="71">
        <v>0</v>
      </c>
      <c r="AD404" s="71">
        <v>4.1939331372986643</v>
      </c>
      <c r="AE404" s="72"/>
      <c r="AF404" s="71">
        <v>96319303.037528351</v>
      </c>
      <c r="AG404" s="71">
        <v>675096.16775807284</v>
      </c>
      <c r="AH404" s="71">
        <v>563095.84241996426</v>
      </c>
      <c r="AI404" s="71">
        <v>57223621.907804698</v>
      </c>
      <c r="AJ404" s="71">
        <v>36163807.743237153</v>
      </c>
      <c r="AK404" s="71">
        <v>0</v>
      </c>
      <c r="AL404" s="71">
        <v>0</v>
      </c>
      <c r="AM404" s="71">
        <v>2341222.7029399732</v>
      </c>
      <c r="AN404" s="71">
        <v>0</v>
      </c>
      <c r="AO404" s="71">
        <v>0</v>
      </c>
      <c r="AP404" s="71">
        <v>193286147.40168822</v>
      </c>
      <c r="AQ404" s="72"/>
      <c r="AR404" s="71">
        <v>384</v>
      </c>
      <c r="AS404" s="71">
        <v>105</v>
      </c>
      <c r="AT404" s="71">
        <v>0</v>
      </c>
      <c r="AU404" s="71">
        <v>0</v>
      </c>
      <c r="AV404" s="71">
        <v>0</v>
      </c>
      <c r="AW404" s="71">
        <v>2</v>
      </c>
      <c r="AX404" s="71"/>
      <c r="AY404" s="72"/>
      <c r="AZ404" s="71">
        <v>1966.4000000000019</v>
      </c>
      <c r="BA404" s="71">
        <v>20921.100000000009</v>
      </c>
      <c r="BB404" s="71">
        <v>0</v>
      </c>
      <c r="BC404" s="71">
        <v>0</v>
      </c>
      <c r="BD404" s="71">
        <v>0</v>
      </c>
      <c r="BE404" s="71">
        <v>346.5</v>
      </c>
      <c r="BF404" s="71"/>
      <c r="BG404" s="72"/>
      <c r="BH404" s="71">
        <v>0</v>
      </c>
      <c r="BI404" s="71">
        <v>0</v>
      </c>
      <c r="BJ404" s="71">
        <v>62.804000000000002</v>
      </c>
      <c r="BK404" s="71">
        <v>0</v>
      </c>
      <c r="BL404" s="71">
        <v>9.0660000000000007</v>
      </c>
      <c r="BM404" s="71">
        <v>0</v>
      </c>
      <c r="BN404" s="72"/>
      <c r="BO404" s="71">
        <v>0</v>
      </c>
      <c r="BP404" s="71">
        <v>0</v>
      </c>
      <c r="BQ404" s="71">
        <v>8</v>
      </c>
      <c r="BR404" s="71">
        <v>0</v>
      </c>
      <c r="BS404" s="71">
        <v>1</v>
      </c>
      <c r="BT404" s="71">
        <v>0</v>
      </c>
      <c r="BU404"/>
      <c r="BV404" s="70">
        <v>71.87</v>
      </c>
      <c r="BW404" s="70">
        <v>0</v>
      </c>
      <c r="BX404" s="70">
        <v>0</v>
      </c>
      <c r="BY404" s="70">
        <v>0</v>
      </c>
      <c r="BZ404" s="70">
        <v>0</v>
      </c>
      <c r="CA404" s="70">
        <v>0</v>
      </c>
      <c r="CB404" s="70">
        <v>0</v>
      </c>
      <c r="CC404" s="70">
        <v>0</v>
      </c>
      <c r="CD404" s="70">
        <v>0</v>
      </c>
    </row>
    <row r="405" spans="1:82">
      <c r="A405" s="70" t="s">
        <v>2091</v>
      </c>
      <c r="B405" s="70">
        <v>204</v>
      </c>
      <c r="C405" s="70">
        <v>19</v>
      </c>
      <c r="D405" s="70">
        <v>12</v>
      </c>
      <c r="E405" s="70">
        <v>2022</v>
      </c>
      <c r="F405" s="70" t="s">
        <v>161</v>
      </c>
      <c r="G405" s="70" t="s">
        <v>2072</v>
      </c>
      <c r="H405" s="70" t="s">
        <v>2073</v>
      </c>
      <c r="I405" s="148"/>
      <c r="J405" s="71">
        <v>59.464575355804236</v>
      </c>
      <c r="K405" s="71">
        <v>0.86626088931687062</v>
      </c>
      <c r="L405" s="71">
        <v>3.379314292082781</v>
      </c>
      <c r="M405" s="71">
        <v>33.077181990057554</v>
      </c>
      <c r="N405" s="71">
        <v>22.113417217118659</v>
      </c>
      <c r="O405" s="71">
        <v>17.337741273494995</v>
      </c>
      <c r="P405" s="71">
        <v>15.446830428180997</v>
      </c>
      <c r="Q405" s="71">
        <v>1.0367567963922608</v>
      </c>
      <c r="R405" s="71">
        <v>0</v>
      </c>
      <c r="S405" s="71">
        <v>4.2151157228686529</v>
      </c>
      <c r="T405" s="72"/>
      <c r="U405" s="71">
        <v>15152813</v>
      </c>
      <c r="V405" s="71">
        <v>427</v>
      </c>
      <c r="W405" s="71">
        <v>82</v>
      </c>
      <c r="X405" s="71">
        <v>9159</v>
      </c>
      <c r="Y405" s="71">
        <v>7574</v>
      </c>
      <c r="Z405" s="71">
        <v>12120</v>
      </c>
      <c r="AA405" s="71">
        <v>3375</v>
      </c>
      <c r="AB405" s="71">
        <v>17611</v>
      </c>
      <c r="AC405" s="71">
        <v>0</v>
      </c>
      <c r="AD405" s="71">
        <v>4.2151157228686529</v>
      </c>
      <c r="AE405" s="72"/>
      <c r="AF405" s="71">
        <v>76925539.706577361</v>
      </c>
      <c r="AG405" s="71">
        <v>656933.37864978262</v>
      </c>
      <c r="AH405" s="71">
        <v>636258.3741386336</v>
      </c>
      <c r="AI405" s="71">
        <v>53331154.590453669</v>
      </c>
      <c r="AJ405" s="71">
        <v>41038965.902539238</v>
      </c>
      <c r="AK405" s="71">
        <v>0</v>
      </c>
      <c r="AL405" s="71">
        <v>0</v>
      </c>
      <c r="AM405" s="71">
        <v>2274060.7818037118</v>
      </c>
      <c r="AN405" s="71">
        <v>0</v>
      </c>
      <c r="AO405" s="71">
        <v>0</v>
      </c>
      <c r="AP405" s="71">
        <v>174862912.73416236</v>
      </c>
      <c r="AQ405" s="72"/>
      <c r="AR405" s="71">
        <v>438</v>
      </c>
      <c r="AS405" s="71">
        <v>109</v>
      </c>
      <c r="AT405" s="71">
        <v>0</v>
      </c>
      <c r="AU405" s="71">
        <v>0</v>
      </c>
      <c r="AV405" s="71">
        <v>0</v>
      </c>
      <c r="AW405" s="71">
        <v>2</v>
      </c>
      <c r="AX405" s="71"/>
      <c r="AY405" s="72"/>
      <c r="AZ405" s="71">
        <v>2320.1000000000031</v>
      </c>
      <c r="BA405" s="71">
        <v>21027.30000000001</v>
      </c>
      <c r="BB405" s="71">
        <v>0</v>
      </c>
      <c r="BC405" s="71">
        <v>0</v>
      </c>
      <c r="BD405" s="71">
        <v>0</v>
      </c>
      <c r="BE405" s="71">
        <v>346.5</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2092</v>
      </c>
      <c r="B406" s="70">
        <v>204</v>
      </c>
      <c r="C406" s="70">
        <v>20</v>
      </c>
      <c r="D406" s="70">
        <v>12</v>
      </c>
      <c r="E406" s="70">
        <v>2023</v>
      </c>
      <c r="F406" s="70" t="s">
        <v>1539</v>
      </c>
      <c r="G406" s="1064" t="s">
        <v>2072</v>
      </c>
      <c r="H406" s="70" t="s">
        <v>2073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469</v>
      </c>
      <c r="AS406" s="71">
        <v>109</v>
      </c>
      <c r="AT406" s="71">
        <v>0</v>
      </c>
      <c r="AU406" s="71">
        <v>0</v>
      </c>
      <c r="AV406" s="71">
        <v>0</v>
      </c>
      <c r="AW406" s="71">
        <v>2</v>
      </c>
      <c r="AX406" s="71"/>
      <c r="AY406" s="72"/>
      <c r="AZ406" s="71">
        <v>2516.7000000000039</v>
      </c>
      <c r="BA406" s="71">
        <v>21027.30000000001</v>
      </c>
      <c r="BB406" s="71">
        <v>0</v>
      </c>
      <c r="BC406" s="71">
        <v>0</v>
      </c>
      <c r="BD406" s="71">
        <v>0</v>
      </c>
      <c r="BE406" s="71">
        <v>346.5</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2093</v>
      </c>
      <c r="B407" s="70">
        <v>204</v>
      </c>
      <c r="C407" s="70">
        <v>21</v>
      </c>
      <c r="D407" s="70">
        <v>12</v>
      </c>
      <c r="E407" s="70">
        <v>2024</v>
      </c>
      <c r="F407" s="70" t="s">
        <v>1554</v>
      </c>
      <c r="G407" s="1064" t="s">
        <v>2072</v>
      </c>
      <c r="H407" s="70" t="s">
        <v>2073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2094</v>
      </c>
      <c r="B408" s="70">
        <v>426</v>
      </c>
      <c r="C408" s="70">
        <v>1</v>
      </c>
      <c r="D408" s="70">
        <v>26</v>
      </c>
      <c r="E408" s="70">
        <v>1990</v>
      </c>
      <c r="F408" s="70" t="s">
        <v>787</v>
      </c>
      <c r="G408" s="70" t="s">
        <v>2095</v>
      </c>
      <c r="H408" s="70" t="s">
        <v>2096</v>
      </c>
      <c r="I408" s="148"/>
      <c r="J408" s="71">
        <v>42.281841285320347</v>
      </c>
      <c r="K408" s="71">
        <v>2.155350283634244</v>
      </c>
      <c r="L408" s="71">
        <v>9.9339474482132868</v>
      </c>
      <c r="M408" s="71">
        <v>8.547160031221873</v>
      </c>
      <c r="N408" s="71">
        <v>13.197545247649391</v>
      </c>
      <c r="O408" s="71">
        <v>11.80856288284251</v>
      </c>
      <c r="P408" s="71">
        <v>19.698441009055859</v>
      </c>
      <c r="Q408" s="71">
        <v>1.1636666954989501</v>
      </c>
      <c r="R408" s="71">
        <v>0</v>
      </c>
      <c r="S408" s="71">
        <v>1.059120919730997</v>
      </c>
      <c r="T408" s="72"/>
      <c r="U408" s="71">
        <v>1461066</v>
      </c>
      <c r="V408" s="71">
        <v>731</v>
      </c>
      <c r="W408" s="71">
        <v>108</v>
      </c>
      <c r="X408" s="71">
        <v>3314</v>
      </c>
      <c r="Y408" s="71">
        <v>5694</v>
      </c>
      <c r="Z408" s="71">
        <v>4857</v>
      </c>
      <c r="AA408" s="71">
        <v>4783</v>
      </c>
      <c r="AB408" s="71">
        <v>18894</v>
      </c>
      <c r="AC408" s="71">
        <v>0</v>
      </c>
      <c r="AD408" s="71">
        <v>1.059120919730997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2097</v>
      </c>
      <c r="B409" s="70">
        <v>427</v>
      </c>
      <c r="C409" s="70">
        <v>2</v>
      </c>
      <c r="D409" s="70">
        <v>26</v>
      </c>
      <c r="E409" s="70">
        <v>2005</v>
      </c>
      <c r="F409" s="70" t="s">
        <v>789</v>
      </c>
      <c r="G409" s="70" t="s">
        <v>2095</v>
      </c>
      <c r="H409" s="70" t="s">
        <v>2096</v>
      </c>
      <c r="I409" s="148"/>
      <c r="J409" s="71">
        <v>44.01039470734905</v>
      </c>
      <c r="K409" s="71">
        <v>1.577324222417251</v>
      </c>
      <c r="L409" s="71">
        <v>2.6601748878774858</v>
      </c>
      <c r="M409" s="71">
        <v>16.87851706158299</v>
      </c>
      <c r="N409" s="71">
        <v>19.173364362985151</v>
      </c>
      <c r="O409" s="71">
        <v>20.423725404803449</v>
      </c>
      <c r="P409" s="71">
        <v>20.90918286640629</v>
      </c>
      <c r="Q409" s="71">
        <v>1.1570182703940199</v>
      </c>
      <c r="R409" s="71">
        <v>0</v>
      </c>
      <c r="S409" s="71">
        <v>4.6699518825045008</v>
      </c>
      <c r="T409" s="72"/>
      <c r="U409" s="71">
        <v>1887508</v>
      </c>
      <c r="V409" s="71">
        <v>680</v>
      </c>
      <c r="W409" s="71">
        <v>26</v>
      </c>
      <c r="X409" s="71">
        <v>3492</v>
      </c>
      <c r="Y409" s="71">
        <v>7555</v>
      </c>
      <c r="Z409" s="71">
        <v>9721</v>
      </c>
      <c r="AA409" s="71">
        <v>4158</v>
      </c>
      <c r="AB409" s="71">
        <v>19639</v>
      </c>
      <c r="AC409" s="71">
        <v>0</v>
      </c>
      <c r="AD409" s="71">
        <v>4.6699518825045008</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2098</v>
      </c>
      <c r="B410" s="70">
        <v>428</v>
      </c>
      <c r="C410" s="70">
        <v>3</v>
      </c>
      <c r="D410" s="70">
        <v>26</v>
      </c>
      <c r="E410" s="70">
        <v>2006</v>
      </c>
      <c r="F410" s="70" t="s">
        <v>790</v>
      </c>
      <c r="G410" s="70" t="s">
        <v>2095</v>
      </c>
      <c r="H410" s="70" t="s">
        <v>2096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2099</v>
      </c>
      <c r="B411" s="70">
        <v>429</v>
      </c>
      <c r="C411" s="70">
        <v>4</v>
      </c>
      <c r="D411" s="70">
        <v>26</v>
      </c>
      <c r="E411" s="70">
        <v>2007</v>
      </c>
      <c r="F411" s="70" t="s">
        <v>791</v>
      </c>
      <c r="G411" s="70" t="s">
        <v>2095</v>
      </c>
      <c r="H411" s="70" t="s">
        <v>2096</v>
      </c>
      <c r="I411" s="148"/>
      <c r="J411" s="71">
        <v>44.244422623651552</v>
      </c>
      <c r="K411" s="71">
        <v>1.6391419980283199</v>
      </c>
      <c r="L411" s="71">
        <v>2.1527073010462461</v>
      </c>
      <c r="M411" s="71">
        <v>15.483573627385621</v>
      </c>
      <c r="N411" s="71">
        <v>21.354123184617649</v>
      </c>
      <c r="O411" s="71">
        <v>20.24692108869511</v>
      </c>
      <c r="P411" s="71">
        <v>20.671117709249749</v>
      </c>
      <c r="Q411" s="71">
        <v>1.20351574881631</v>
      </c>
      <c r="R411" s="71">
        <v>0</v>
      </c>
      <c r="S411" s="71">
        <v>3.1534094503619579</v>
      </c>
      <c r="T411" s="72"/>
      <c r="U411" s="71">
        <v>2119963</v>
      </c>
      <c r="V411" s="71">
        <v>736</v>
      </c>
      <c r="W411" s="71">
        <v>24</v>
      </c>
      <c r="X411" s="71">
        <v>4005</v>
      </c>
      <c r="Y411" s="71">
        <v>7732</v>
      </c>
      <c r="Z411" s="71">
        <v>10018</v>
      </c>
      <c r="AA411" s="71">
        <v>4048</v>
      </c>
      <c r="AB411" s="71">
        <v>19348</v>
      </c>
      <c r="AC411" s="71">
        <v>0</v>
      </c>
      <c r="AD411" s="71">
        <v>3.1534094503619579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2100</v>
      </c>
      <c r="B412" s="70">
        <v>430</v>
      </c>
      <c r="C412" s="70">
        <v>5</v>
      </c>
      <c r="D412" s="70">
        <v>26</v>
      </c>
      <c r="E412" s="70">
        <v>2008</v>
      </c>
      <c r="F412" s="70" t="s">
        <v>792</v>
      </c>
      <c r="G412" s="70" t="s">
        <v>2095</v>
      </c>
      <c r="H412" s="70" t="s">
        <v>2096</v>
      </c>
      <c r="I412" s="148"/>
      <c r="J412" s="71">
        <v>40.77221341258452</v>
      </c>
      <c r="K412" s="71">
        <v>1.211262125388006</v>
      </c>
      <c r="L412" s="71">
        <v>1.9040253830188161</v>
      </c>
      <c r="M412" s="71">
        <v>16.241724817778628</v>
      </c>
      <c r="N412" s="71">
        <v>18.2607820209927</v>
      </c>
      <c r="O412" s="71">
        <v>19.8708371477003</v>
      </c>
      <c r="P412" s="71">
        <v>20.285411503334661</v>
      </c>
      <c r="Q412" s="71">
        <v>1.1795734169340799</v>
      </c>
      <c r="R412" s="71">
        <v>0</v>
      </c>
      <c r="S412" s="71">
        <v>2.7339650086731728</v>
      </c>
      <c r="T412" s="72"/>
      <c r="U412" s="71">
        <v>2108678</v>
      </c>
      <c r="V412" s="71">
        <v>736</v>
      </c>
      <c r="W412" s="71">
        <v>24</v>
      </c>
      <c r="X412" s="71">
        <v>4005</v>
      </c>
      <c r="Y412" s="71">
        <v>7822</v>
      </c>
      <c r="Z412" s="71">
        <v>10177</v>
      </c>
      <c r="AA412" s="71">
        <v>3977</v>
      </c>
      <c r="AB412" s="71">
        <v>19275</v>
      </c>
      <c r="AC412" s="71">
        <v>0</v>
      </c>
      <c r="AD412" s="71">
        <v>2.7339650086731728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2101</v>
      </c>
      <c r="B413" s="70">
        <v>431</v>
      </c>
      <c r="C413" s="70">
        <v>6</v>
      </c>
      <c r="D413" s="70">
        <v>26</v>
      </c>
      <c r="E413" s="70">
        <v>2009</v>
      </c>
      <c r="F413" s="70" t="s">
        <v>176</v>
      </c>
      <c r="G413" s="70" t="s">
        <v>2095</v>
      </c>
      <c r="H413" s="70" t="s">
        <v>2096</v>
      </c>
      <c r="I413" s="148"/>
      <c r="J413" s="71">
        <v>34.996526793946757</v>
      </c>
      <c r="K413" s="71">
        <v>1.1555778008725619</v>
      </c>
      <c r="L413" s="71">
        <v>5.3050912878334087</v>
      </c>
      <c r="M413" s="71">
        <v>16.59994371362513</v>
      </c>
      <c r="N413" s="71">
        <v>17.620255355141179</v>
      </c>
      <c r="O413" s="71">
        <v>20.426312771396699</v>
      </c>
      <c r="P413" s="71">
        <v>19.57572010081315</v>
      </c>
      <c r="Q413" s="71">
        <v>1.1259551792992599</v>
      </c>
      <c r="R413" s="71">
        <v>0</v>
      </c>
      <c r="S413" s="71">
        <v>1.944086876214749</v>
      </c>
      <c r="T413" s="72"/>
      <c r="U413" s="71">
        <v>1606503</v>
      </c>
      <c r="V413" s="71">
        <v>635</v>
      </c>
      <c r="W413" s="71">
        <v>91</v>
      </c>
      <c r="X413" s="71">
        <v>4274</v>
      </c>
      <c r="Y413" s="71">
        <v>7890</v>
      </c>
      <c r="Z413" s="71">
        <v>10326</v>
      </c>
      <c r="AA413" s="71">
        <v>3940</v>
      </c>
      <c r="AB413" s="71">
        <v>19314</v>
      </c>
      <c r="AC413" s="71">
        <v>0</v>
      </c>
      <c r="AD413" s="71">
        <v>1.944086876214749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15.07</v>
      </c>
      <c r="BK413" s="71">
        <v>0</v>
      </c>
      <c r="BL413" s="71">
        <v>0</v>
      </c>
      <c r="BM413" s="71">
        <v>0</v>
      </c>
      <c r="BN413" s="72"/>
      <c r="BO413" s="71">
        <v>0</v>
      </c>
      <c r="BP413" s="71">
        <v>0</v>
      </c>
      <c r="BQ413" s="71">
        <v>3</v>
      </c>
      <c r="BR413" s="71">
        <v>0</v>
      </c>
      <c r="BS413" s="71">
        <v>0</v>
      </c>
      <c r="BT413" s="71">
        <v>0</v>
      </c>
      <c r="BU413"/>
      <c r="BV413" s="70">
        <v>15.07</v>
      </c>
      <c r="BW413" s="70">
        <v>0</v>
      </c>
      <c r="BX413" s="70">
        <v>0</v>
      </c>
      <c r="BY413" s="70">
        <v>0</v>
      </c>
      <c r="BZ413" s="70">
        <v>0</v>
      </c>
      <c r="CA413" s="70">
        <v>0</v>
      </c>
      <c r="CB413" s="70">
        <v>0</v>
      </c>
      <c r="CC413" s="70">
        <v>0</v>
      </c>
      <c r="CD413" s="70">
        <v>0</v>
      </c>
    </row>
    <row r="414" spans="1:82">
      <c r="A414" s="70" t="s">
        <v>2102</v>
      </c>
      <c r="B414" s="70">
        <v>432</v>
      </c>
      <c r="C414" s="70">
        <v>7</v>
      </c>
      <c r="D414" s="70">
        <v>26</v>
      </c>
      <c r="E414" s="70">
        <v>2010</v>
      </c>
      <c r="F414" s="70" t="s">
        <v>177</v>
      </c>
      <c r="G414" s="70" t="s">
        <v>2095</v>
      </c>
      <c r="H414" s="70" t="s">
        <v>2096</v>
      </c>
      <c r="I414" s="148"/>
      <c r="J414" s="71">
        <v>38.95598882498868</v>
      </c>
      <c r="K414" s="71">
        <v>1.2631884088640719</v>
      </c>
      <c r="L414" s="71">
        <v>4.8160331949929187</v>
      </c>
      <c r="M414" s="71">
        <v>17.72392638461141</v>
      </c>
      <c r="N414" s="71">
        <v>21.409391758339069</v>
      </c>
      <c r="O414" s="71">
        <v>20.591742054263271</v>
      </c>
      <c r="P414" s="71">
        <v>19.608314013918079</v>
      </c>
      <c r="Q414" s="71">
        <v>1.16628298207391</v>
      </c>
      <c r="R414" s="71">
        <v>0</v>
      </c>
      <c r="S414" s="71">
        <v>3.0590646285926399</v>
      </c>
      <c r="T414" s="72"/>
      <c r="U414" s="71">
        <v>1900269</v>
      </c>
      <c r="V414" s="71">
        <v>635</v>
      </c>
      <c r="W414" s="71">
        <v>91</v>
      </c>
      <c r="X414" s="71">
        <v>4274</v>
      </c>
      <c r="Y414" s="71">
        <v>7930</v>
      </c>
      <c r="Z414" s="71">
        <v>10458</v>
      </c>
      <c r="AA414" s="71">
        <v>3848</v>
      </c>
      <c r="AB414" s="71">
        <v>19170</v>
      </c>
      <c r="AC414" s="71">
        <v>0</v>
      </c>
      <c r="AD414" s="71">
        <v>3.0590646285926399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15.536</v>
      </c>
      <c r="BK414" s="71">
        <v>0</v>
      </c>
      <c r="BL414" s="71">
        <v>0</v>
      </c>
      <c r="BM414" s="71">
        <v>0</v>
      </c>
      <c r="BN414" s="72"/>
      <c r="BO414" s="71">
        <v>0</v>
      </c>
      <c r="BP414" s="71">
        <v>0</v>
      </c>
      <c r="BQ414" s="71">
        <v>3</v>
      </c>
      <c r="BR414" s="71">
        <v>0</v>
      </c>
      <c r="BS414" s="71">
        <v>0</v>
      </c>
      <c r="BT414" s="71">
        <v>0</v>
      </c>
      <c r="BU414"/>
      <c r="BV414" s="70">
        <v>15.536</v>
      </c>
      <c r="BW414" s="70">
        <v>0</v>
      </c>
      <c r="BX414" s="70">
        <v>0</v>
      </c>
      <c r="BY414" s="70">
        <v>0</v>
      </c>
      <c r="BZ414" s="70">
        <v>0</v>
      </c>
      <c r="CA414" s="70">
        <v>0</v>
      </c>
      <c r="CB414" s="70">
        <v>0</v>
      </c>
      <c r="CC414" s="70">
        <v>0</v>
      </c>
      <c r="CD414" s="70">
        <v>0</v>
      </c>
    </row>
    <row r="415" spans="1:82">
      <c r="A415" s="70" t="s">
        <v>2103</v>
      </c>
      <c r="B415" s="70">
        <v>433</v>
      </c>
      <c r="C415" s="70">
        <v>8</v>
      </c>
      <c r="D415" s="70">
        <v>26</v>
      </c>
      <c r="E415" s="70">
        <v>2011</v>
      </c>
      <c r="F415" s="70" t="s">
        <v>178</v>
      </c>
      <c r="G415" s="70" t="s">
        <v>2095</v>
      </c>
      <c r="H415" s="70" t="s">
        <v>2096</v>
      </c>
      <c r="I415" s="148"/>
      <c r="J415" s="71">
        <v>31.54642243939405</v>
      </c>
      <c r="K415" s="71">
        <v>1.5433630594755281</v>
      </c>
      <c r="L415" s="71">
        <v>4.9214328684186244</v>
      </c>
      <c r="M415" s="71">
        <v>23.604183246766091</v>
      </c>
      <c r="N415" s="71">
        <v>27.097593080982051</v>
      </c>
      <c r="O415" s="71">
        <v>20.535469868005851</v>
      </c>
      <c r="P415" s="71">
        <v>18.759603285490378</v>
      </c>
      <c r="Q415" s="71">
        <v>1.3342760958127</v>
      </c>
      <c r="R415" s="71">
        <v>0</v>
      </c>
      <c r="S415" s="71">
        <v>1.9929515228060259</v>
      </c>
      <c r="T415" s="72"/>
      <c r="U415" s="71">
        <v>1400837</v>
      </c>
      <c r="V415" s="71">
        <v>635</v>
      </c>
      <c r="W415" s="71">
        <v>91</v>
      </c>
      <c r="X415" s="71">
        <v>4274</v>
      </c>
      <c r="Y415" s="71">
        <v>7939</v>
      </c>
      <c r="Z415" s="71">
        <v>10656</v>
      </c>
      <c r="AA415" s="71">
        <v>3791</v>
      </c>
      <c r="AB415" s="71">
        <v>19013</v>
      </c>
      <c r="AC415" s="71">
        <v>0</v>
      </c>
      <c r="AD415" s="71">
        <v>1.9929515228060259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16.542000000000002</v>
      </c>
      <c r="BK415" s="71">
        <v>0</v>
      </c>
      <c r="BL415" s="71">
        <v>0</v>
      </c>
      <c r="BM415" s="71">
        <v>0</v>
      </c>
      <c r="BN415" s="72"/>
      <c r="BO415" s="71">
        <v>0</v>
      </c>
      <c r="BP415" s="71">
        <v>0</v>
      </c>
      <c r="BQ415" s="71">
        <v>3</v>
      </c>
      <c r="BR415" s="71">
        <v>0</v>
      </c>
      <c r="BS415" s="71">
        <v>0</v>
      </c>
      <c r="BT415" s="71">
        <v>0</v>
      </c>
      <c r="BU415"/>
      <c r="BV415" s="70">
        <v>16.542000000000002</v>
      </c>
      <c r="BW415" s="70">
        <v>0</v>
      </c>
      <c r="BX415" s="70">
        <v>0</v>
      </c>
      <c r="BY415" s="70">
        <v>0</v>
      </c>
      <c r="BZ415" s="70">
        <v>0</v>
      </c>
      <c r="CA415" s="70">
        <v>0</v>
      </c>
      <c r="CB415" s="70">
        <v>0</v>
      </c>
      <c r="CC415" s="70">
        <v>0</v>
      </c>
      <c r="CD415" s="70">
        <v>0</v>
      </c>
    </row>
    <row r="416" spans="1:82">
      <c r="A416" s="70" t="s">
        <v>2104</v>
      </c>
      <c r="B416" s="70">
        <v>434</v>
      </c>
      <c r="C416" s="70">
        <v>9</v>
      </c>
      <c r="D416" s="70">
        <v>26</v>
      </c>
      <c r="E416" s="70">
        <v>2012</v>
      </c>
      <c r="F416" s="70" t="s">
        <v>179</v>
      </c>
      <c r="G416" s="70" t="s">
        <v>2095</v>
      </c>
      <c r="H416" s="70" t="s">
        <v>2096</v>
      </c>
      <c r="I416" s="148"/>
      <c r="J416" s="71">
        <v>40.204912892928299</v>
      </c>
      <c r="K416" s="71">
        <v>1.497536534511871</v>
      </c>
      <c r="L416" s="71">
        <v>4.9105990060007834</v>
      </c>
      <c r="M416" s="71">
        <v>26.245870852042749</v>
      </c>
      <c r="N416" s="71">
        <v>28.064251893065851</v>
      </c>
      <c r="O416" s="71">
        <v>20.549773665836852</v>
      </c>
      <c r="P416" s="71">
        <v>18.677224872570267</v>
      </c>
      <c r="Q416" s="71">
        <v>1.4482916654979101</v>
      </c>
      <c r="R416" s="71">
        <v>0</v>
      </c>
      <c r="S416" s="71">
        <v>1.407531587913267</v>
      </c>
      <c r="T416" s="72"/>
      <c r="U416" s="71">
        <v>1875311</v>
      </c>
      <c r="V416" s="71">
        <v>635</v>
      </c>
      <c r="W416" s="71">
        <v>91</v>
      </c>
      <c r="X416" s="71">
        <v>4274</v>
      </c>
      <c r="Y416" s="71">
        <v>7989</v>
      </c>
      <c r="Z416" s="71">
        <v>10748</v>
      </c>
      <c r="AA416" s="71">
        <v>3753</v>
      </c>
      <c r="AB416" s="71">
        <v>18995</v>
      </c>
      <c r="AC416" s="71">
        <v>0</v>
      </c>
      <c r="AD416" s="71">
        <v>1.407531587913267</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19.881</v>
      </c>
      <c r="BK416" s="71">
        <v>0</v>
      </c>
      <c r="BL416" s="71">
        <v>0</v>
      </c>
      <c r="BM416" s="71">
        <v>0</v>
      </c>
      <c r="BN416" s="72"/>
      <c r="BO416" s="71">
        <v>0</v>
      </c>
      <c r="BP416" s="71">
        <v>0</v>
      </c>
      <c r="BQ416" s="71">
        <v>3</v>
      </c>
      <c r="BR416" s="71">
        <v>0</v>
      </c>
      <c r="BS416" s="71">
        <v>0</v>
      </c>
      <c r="BT416" s="71">
        <v>0</v>
      </c>
      <c r="BU416"/>
      <c r="BV416" s="70">
        <v>19.881</v>
      </c>
      <c r="BW416" s="70">
        <v>0</v>
      </c>
      <c r="BX416" s="70">
        <v>0</v>
      </c>
      <c r="BY416" s="70">
        <v>0</v>
      </c>
      <c r="BZ416" s="70">
        <v>0</v>
      </c>
      <c r="CA416" s="70">
        <v>0</v>
      </c>
      <c r="CB416" s="70">
        <v>0</v>
      </c>
      <c r="CC416" s="70">
        <v>0</v>
      </c>
      <c r="CD416" s="70">
        <v>0</v>
      </c>
    </row>
    <row r="417" spans="1:82">
      <c r="A417" s="70" t="s">
        <v>2105</v>
      </c>
      <c r="B417" s="70">
        <v>435</v>
      </c>
      <c r="C417" s="70">
        <v>10</v>
      </c>
      <c r="D417" s="70">
        <v>26</v>
      </c>
      <c r="E417" s="70">
        <v>2013</v>
      </c>
      <c r="F417" s="70" t="s">
        <v>180</v>
      </c>
      <c r="G417" s="70" t="s">
        <v>2095</v>
      </c>
      <c r="H417" s="70" t="s">
        <v>2096</v>
      </c>
      <c r="I417" s="148"/>
      <c r="J417" s="71">
        <v>45.29946654610216</v>
      </c>
      <c r="K417" s="71">
        <v>1.254490523018823</v>
      </c>
      <c r="L417" s="71">
        <v>4.3271318827022176</v>
      </c>
      <c r="M417" s="71">
        <v>22.638446003110111</v>
      </c>
      <c r="N417" s="71">
        <v>29.805732477821561</v>
      </c>
      <c r="O417" s="71">
        <v>19.962487441086726</v>
      </c>
      <c r="P417" s="71">
        <v>18.253059763268308</v>
      </c>
      <c r="Q417" s="71">
        <v>1.46742233534808</v>
      </c>
      <c r="R417" s="71">
        <v>0</v>
      </c>
      <c r="S417" s="71">
        <v>1.1917458596200079</v>
      </c>
      <c r="T417" s="72"/>
      <c r="U417" s="71">
        <v>1922444</v>
      </c>
      <c r="V417" s="71">
        <v>635</v>
      </c>
      <c r="W417" s="71">
        <v>91</v>
      </c>
      <c r="X417" s="71">
        <v>4274</v>
      </c>
      <c r="Y417" s="71">
        <v>8037</v>
      </c>
      <c r="Z417" s="71">
        <v>10907</v>
      </c>
      <c r="AA417" s="71">
        <v>3654</v>
      </c>
      <c r="AB417" s="71">
        <v>18970</v>
      </c>
      <c r="AC417" s="71">
        <v>0</v>
      </c>
      <c r="AD417" s="71">
        <v>1.1917458596200079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21.411000000000001</v>
      </c>
      <c r="BK417" s="71">
        <v>0</v>
      </c>
      <c r="BL417" s="71">
        <v>0</v>
      </c>
      <c r="BM417" s="71">
        <v>0</v>
      </c>
      <c r="BN417" s="72"/>
      <c r="BO417" s="71">
        <v>0</v>
      </c>
      <c r="BP417" s="71">
        <v>0</v>
      </c>
      <c r="BQ417" s="71">
        <v>3</v>
      </c>
      <c r="BR417" s="71">
        <v>0</v>
      </c>
      <c r="BS417" s="71">
        <v>0</v>
      </c>
      <c r="BT417" s="71">
        <v>0</v>
      </c>
      <c r="BU417"/>
      <c r="BV417" s="70">
        <v>21.411000000000001</v>
      </c>
      <c r="BW417" s="70">
        <v>0</v>
      </c>
      <c r="BX417" s="70">
        <v>0</v>
      </c>
      <c r="BY417" s="70">
        <v>0</v>
      </c>
      <c r="BZ417" s="70">
        <v>0</v>
      </c>
      <c r="CA417" s="70">
        <v>0</v>
      </c>
      <c r="CB417" s="70">
        <v>0</v>
      </c>
      <c r="CC417" s="70">
        <v>0</v>
      </c>
      <c r="CD417" s="70">
        <v>0</v>
      </c>
    </row>
    <row r="418" spans="1:82">
      <c r="A418" s="70" t="s">
        <v>2106</v>
      </c>
      <c r="B418" s="70">
        <v>436</v>
      </c>
      <c r="C418" s="70">
        <v>11</v>
      </c>
      <c r="D418" s="70">
        <v>26</v>
      </c>
      <c r="E418" s="70">
        <v>2014</v>
      </c>
      <c r="F418" s="70" t="s">
        <v>181</v>
      </c>
      <c r="G418" s="70" t="s">
        <v>2095</v>
      </c>
      <c r="H418" s="70" t="s">
        <v>2096</v>
      </c>
      <c r="I418" s="148"/>
      <c r="J418" s="71">
        <v>38.481801286817053</v>
      </c>
      <c r="K418" s="71">
        <v>1.390519238190624</v>
      </c>
      <c r="L418" s="71">
        <v>3.0579766381618798</v>
      </c>
      <c r="M418" s="71">
        <v>21.250493757990721</v>
      </c>
      <c r="N418" s="71">
        <v>28.849985987029829</v>
      </c>
      <c r="O418" s="71">
        <v>19.212647947735839</v>
      </c>
      <c r="P418" s="71">
        <v>18.121976572508011</v>
      </c>
      <c r="Q418" s="71">
        <v>1.3966232794540101</v>
      </c>
      <c r="R418" s="71">
        <v>0</v>
      </c>
      <c r="S418" s="71">
        <v>1.0647449560393809</v>
      </c>
      <c r="T418" s="72"/>
      <c r="U418" s="71">
        <v>1730312</v>
      </c>
      <c r="V418" s="71">
        <v>610</v>
      </c>
      <c r="W418" s="71">
        <v>76</v>
      </c>
      <c r="X418" s="71">
        <v>4146</v>
      </c>
      <c r="Y418" s="71">
        <v>8065</v>
      </c>
      <c r="Z418" s="71">
        <v>11056</v>
      </c>
      <c r="AA418" s="71">
        <v>3609</v>
      </c>
      <c r="AB418" s="71">
        <v>18818</v>
      </c>
      <c r="AC418" s="71">
        <v>0</v>
      </c>
      <c r="AD418" s="71">
        <v>1.0647449560393809</v>
      </c>
      <c r="AE418" s="72"/>
      <c r="AF418" s="71"/>
      <c r="AG418" s="71"/>
      <c r="AH418" s="71"/>
      <c r="AI418" s="71"/>
      <c r="AJ418" s="71"/>
      <c r="AK418" s="71"/>
      <c r="AL418" s="71"/>
      <c r="AM418" s="71"/>
      <c r="AN418" s="71"/>
      <c r="AO418" s="71"/>
      <c r="AP418" s="71"/>
      <c r="AQ418" s="72"/>
      <c r="AR418" s="71">
        <v>628</v>
      </c>
      <c r="AS418" s="71">
        <v>83</v>
      </c>
      <c r="AT418" s="71">
        <v>0</v>
      </c>
      <c r="AU418" s="71">
        <v>0</v>
      </c>
      <c r="AV418" s="71">
        <v>0</v>
      </c>
      <c r="AW418" s="71">
        <v>0</v>
      </c>
      <c r="AX418" s="71"/>
      <c r="AY418" s="72"/>
      <c r="AZ418" s="71">
        <v>2742.3209999999999</v>
      </c>
      <c r="BA418" s="71">
        <v>1980</v>
      </c>
      <c r="BB418" s="71">
        <v>0</v>
      </c>
      <c r="BC418" s="71">
        <v>0</v>
      </c>
      <c r="BD418" s="71">
        <v>0</v>
      </c>
      <c r="BE418" s="71">
        <v>0</v>
      </c>
      <c r="BF418" s="71"/>
      <c r="BG418" s="72"/>
      <c r="BH418" s="71">
        <v>0</v>
      </c>
      <c r="BI418" s="71">
        <v>0</v>
      </c>
      <c r="BJ418" s="71">
        <v>21.155999999999999</v>
      </c>
      <c r="BK418" s="71">
        <v>0</v>
      </c>
      <c r="BL418" s="71">
        <v>0</v>
      </c>
      <c r="BM418" s="71">
        <v>0</v>
      </c>
      <c r="BN418" s="72"/>
      <c r="BO418" s="71">
        <v>0</v>
      </c>
      <c r="BP418" s="71">
        <v>0</v>
      </c>
      <c r="BQ418" s="71">
        <v>3</v>
      </c>
      <c r="BR418" s="71">
        <v>0</v>
      </c>
      <c r="BS418" s="71">
        <v>0</v>
      </c>
      <c r="BT418" s="71">
        <v>0</v>
      </c>
      <c r="BU418"/>
      <c r="BV418" s="70">
        <v>21.155999999999999</v>
      </c>
      <c r="BW418" s="70">
        <v>0</v>
      </c>
      <c r="BX418" s="70">
        <v>0</v>
      </c>
      <c r="BY418" s="70">
        <v>0</v>
      </c>
      <c r="BZ418" s="70">
        <v>0</v>
      </c>
      <c r="CA418" s="70">
        <v>0</v>
      </c>
      <c r="CB418" s="70">
        <v>0</v>
      </c>
      <c r="CC418" s="70">
        <v>0</v>
      </c>
      <c r="CD418" s="70">
        <v>0</v>
      </c>
    </row>
    <row r="419" spans="1:82">
      <c r="A419" s="70" t="s">
        <v>2107</v>
      </c>
      <c r="B419" s="70">
        <v>437</v>
      </c>
      <c r="C419" s="70">
        <v>12</v>
      </c>
      <c r="D419" s="70">
        <v>26</v>
      </c>
      <c r="E419" s="70">
        <v>2015</v>
      </c>
      <c r="F419" s="70" t="s">
        <v>182</v>
      </c>
      <c r="G419" s="70" t="s">
        <v>2095</v>
      </c>
      <c r="H419" s="70" t="s">
        <v>2096</v>
      </c>
      <c r="I419" s="148"/>
      <c r="J419" s="71">
        <v>34.145557004918579</v>
      </c>
      <c r="K419" s="71">
        <v>1.314979900673154</v>
      </c>
      <c r="L419" s="71">
        <v>3.5874781716778492</v>
      </c>
      <c r="M419" s="71">
        <v>24.534028535166389</v>
      </c>
      <c r="N419" s="71">
        <v>25.240116764065998</v>
      </c>
      <c r="O419" s="71">
        <v>19.208513607299604</v>
      </c>
      <c r="P419" s="71">
        <v>17.874978590475919</v>
      </c>
      <c r="Q419" s="71">
        <v>1.35398114017376</v>
      </c>
      <c r="R419" s="71">
        <v>0</v>
      </c>
      <c r="S419" s="71">
        <v>1.965030466154539</v>
      </c>
      <c r="T419" s="72"/>
      <c r="U419" s="71">
        <v>1735984</v>
      </c>
      <c r="V419" s="71">
        <v>610</v>
      </c>
      <c r="W419" s="71">
        <v>76</v>
      </c>
      <c r="X419" s="71">
        <v>4146</v>
      </c>
      <c r="Y419" s="71">
        <v>8103</v>
      </c>
      <c r="Z419" s="71">
        <v>11160</v>
      </c>
      <c r="AA419" s="71">
        <v>3557</v>
      </c>
      <c r="AB419" s="71">
        <v>18636</v>
      </c>
      <c r="AC419" s="71">
        <v>0</v>
      </c>
      <c r="AD419" s="71">
        <v>1.965030466154539</v>
      </c>
      <c r="AE419" s="72"/>
      <c r="AF419" s="71">
        <v>29340554.217613511</v>
      </c>
      <c r="AG419" s="71">
        <v>1020109.856091334</v>
      </c>
      <c r="AH419" s="71">
        <v>509853.94948790828</v>
      </c>
      <c r="AI419" s="71">
        <v>25218885.179339081</v>
      </c>
      <c r="AJ419" s="71">
        <v>41489290.787918523</v>
      </c>
      <c r="AK419" s="71">
        <v>0</v>
      </c>
      <c r="AL419" s="71">
        <v>0</v>
      </c>
      <c r="AM419" s="71">
        <v>2553985.624920221</v>
      </c>
      <c r="AN419" s="71">
        <v>0</v>
      </c>
      <c r="AO419" s="71">
        <v>0</v>
      </c>
      <c r="AP419" s="71">
        <v>100132679.61537057</v>
      </c>
      <c r="AQ419" s="72"/>
      <c r="AR419" s="71">
        <v>675</v>
      </c>
      <c r="AS419" s="71">
        <v>152</v>
      </c>
      <c r="AT419" s="71">
        <v>0</v>
      </c>
      <c r="AU419" s="71">
        <v>0</v>
      </c>
      <c r="AV419" s="71">
        <v>0</v>
      </c>
      <c r="AW419" s="71">
        <v>0</v>
      </c>
      <c r="AX419" s="71"/>
      <c r="AY419" s="72"/>
      <c r="AZ419" s="71">
        <v>3058.5010000000002</v>
      </c>
      <c r="BA419" s="71">
        <v>4382.2</v>
      </c>
      <c r="BB419" s="71">
        <v>0</v>
      </c>
      <c r="BC419" s="71">
        <v>0</v>
      </c>
      <c r="BD419" s="71">
        <v>0</v>
      </c>
      <c r="BE419" s="71">
        <v>0</v>
      </c>
      <c r="BF419" s="71"/>
      <c r="BG419" s="72"/>
      <c r="BH419" s="71">
        <v>0</v>
      </c>
      <c r="BI419" s="71">
        <v>0</v>
      </c>
      <c r="BJ419" s="71">
        <v>21.15</v>
      </c>
      <c r="BK419" s="71">
        <v>0</v>
      </c>
      <c r="BL419" s="71">
        <v>0</v>
      </c>
      <c r="BM419" s="71">
        <v>0</v>
      </c>
      <c r="BN419" s="72"/>
      <c r="BO419" s="71">
        <v>0</v>
      </c>
      <c r="BP419" s="71">
        <v>0</v>
      </c>
      <c r="BQ419" s="71">
        <v>3</v>
      </c>
      <c r="BR419" s="71">
        <v>0</v>
      </c>
      <c r="BS419" s="71">
        <v>0</v>
      </c>
      <c r="BT419" s="71">
        <v>0</v>
      </c>
      <c r="BU419"/>
      <c r="BV419" s="70">
        <v>21.15</v>
      </c>
      <c r="BW419" s="70">
        <v>0</v>
      </c>
      <c r="BX419" s="70">
        <v>0</v>
      </c>
      <c r="BY419" s="70">
        <v>0</v>
      </c>
      <c r="BZ419" s="70">
        <v>0</v>
      </c>
      <c r="CA419" s="70">
        <v>0</v>
      </c>
      <c r="CB419" s="70">
        <v>0</v>
      </c>
      <c r="CC419" s="70">
        <v>0</v>
      </c>
      <c r="CD419" s="70">
        <v>0</v>
      </c>
    </row>
    <row r="420" spans="1:82">
      <c r="A420" s="70" t="s">
        <v>2108</v>
      </c>
      <c r="B420" s="70">
        <v>438</v>
      </c>
      <c r="C420" s="70">
        <v>13</v>
      </c>
      <c r="D420" s="70">
        <v>26</v>
      </c>
      <c r="E420" s="70">
        <v>2016</v>
      </c>
      <c r="F420" s="70" t="s">
        <v>155</v>
      </c>
      <c r="G420" s="70" t="s">
        <v>2095</v>
      </c>
      <c r="H420" s="70" t="s">
        <v>2096</v>
      </c>
      <c r="I420" s="148"/>
      <c r="J420" s="71">
        <v>31.857019452604202</v>
      </c>
      <c r="K420" s="71">
        <v>1.2698810304173698</v>
      </c>
      <c r="L420" s="71">
        <v>3.7915064642996885</v>
      </c>
      <c r="M420" s="71">
        <v>17.32680598477145</v>
      </c>
      <c r="N420" s="71">
        <v>21.72334090074888</v>
      </c>
      <c r="O420" s="71">
        <v>19.182690972014253</v>
      </c>
      <c r="P420" s="71">
        <v>17.253321587849609</v>
      </c>
      <c r="Q420" s="71">
        <v>1.30224269749453</v>
      </c>
      <c r="R420" s="71">
        <v>0</v>
      </c>
      <c r="S420" s="71">
        <v>1.4726412232163522</v>
      </c>
      <c r="T420" s="72"/>
      <c r="U420" s="71">
        <v>1884345</v>
      </c>
      <c r="V420" s="71">
        <v>610</v>
      </c>
      <c r="W420" s="71">
        <v>76</v>
      </c>
      <c r="X420" s="71">
        <v>4146</v>
      </c>
      <c r="Y420" s="71">
        <v>8094</v>
      </c>
      <c r="Z420" s="71">
        <v>11282</v>
      </c>
      <c r="AA420" s="71">
        <v>3551</v>
      </c>
      <c r="AB420" s="71">
        <v>18437</v>
      </c>
      <c r="AC420" s="71">
        <v>0</v>
      </c>
      <c r="AD420" s="71">
        <v>1.4726412232163519</v>
      </c>
      <c r="AE420" s="72"/>
      <c r="AF420" s="71">
        <v>27957690.26800533</v>
      </c>
      <c r="AG420" s="71">
        <v>966264.82489200402</v>
      </c>
      <c r="AH420" s="71">
        <v>432044.14531114488</v>
      </c>
      <c r="AI420" s="71">
        <v>25726279.982489899</v>
      </c>
      <c r="AJ420" s="71">
        <v>35114370.545257419</v>
      </c>
      <c r="AK420" s="71">
        <v>0</v>
      </c>
      <c r="AL420" s="71">
        <v>0</v>
      </c>
      <c r="AM420" s="71">
        <v>2528676.5181719488</v>
      </c>
      <c r="AN420" s="71">
        <v>0</v>
      </c>
      <c r="AO420" s="71">
        <v>0</v>
      </c>
      <c r="AP420" s="71">
        <v>92725326.284127757</v>
      </c>
      <c r="AQ420" s="72"/>
      <c r="AR420" s="71">
        <v>707</v>
      </c>
      <c r="AS420" s="71">
        <v>161</v>
      </c>
      <c r="AT420" s="71">
        <v>0</v>
      </c>
      <c r="AU420" s="71">
        <v>0</v>
      </c>
      <c r="AV420" s="71">
        <v>0</v>
      </c>
      <c r="AW420" s="71">
        <v>0</v>
      </c>
      <c r="AX420" s="71"/>
      <c r="AY420" s="72"/>
      <c r="AZ420" s="71">
        <v>3258.9009999999998</v>
      </c>
      <c r="BA420" s="71">
        <v>4656.8</v>
      </c>
      <c r="BB420" s="71">
        <v>0</v>
      </c>
      <c r="BC420" s="71">
        <v>0</v>
      </c>
      <c r="BD420" s="71">
        <v>0</v>
      </c>
      <c r="BE420" s="71">
        <v>0</v>
      </c>
      <c r="BF420" s="71"/>
      <c r="BG420" s="72"/>
      <c r="BH420" s="71">
        <v>0</v>
      </c>
      <c r="BI420" s="71">
        <v>0</v>
      </c>
      <c r="BJ420" s="71">
        <v>19.18</v>
      </c>
      <c r="BK420" s="71">
        <v>0</v>
      </c>
      <c r="BL420" s="71">
        <v>0</v>
      </c>
      <c r="BM420" s="71">
        <v>0</v>
      </c>
      <c r="BN420" s="72"/>
      <c r="BO420" s="71">
        <v>0</v>
      </c>
      <c r="BP420" s="71">
        <v>0</v>
      </c>
      <c r="BQ420" s="71">
        <v>3</v>
      </c>
      <c r="BR420" s="71">
        <v>0</v>
      </c>
      <c r="BS420" s="71">
        <v>0</v>
      </c>
      <c r="BT420" s="71">
        <v>0</v>
      </c>
      <c r="BU420"/>
      <c r="BV420" s="70">
        <v>19.18</v>
      </c>
      <c r="BW420" s="70">
        <v>0</v>
      </c>
      <c r="BX420" s="70">
        <v>0</v>
      </c>
      <c r="BY420" s="70">
        <v>0</v>
      </c>
      <c r="BZ420" s="70">
        <v>0</v>
      </c>
      <c r="CA420" s="70">
        <v>0</v>
      </c>
      <c r="CB420" s="70">
        <v>0</v>
      </c>
      <c r="CC420" s="70">
        <v>0</v>
      </c>
      <c r="CD420" s="70">
        <v>0</v>
      </c>
    </row>
    <row r="421" spans="1:82">
      <c r="A421" s="70" t="s">
        <v>2109</v>
      </c>
      <c r="B421" s="70">
        <v>439</v>
      </c>
      <c r="C421" s="70">
        <v>14</v>
      </c>
      <c r="D421" s="70">
        <v>26</v>
      </c>
      <c r="E421" s="70">
        <v>2017</v>
      </c>
      <c r="F421" s="70" t="s">
        <v>156</v>
      </c>
      <c r="G421" s="70" t="s">
        <v>2095</v>
      </c>
      <c r="H421" s="70" t="s">
        <v>2096</v>
      </c>
      <c r="I421" s="148"/>
      <c r="J421" s="71">
        <v>31.554370889745272</v>
      </c>
      <c r="K421" s="71">
        <v>1.258254953155113</v>
      </c>
      <c r="L421" s="71">
        <v>3.2614893946503556</v>
      </c>
      <c r="M421" s="71">
        <v>14.6980552352655</v>
      </c>
      <c r="N421" s="71">
        <v>22.65798138041162</v>
      </c>
      <c r="O421" s="71">
        <v>18.988425999215398</v>
      </c>
      <c r="P421" s="71">
        <v>16.979877871898836</v>
      </c>
      <c r="Q421" s="71">
        <v>1.25103304317318</v>
      </c>
      <c r="R421" s="71">
        <v>0</v>
      </c>
      <c r="S421" s="71">
        <v>1.9946846480229905</v>
      </c>
      <c r="T421" s="72"/>
      <c r="U421" s="71">
        <v>2004632</v>
      </c>
      <c r="V421" s="71">
        <v>610</v>
      </c>
      <c r="W421" s="71">
        <v>76</v>
      </c>
      <c r="X421" s="71">
        <v>4146</v>
      </c>
      <c r="Y421" s="71">
        <v>8147</v>
      </c>
      <c r="Z421" s="71">
        <v>11353</v>
      </c>
      <c r="AA421" s="71">
        <v>3517</v>
      </c>
      <c r="AB421" s="71">
        <v>18316</v>
      </c>
      <c r="AC421" s="71">
        <v>0</v>
      </c>
      <c r="AD421" s="71">
        <v>1.9946846480229909</v>
      </c>
      <c r="AE421" s="72"/>
      <c r="AF421" s="71">
        <v>28217216.44043462</v>
      </c>
      <c r="AG421" s="71">
        <v>979705.07612230757</v>
      </c>
      <c r="AH421" s="71">
        <v>477654.16820018372</v>
      </c>
      <c r="AI421" s="71">
        <v>23625822.935219768</v>
      </c>
      <c r="AJ421" s="71">
        <v>40253577.902485378</v>
      </c>
      <c r="AK421" s="71">
        <v>0</v>
      </c>
      <c r="AL421" s="71">
        <v>0</v>
      </c>
      <c r="AM421" s="71">
        <v>2516011.8139251592</v>
      </c>
      <c r="AN421" s="71">
        <v>0</v>
      </c>
      <c r="AO421" s="71">
        <v>0</v>
      </c>
      <c r="AP421" s="71">
        <v>96069988.336387411</v>
      </c>
      <c r="AQ421" s="72"/>
      <c r="AR421" s="71">
        <v>732</v>
      </c>
      <c r="AS421" s="71">
        <v>167</v>
      </c>
      <c r="AT421" s="71">
        <v>0</v>
      </c>
      <c r="AU421" s="71">
        <v>0</v>
      </c>
      <c r="AV421" s="71">
        <v>0</v>
      </c>
      <c r="AW421" s="71">
        <v>0</v>
      </c>
      <c r="AX421" s="71"/>
      <c r="AY421" s="72"/>
      <c r="AZ421" s="71">
        <v>3450.9009999999998</v>
      </c>
      <c r="BA421" s="71">
        <v>4751.6000000000004</v>
      </c>
      <c r="BB421" s="71">
        <v>0</v>
      </c>
      <c r="BC421" s="71">
        <v>0</v>
      </c>
      <c r="BD421" s="71">
        <v>0</v>
      </c>
      <c r="BE421" s="71">
        <v>0</v>
      </c>
      <c r="BF421" s="71"/>
      <c r="BG421" s="72"/>
      <c r="BH421" s="71">
        <v>0</v>
      </c>
      <c r="BI421" s="71">
        <v>0</v>
      </c>
      <c r="BJ421" s="71">
        <v>19.207999999999998</v>
      </c>
      <c r="BK421" s="71">
        <v>0</v>
      </c>
      <c r="BL421" s="71">
        <v>0</v>
      </c>
      <c r="BM421" s="71">
        <v>0</v>
      </c>
      <c r="BN421" s="72"/>
      <c r="BO421" s="71">
        <v>0</v>
      </c>
      <c r="BP421" s="71">
        <v>0</v>
      </c>
      <c r="BQ421" s="71">
        <v>3</v>
      </c>
      <c r="BR421" s="71">
        <v>0</v>
      </c>
      <c r="BS421" s="71">
        <v>0</v>
      </c>
      <c r="BT421" s="71">
        <v>0</v>
      </c>
      <c r="BU421"/>
      <c r="BV421" s="70">
        <v>19.207999999999998</v>
      </c>
      <c r="BW421" s="70">
        <v>0</v>
      </c>
      <c r="BX421" s="70">
        <v>0</v>
      </c>
      <c r="BY421" s="70">
        <v>0</v>
      </c>
      <c r="BZ421" s="70">
        <v>0</v>
      </c>
      <c r="CA421" s="70">
        <v>0</v>
      </c>
      <c r="CB421" s="70">
        <v>0</v>
      </c>
      <c r="CC421" s="70">
        <v>0</v>
      </c>
      <c r="CD421" s="70">
        <v>0</v>
      </c>
    </row>
    <row r="422" spans="1:82">
      <c r="A422" s="70" t="s">
        <v>2110</v>
      </c>
      <c r="B422" s="70">
        <v>440</v>
      </c>
      <c r="C422" s="70">
        <v>15</v>
      </c>
      <c r="D422" s="70">
        <v>26</v>
      </c>
      <c r="E422" s="70">
        <v>2018</v>
      </c>
      <c r="F422" s="70" t="s">
        <v>183</v>
      </c>
      <c r="G422" s="70" t="s">
        <v>2095</v>
      </c>
      <c r="H422" s="70" t="s">
        <v>2096</v>
      </c>
      <c r="I422" s="148"/>
      <c r="J422" s="71">
        <v>31.687665884031173</v>
      </c>
      <c r="K422" s="71">
        <v>1.08444053768352</v>
      </c>
      <c r="L422" s="71">
        <v>2.9022394511473952</v>
      </c>
      <c r="M422" s="71">
        <v>14.180735209089249</v>
      </c>
      <c r="N422" s="71">
        <v>15.140280793942177</v>
      </c>
      <c r="O422" s="71">
        <v>18.799069511242379</v>
      </c>
      <c r="P422" s="71">
        <v>16.801296366934018</v>
      </c>
      <c r="Q422" s="71">
        <v>1.1482071775156799</v>
      </c>
      <c r="R422" s="71">
        <v>0</v>
      </c>
      <c r="S422" s="71">
        <v>1.8656372759781594</v>
      </c>
      <c r="T422" s="72"/>
      <c r="U422" s="71">
        <v>2078796</v>
      </c>
      <c r="V422" s="71">
        <v>610</v>
      </c>
      <c r="W422" s="71">
        <v>76</v>
      </c>
      <c r="X422" s="71">
        <v>4146</v>
      </c>
      <c r="Y422" s="71">
        <v>8136</v>
      </c>
      <c r="Z422" s="71">
        <v>11455</v>
      </c>
      <c r="AA422" s="71">
        <v>3515</v>
      </c>
      <c r="AB422" s="71">
        <v>18116</v>
      </c>
      <c r="AC422" s="71">
        <v>0</v>
      </c>
      <c r="AD422" s="71">
        <v>1.865637275978159</v>
      </c>
      <c r="AE422" s="72"/>
      <c r="AF422" s="71">
        <v>30612808.835215699</v>
      </c>
      <c r="AG422" s="71">
        <v>863203.19471523259</v>
      </c>
      <c r="AH422" s="71">
        <v>442706.96109744889</v>
      </c>
      <c r="AI422" s="71">
        <v>24139108.2351605</v>
      </c>
      <c r="AJ422" s="71">
        <v>30936930.312181599</v>
      </c>
      <c r="AK422" s="71">
        <v>0</v>
      </c>
      <c r="AL422" s="71">
        <v>0</v>
      </c>
      <c r="AM422" s="71">
        <v>2493687.521652231</v>
      </c>
      <c r="AN422" s="71">
        <v>0</v>
      </c>
      <c r="AO422" s="71">
        <v>0</v>
      </c>
      <c r="AP422" s="71">
        <v>89488445.060022727</v>
      </c>
      <c r="AQ422" s="72"/>
      <c r="AR422" s="71">
        <v>768</v>
      </c>
      <c r="AS422" s="71">
        <v>175</v>
      </c>
      <c r="AT422" s="71">
        <v>0</v>
      </c>
      <c r="AU422" s="71">
        <v>0</v>
      </c>
      <c r="AV422" s="71">
        <v>0</v>
      </c>
      <c r="AW422" s="71">
        <v>0</v>
      </c>
      <c r="AX422" s="71"/>
      <c r="AY422" s="72"/>
      <c r="AZ422" s="71">
        <v>3674.6010000000015</v>
      </c>
      <c r="BA422" s="71">
        <v>4848</v>
      </c>
      <c r="BB422" s="71">
        <v>0</v>
      </c>
      <c r="BC422" s="71">
        <v>0</v>
      </c>
      <c r="BD422" s="71">
        <v>0</v>
      </c>
      <c r="BE422" s="71">
        <v>0</v>
      </c>
      <c r="BF422" s="71"/>
      <c r="BG422" s="72"/>
      <c r="BH422" s="71">
        <v>0</v>
      </c>
      <c r="BI422" s="71">
        <v>0</v>
      </c>
      <c r="BJ422" s="71">
        <v>19.786999999999999</v>
      </c>
      <c r="BK422" s="71">
        <v>0</v>
      </c>
      <c r="BL422" s="71">
        <v>0</v>
      </c>
      <c r="BM422" s="71">
        <v>0</v>
      </c>
      <c r="BN422" s="72"/>
      <c r="BO422" s="71">
        <v>0</v>
      </c>
      <c r="BP422" s="71">
        <v>0</v>
      </c>
      <c r="BQ422" s="71">
        <v>3</v>
      </c>
      <c r="BR422" s="71">
        <v>0</v>
      </c>
      <c r="BS422" s="71">
        <v>0</v>
      </c>
      <c r="BT422" s="71">
        <v>0</v>
      </c>
      <c r="BU422"/>
      <c r="BV422" s="70">
        <v>19.786999999999999</v>
      </c>
      <c r="BW422" s="70">
        <v>0</v>
      </c>
      <c r="BX422" s="70">
        <v>0</v>
      </c>
      <c r="BY422" s="70">
        <v>0</v>
      </c>
      <c r="BZ422" s="70">
        <v>0</v>
      </c>
      <c r="CA422" s="70">
        <v>0</v>
      </c>
      <c r="CB422" s="70">
        <v>0</v>
      </c>
      <c r="CC422" s="70">
        <v>0</v>
      </c>
      <c r="CD422" s="70">
        <v>0</v>
      </c>
    </row>
    <row r="423" spans="1:82">
      <c r="A423" s="70" t="s">
        <v>2111</v>
      </c>
      <c r="B423" s="70">
        <v>441</v>
      </c>
      <c r="C423" s="70">
        <v>16</v>
      </c>
      <c r="D423" s="70">
        <v>26</v>
      </c>
      <c r="E423" s="70">
        <v>2019</v>
      </c>
      <c r="F423" s="70" t="s">
        <v>158</v>
      </c>
      <c r="G423" s="70" t="s">
        <v>2095</v>
      </c>
      <c r="H423" s="70" t="s">
        <v>2096</v>
      </c>
      <c r="I423" s="148"/>
      <c r="J423" s="71">
        <v>31.722303125453688</v>
      </c>
      <c r="K423" s="71">
        <v>1.0201257632027438</v>
      </c>
      <c r="L423" s="71">
        <v>2.9480445180848309</v>
      </c>
      <c r="M423" s="71">
        <v>15.880887734043615</v>
      </c>
      <c r="N423" s="71">
        <v>15.709107839909191</v>
      </c>
      <c r="O423" s="71">
        <v>18.405377914091027</v>
      </c>
      <c r="P423" s="71">
        <v>16.826869072691505</v>
      </c>
      <c r="Q423" s="71">
        <v>1.1096114576202001</v>
      </c>
      <c r="R423" s="71">
        <v>0</v>
      </c>
      <c r="S423" s="71">
        <v>1.6660253508465457</v>
      </c>
      <c r="T423" s="72"/>
      <c r="U423" s="71">
        <v>2061967</v>
      </c>
      <c r="V423" s="71">
        <v>610</v>
      </c>
      <c r="W423" s="71">
        <v>76</v>
      </c>
      <c r="X423" s="71">
        <v>4146</v>
      </c>
      <c r="Y423" s="71">
        <v>8174</v>
      </c>
      <c r="Z423" s="71">
        <v>11523</v>
      </c>
      <c r="AA423" s="71">
        <v>3494</v>
      </c>
      <c r="AB423" s="71">
        <v>17981</v>
      </c>
      <c r="AC423" s="71">
        <v>0</v>
      </c>
      <c r="AD423" s="71">
        <v>1.6660253508465459</v>
      </c>
      <c r="AE423" s="72"/>
      <c r="AF423" s="71">
        <v>27371420.5881509</v>
      </c>
      <c r="AG423" s="71">
        <v>836015.82250449504</v>
      </c>
      <c r="AH423" s="71">
        <v>481965.91206238529</v>
      </c>
      <c r="AI423" s="71">
        <v>23855056.152158242</v>
      </c>
      <c r="AJ423" s="71">
        <v>32650849.39094311</v>
      </c>
      <c r="AK423" s="71">
        <v>0</v>
      </c>
      <c r="AL423" s="71">
        <v>0</v>
      </c>
      <c r="AM423" s="71">
        <v>2448876.8391044717</v>
      </c>
      <c r="AN423" s="71">
        <v>0</v>
      </c>
      <c r="AO423" s="71">
        <v>0</v>
      </c>
      <c r="AP423" s="71">
        <v>87644184.7049236</v>
      </c>
      <c r="AQ423" s="72"/>
      <c r="AR423" s="71">
        <v>796</v>
      </c>
      <c r="AS423" s="71">
        <v>183</v>
      </c>
      <c r="AT423" s="71">
        <v>0</v>
      </c>
      <c r="AU423" s="71">
        <v>0</v>
      </c>
      <c r="AV423" s="71">
        <v>0</v>
      </c>
      <c r="AW423" s="71">
        <v>0</v>
      </c>
      <c r="AX423" s="71"/>
      <c r="AY423" s="72"/>
      <c r="AZ423" s="71">
        <v>3853.1910000000012</v>
      </c>
      <c r="BA423" s="71">
        <v>5003.0000000000009</v>
      </c>
      <c r="BB423" s="71">
        <v>0</v>
      </c>
      <c r="BC423" s="71">
        <v>0</v>
      </c>
      <c r="BD423" s="71">
        <v>0</v>
      </c>
      <c r="BE423" s="71">
        <v>0</v>
      </c>
      <c r="BF423" s="71"/>
      <c r="BG423" s="72"/>
      <c r="BH423" s="71">
        <v>0</v>
      </c>
      <c r="BI423" s="71">
        <v>0</v>
      </c>
      <c r="BJ423" s="71">
        <v>14.925000000000001</v>
      </c>
      <c r="BK423" s="71">
        <v>0</v>
      </c>
      <c r="BL423" s="71">
        <v>0</v>
      </c>
      <c r="BM423" s="71">
        <v>0</v>
      </c>
      <c r="BN423" s="72"/>
      <c r="BO423" s="71">
        <v>0</v>
      </c>
      <c r="BP423" s="71">
        <v>0</v>
      </c>
      <c r="BQ423" s="71">
        <v>3</v>
      </c>
      <c r="BR423" s="71">
        <v>0</v>
      </c>
      <c r="BS423" s="71">
        <v>0</v>
      </c>
      <c r="BT423" s="71">
        <v>0</v>
      </c>
      <c r="BU423"/>
      <c r="BV423" s="70">
        <v>14.925000000000001</v>
      </c>
      <c r="BW423" s="70">
        <v>0</v>
      </c>
      <c r="BX423" s="70">
        <v>0</v>
      </c>
      <c r="BY423" s="70">
        <v>0</v>
      </c>
      <c r="BZ423" s="70">
        <v>0</v>
      </c>
      <c r="CA423" s="70">
        <v>0</v>
      </c>
      <c r="CB423" s="70">
        <v>0</v>
      </c>
      <c r="CC423" s="70">
        <v>0</v>
      </c>
      <c r="CD423" s="70">
        <v>0</v>
      </c>
    </row>
    <row r="424" spans="1:82">
      <c r="A424" s="70" t="s">
        <v>2112</v>
      </c>
      <c r="B424" s="70">
        <v>442</v>
      </c>
      <c r="C424" s="70">
        <v>17</v>
      </c>
      <c r="D424" s="70">
        <v>26</v>
      </c>
      <c r="E424" s="70">
        <v>2020</v>
      </c>
      <c r="F424" s="70" t="s">
        <v>159</v>
      </c>
      <c r="G424" s="70" t="s">
        <v>2095</v>
      </c>
      <c r="H424" s="70" t="s">
        <v>2096</v>
      </c>
      <c r="I424" s="148"/>
      <c r="J424" s="71">
        <v>26.695724707917229</v>
      </c>
      <c r="K424" s="71">
        <v>1.230151287882324</v>
      </c>
      <c r="L424" s="71">
        <v>7.1961323461961495</v>
      </c>
      <c r="M424" s="71">
        <v>13.853789379988182</v>
      </c>
      <c r="N424" s="71">
        <v>17.493225599475679</v>
      </c>
      <c r="O424" s="71">
        <v>16.299243455666289</v>
      </c>
      <c r="P424" s="71">
        <v>15.908199016680372</v>
      </c>
      <c r="Q424" s="71">
        <v>1.0503852873517501</v>
      </c>
      <c r="R424" s="71">
        <v>0</v>
      </c>
      <c r="S424" s="71">
        <v>1.4909395349170631</v>
      </c>
      <c r="T424" s="72"/>
      <c r="U424" s="71">
        <v>1883673</v>
      </c>
      <c r="V424" s="71">
        <v>642</v>
      </c>
      <c r="W424" s="71">
        <v>174</v>
      </c>
      <c r="X424" s="71">
        <v>3797</v>
      </c>
      <c r="Y424" s="71">
        <v>8177</v>
      </c>
      <c r="Z424" s="71">
        <v>11647</v>
      </c>
      <c r="AA424" s="71">
        <v>3511</v>
      </c>
      <c r="AB424" s="71">
        <v>17815</v>
      </c>
      <c r="AC424" s="71">
        <v>0</v>
      </c>
      <c r="AD424" s="71">
        <v>1.4909395349170631</v>
      </c>
      <c r="AE424" s="72"/>
      <c r="AF424" s="71">
        <v>23041919.560493171</v>
      </c>
      <c r="AG424" s="71">
        <v>917293.50926927652</v>
      </c>
      <c r="AH424" s="71">
        <v>1207039.87626136</v>
      </c>
      <c r="AI424" s="71">
        <v>20390398.854737122</v>
      </c>
      <c r="AJ424" s="71">
        <v>38715947.524898879</v>
      </c>
      <c r="AK424" s="71"/>
      <c r="AL424" s="71"/>
      <c r="AM424" s="71">
        <v>2325055.4287782097</v>
      </c>
      <c r="AN424" s="71"/>
      <c r="AO424" s="71"/>
      <c r="AP424" s="71">
        <v>86597654.754438028</v>
      </c>
      <c r="AQ424" s="72"/>
      <c r="AR424" s="71">
        <v>824</v>
      </c>
      <c r="AS424" s="71">
        <v>192</v>
      </c>
      <c r="AT424" s="71">
        <v>0</v>
      </c>
      <c r="AU424" s="71">
        <v>0</v>
      </c>
      <c r="AV424" s="71">
        <v>0</v>
      </c>
      <c r="AW424" s="71">
        <v>0</v>
      </c>
      <c r="AX424" s="71"/>
      <c r="AY424" s="72"/>
      <c r="AZ424" s="71">
        <v>4030.1410000000019</v>
      </c>
      <c r="BA424" s="71">
        <v>5400.1999999999989</v>
      </c>
      <c r="BB424" s="71">
        <v>0</v>
      </c>
      <c r="BC424" s="71">
        <v>0</v>
      </c>
      <c r="BD424" s="71">
        <v>0</v>
      </c>
      <c r="BE424" s="71">
        <v>0</v>
      </c>
      <c r="BF424" s="71"/>
      <c r="BG424" s="72"/>
      <c r="BH424" s="71">
        <v>0</v>
      </c>
      <c r="BI424" s="71">
        <v>0</v>
      </c>
      <c r="BJ424" s="71">
        <v>13.587</v>
      </c>
      <c r="BK424" s="71">
        <v>0</v>
      </c>
      <c r="BL424" s="71">
        <v>0</v>
      </c>
      <c r="BM424" s="71">
        <v>0</v>
      </c>
      <c r="BN424" s="72"/>
      <c r="BO424" s="71">
        <v>0</v>
      </c>
      <c r="BP424" s="71">
        <v>0</v>
      </c>
      <c r="BQ424" s="71">
        <v>3</v>
      </c>
      <c r="BR424" s="71">
        <v>0</v>
      </c>
      <c r="BS424" s="71">
        <v>0</v>
      </c>
      <c r="BT424" s="71">
        <v>0</v>
      </c>
      <c r="BU424"/>
      <c r="BV424" s="70">
        <v>13.587</v>
      </c>
      <c r="BW424" s="70">
        <v>0</v>
      </c>
      <c r="BX424" s="70">
        <v>0</v>
      </c>
      <c r="BY424" s="70">
        <v>0</v>
      </c>
      <c r="BZ424" s="70">
        <v>0</v>
      </c>
      <c r="CA424" s="70">
        <v>0</v>
      </c>
      <c r="CB424" s="70">
        <v>0</v>
      </c>
      <c r="CC424" s="70">
        <v>0</v>
      </c>
      <c r="CD424" s="70">
        <v>0</v>
      </c>
    </row>
    <row r="425" spans="1:82">
      <c r="A425" s="70" t="s">
        <v>2113</v>
      </c>
      <c r="B425" s="70">
        <v>442</v>
      </c>
      <c r="C425" s="70">
        <v>18</v>
      </c>
      <c r="D425" s="70">
        <v>26</v>
      </c>
      <c r="E425" s="70">
        <v>2021</v>
      </c>
      <c r="F425" s="70" t="s">
        <v>160</v>
      </c>
      <c r="G425" s="1064" t="s">
        <v>2095</v>
      </c>
      <c r="H425" s="70" t="s">
        <v>2096</v>
      </c>
      <c r="I425" s="148"/>
      <c r="J425" s="71">
        <v>29.361351492139999</v>
      </c>
      <c r="K425" s="71">
        <v>1.23477201732571</v>
      </c>
      <c r="L425" s="71">
        <v>6.622057562544069</v>
      </c>
      <c r="M425" s="71">
        <v>12.612435755185619</v>
      </c>
      <c r="N425" s="71">
        <v>14.647564009835881</v>
      </c>
      <c r="O425" s="71">
        <v>15.808106945757393</v>
      </c>
      <c r="P425" s="71">
        <v>16.388593123041765</v>
      </c>
      <c r="Q425" s="71">
        <v>1.03018212292036</v>
      </c>
      <c r="R425" s="71">
        <v>0</v>
      </c>
      <c r="S425" s="71">
        <v>1.6002378209935579</v>
      </c>
      <c r="T425" s="72"/>
      <c r="U425" s="71">
        <v>2350031</v>
      </c>
      <c r="V425" s="71">
        <v>642</v>
      </c>
      <c r="W425" s="71">
        <v>174</v>
      </c>
      <c r="X425" s="71">
        <v>3797</v>
      </c>
      <c r="Y425" s="71">
        <v>8186</v>
      </c>
      <c r="Z425" s="71">
        <v>11631</v>
      </c>
      <c r="AA425" s="71">
        <v>3527</v>
      </c>
      <c r="AB425" s="71">
        <v>17644</v>
      </c>
      <c r="AC425" s="71">
        <v>0</v>
      </c>
      <c r="AD425" s="71">
        <v>1.6002378209935579</v>
      </c>
      <c r="AE425" s="72"/>
      <c r="AF425" s="71">
        <v>26256017.223062746</v>
      </c>
      <c r="AG425" s="71">
        <v>977591.7369374861</v>
      </c>
      <c r="AH425" s="71">
        <v>1103459.9314104707</v>
      </c>
      <c r="AI425" s="71">
        <v>22518260.285927232</v>
      </c>
      <c r="AJ425" s="71">
        <v>35759849.891805373</v>
      </c>
      <c r="AK425" s="71">
        <v>0</v>
      </c>
      <c r="AL425" s="71">
        <v>0</v>
      </c>
      <c r="AM425" s="71">
        <v>2316020.0364808748</v>
      </c>
      <c r="AN425" s="71">
        <v>0</v>
      </c>
      <c r="AO425" s="71">
        <v>0</v>
      </c>
      <c r="AP425" s="71">
        <v>88931199.105624184</v>
      </c>
      <c r="AQ425" s="72"/>
      <c r="AR425" s="71">
        <v>869</v>
      </c>
      <c r="AS425" s="71">
        <v>195</v>
      </c>
      <c r="AT425" s="71">
        <v>0</v>
      </c>
      <c r="AU425" s="71">
        <v>0</v>
      </c>
      <c r="AV425" s="71">
        <v>0</v>
      </c>
      <c r="AW425" s="71">
        <v>0</v>
      </c>
      <c r="AX425" s="71"/>
      <c r="AY425" s="72"/>
      <c r="AZ425" s="71">
        <v>4353.041000000002</v>
      </c>
      <c r="BA425" s="71">
        <v>49499.19999999999</v>
      </c>
      <c r="BB425" s="71">
        <v>0</v>
      </c>
      <c r="BC425" s="71">
        <v>0</v>
      </c>
      <c r="BD425" s="71">
        <v>0</v>
      </c>
      <c r="BE425" s="71">
        <v>0</v>
      </c>
      <c r="BF425" s="71"/>
      <c r="BG425" s="72"/>
      <c r="BH425" s="71">
        <v>0</v>
      </c>
      <c r="BI425" s="71">
        <v>0</v>
      </c>
      <c r="BJ425" s="71">
        <v>18.056999999999999</v>
      </c>
      <c r="BK425" s="71">
        <v>0</v>
      </c>
      <c r="BL425" s="71">
        <v>0</v>
      </c>
      <c r="BM425" s="71">
        <v>0</v>
      </c>
      <c r="BN425" s="72"/>
      <c r="BO425" s="71">
        <v>0</v>
      </c>
      <c r="BP425" s="71">
        <v>0</v>
      </c>
      <c r="BQ425" s="71">
        <v>3</v>
      </c>
      <c r="BR425" s="71">
        <v>0</v>
      </c>
      <c r="BS425" s="71">
        <v>0</v>
      </c>
      <c r="BT425" s="71">
        <v>0</v>
      </c>
      <c r="BU425"/>
      <c r="BV425" s="70">
        <v>18.056999999999999</v>
      </c>
      <c r="BW425" s="70">
        <v>0</v>
      </c>
      <c r="BX425" s="70">
        <v>0</v>
      </c>
      <c r="BY425" s="70">
        <v>0</v>
      </c>
      <c r="BZ425" s="70">
        <v>0</v>
      </c>
      <c r="CA425" s="70">
        <v>0</v>
      </c>
      <c r="CB425" s="70">
        <v>0</v>
      </c>
      <c r="CC425" s="70">
        <v>0</v>
      </c>
      <c r="CD425" s="70">
        <v>0</v>
      </c>
    </row>
    <row r="426" spans="1:82">
      <c r="A426" s="70" t="s">
        <v>2114</v>
      </c>
      <c r="B426" s="70">
        <v>442</v>
      </c>
      <c r="C426" s="70">
        <v>19</v>
      </c>
      <c r="D426" s="70">
        <v>26</v>
      </c>
      <c r="E426" s="70">
        <v>2022</v>
      </c>
      <c r="F426" s="70" t="s">
        <v>161</v>
      </c>
      <c r="G426" s="1064" t="s">
        <v>2095</v>
      </c>
      <c r="H426" s="70" t="s">
        <v>2096</v>
      </c>
      <c r="I426" s="148"/>
      <c r="J426" s="71">
        <v>28.109205928152182</v>
      </c>
      <c r="K426" s="71">
        <v>1.2583101692781815</v>
      </c>
      <c r="L426" s="71">
        <v>5.7531536486160721</v>
      </c>
      <c r="M426" s="71">
        <v>12.976672635832943</v>
      </c>
      <c r="N426" s="71">
        <v>22.058433833358084</v>
      </c>
      <c r="O426" s="71">
        <v>16.586725252984692</v>
      </c>
      <c r="P426" s="71">
        <v>16.220316159251393</v>
      </c>
      <c r="Q426" s="71">
        <v>1.0234522119856599</v>
      </c>
      <c r="R426" s="71">
        <v>0</v>
      </c>
      <c r="S426" s="71">
        <v>1.748193880473365</v>
      </c>
      <c r="T426" s="72"/>
      <c r="U426" s="71">
        <v>2521206</v>
      </c>
      <c r="V426" s="71">
        <v>642</v>
      </c>
      <c r="W426" s="71">
        <v>174</v>
      </c>
      <c r="X426" s="71">
        <v>3797</v>
      </c>
      <c r="Y426" s="71">
        <v>8184</v>
      </c>
      <c r="Z426" s="71">
        <v>11595</v>
      </c>
      <c r="AA426" s="71">
        <v>3544</v>
      </c>
      <c r="AB426" s="71">
        <v>17385</v>
      </c>
      <c r="AC426" s="71">
        <v>0</v>
      </c>
      <c r="AD426" s="71">
        <v>1.748193880473365</v>
      </c>
      <c r="AE426" s="72"/>
      <c r="AF426" s="71">
        <v>26006225.007898681</v>
      </c>
      <c r="AG426" s="71">
        <v>979628.25953247654</v>
      </c>
      <c r="AH426" s="71">
        <v>1131589.4843934625</v>
      </c>
      <c r="AI426" s="71">
        <v>20822492.786807954</v>
      </c>
      <c r="AJ426" s="71">
        <v>43716694.665911131</v>
      </c>
      <c r="AK426" s="71">
        <v>0</v>
      </c>
      <c r="AL426" s="71">
        <v>0</v>
      </c>
      <c r="AM426" s="71">
        <v>2244878.0132677043</v>
      </c>
      <c r="AN426" s="71">
        <v>0</v>
      </c>
      <c r="AO426" s="71">
        <v>0</v>
      </c>
      <c r="AP426" s="71">
        <v>94901508.217811421</v>
      </c>
      <c r="AQ426" s="72"/>
      <c r="AR426" s="71">
        <v>911</v>
      </c>
      <c r="AS426" s="71">
        <v>195</v>
      </c>
      <c r="AT426" s="71">
        <v>0</v>
      </c>
      <c r="AU426" s="71">
        <v>0</v>
      </c>
      <c r="AV426" s="71">
        <v>0</v>
      </c>
      <c r="AW426" s="71">
        <v>0</v>
      </c>
      <c r="AX426" s="71"/>
      <c r="AY426" s="72"/>
      <c r="AZ426" s="71">
        <v>4631.2410000000018</v>
      </c>
      <c r="BA426" s="71">
        <v>49499.19999999999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2115</v>
      </c>
      <c r="B427" s="70">
        <v>442</v>
      </c>
      <c r="C427" s="70">
        <v>20</v>
      </c>
      <c r="D427" s="70">
        <v>26</v>
      </c>
      <c r="E427" s="70">
        <v>2023</v>
      </c>
      <c r="F427" s="70" t="s">
        <v>1539</v>
      </c>
      <c r="G427" s="70" t="s">
        <v>2095</v>
      </c>
      <c r="H427" s="70" t="s">
        <v>2096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954</v>
      </c>
      <c r="AS427" s="71">
        <v>195</v>
      </c>
      <c r="AT427" s="71">
        <v>0</v>
      </c>
      <c r="AU427" s="71">
        <v>0</v>
      </c>
      <c r="AV427" s="71">
        <v>0</v>
      </c>
      <c r="AW427" s="71">
        <v>0</v>
      </c>
      <c r="AX427" s="71"/>
      <c r="AY427" s="72"/>
      <c r="AZ427" s="71">
        <v>4938.6110000000044</v>
      </c>
      <c r="BA427" s="71">
        <v>49499.19999999999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2116</v>
      </c>
      <c r="B428" s="70">
        <v>442</v>
      </c>
      <c r="C428" s="70">
        <v>21</v>
      </c>
      <c r="D428" s="70">
        <v>26</v>
      </c>
      <c r="E428" s="70">
        <v>2024</v>
      </c>
      <c r="F428" s="70" t="s">
        <v>1554</v>
      </c>
      <c r="G428" s="70" t="s">
        <v>2095</v>
      </c>
      <c r="H428" s="70" t="s">
        <v>2096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2117</v>
      </c>
      <c r="B429" s="70">
        <v>443</v>
      </c>
      <c r="C429" s="70">
        <v>1</v>
      </c>
      <c r="D429" s="70">
        <v>27</v>
      </c>
      <c r="E429" s="70">
        <v>1990</v>
      </c>
      <c r="F429" s="70" t="s">
        <v>787</v>
      </c>
      <c r="G429" s="70" t="s">
        <v>2118</v>
      </c>
      <c r="H429" s="70" t="s">
        <v>2119</v>
      </c>
      <c r="I429" s="148"/>
      <c r="J429" s="71">
        <v>15.50638138381559</v>
      </c>
      <c r="K429" s="71">
        <v>2.4552892174993208</v>
      </c>
      <c r="L429" s="71">
        <v>1.4569769842437741</v>
      </c>
      <c r="M429" s="71">
        <v>9.1844745462191284</v>
      </c>
      <c r="N429" s="71">
        <v>14.01046287944388</v>
      </c>
      <c r="O429" s="71">
        <v>12.39206197526215</v>
      </c>
      <c r="P429" s="71">
        <v>19.616072449536489</v>
      </c>
      <c r="Q429" s="71">
        <v>1.1056496516141101</v>
      </c>
      <c r="R429" s="71">
        <v>0</v>
      </c>
      <c r="S429" s="71">
        <v>1.0226654263646771</v>
      </c>
      <c r="T429" s="72"/>
      <c r="U429" s="71">
        <v>1250528</v>
      </c>
      <c r="V429" s="71">
        <v>722</v>
      </c>
      <c r="W429" s="71">
        <v>19</v>
      </c>
      <c r="X429" s="71">
        <v>3603</v>
      </c>
      <c r="Y429" s="71">
        <v>5062</v>
      </c>
      <c r="Z429" s="71">
        <v>5097</v>
      </c>
      <c r="AA429" s="71">
        <v>4763</v>
      </c>
      <c r="AB429" s="71">
        <v>17952</v>
      </c>
      <c r="AC429" s="71">
        <v>0</v>
      </c>
      <c r="AD429" s="71">
        <v>1.0226654263646771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2120</v>
      </c>
      <c r="B430" s="70">
        <v>444</v>
      </c>
      <c r="C430" s="70">
        <v>2</v>
      </c>
      <c r="D430" s="70">
        <v>27</v>
      </c>
      <c r="E430" s="70">
        <v>2005</v>
      </c>
      <c r="F430" s="70" t="s">
        <v>789</v>
      </c>
      <c r="G430" s="70" t="s">
        <v>2118</v>
      </c>
      <c r="H430" s="70" t="s">
        <v>2119</v>
      </c>
      <c r="I430" s="148"/>
      <c r="J430" s="71">
        <v>12.33555564837558</v>
      </c>
      <c r="K430" s="71">
        <v>1.354596009834542</v>
      </c>
      <c r="L430" s="71">
        <v>1.1374604302218241</v>
      </c>
      <c r="M430" s="71">
        <v>15.84158901967584</v>
      </c>
      <c r="N430" s="71">
        <v>20.168180932851801</v>
      </c>
      <c r="O430" s="71">
        <v>20.3459887686572</v>
      </c>
      <c r="P430" s="71">
        <v>22.55355583353348</v>
      </c>
      <c r="Q430" s="71">
        <v>1.0920357788086801</v>
      </c>
      <c r="R430" s="71">
        <v>0</v>
      </c>
      <c r="S430" s="71">
        <v>1.276378904207049</v>
      </c>
      <c r="T430" s="72"/>
      <c r="U430" s="71">
        <v>1137034</v>
      </c>
      <c r="V430" s="71">
        <v>545</v>
      </c>
      <c r="W430" s="71">
        <v>15</v>
      </c>
      <c r="X430" s="71">
        <v>3510</v>
      </c>
      <c r="Y430" s="71">
        <v>6650</v>
      </c>
      <c r="Z430" s="71">
        <v>9684</v>
      </c>
      <c r="AA430" s="71">
        <v>4485</v>
      </c>
      <c r="AB430" s="71">
        <v>18536</v>
      </c>
      <c r="AC430" s="71">
        <v>0</v>
      </c>
      <c r="AD430" s="71">
        <v>1.276378904207049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2121</v>
      </c>
      <c r="B431" s="70">
        <v>445</v>
      </c>
      <c r="C431" s="70">
        <v>3</v>
      </c>
      <c r="D431" s="70">
        <v>27</v>
      </c>
      <c r="E431" s="70">
        <v>2006</v>
      </c>
      <c r="F431" s="70" t="s">
        <v>790</v>
      </c>
      <c r="G431" s="70" t="s">
        <v>2118</v>
      </c>
      <c r="H431" s="70" t="s">
        <v>2119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2122</v>
      </c>
      <c r="B432" s="70">
        <v>446</v>
      </c>
      <c r="C432" s="70">
        <v>4</v>
      </c>
      <c r="D432" s="70">
        <v>27</v>
      </c>
      <c r="E432" s="70">
        <v>2007</v>
      </c>
      <c r="F432" s="70" t="s">
        <v>791</v>
      </c>
      <c r="G432" s="70" t="s">
        <v>2118</v>
      </c>
      <c r="H432" s="70" t="s">
        <v>2119</v>
      </c>
      <c r="I432" s="148"/>
      <c r="J432" s="71">
        <v>11.281154380736099</v>
      </c>
      <c r="K432" s="71">
        <v>1.28715903341422</v>
      </c>
      <c r="L432" s="71">
        <v>1.7076069358932939</v>
      </c>
      <c r="M432" s="71">
        <v>17.083397297545361</v>
      </c>
      <c r="N432" s="71">
        <v>20.514979691656791</v>
      </c>
      <c r="O432" s="71">
        <v>20.071089372312951</v>
      </c>
      <c r="P432" s="71">
        <v>22.228600639418019</v>
      </c>
      <c r="Q432" s="71">
        <v>1.14180975218484</v>
      </c>
      <c r="R432" s="71">
        <v>0</v>
      </c>
      <c r="S432" s="71">
        <v>1.2924109257568821</v>
      </c>
      <c r="T432" s="72"/>
      <c r="U432" s="71">
        <v>1182910</v>
      </c>
      <c r="V432" s="71">
        <v>528</v>
      </c>
      <c r="W432" s="71">
        <v>22</v>
      </c>
      <c r="X432" s="71">
        <v>4361</v>
      </c>
      <c r="Y432" s="71">
        <v>6736</v>
      </c>
      <c r="Z432" s="71">
        <v>9931</v>
      </c>
      <c r="AA432" s="71">
        <v>4353</v>
      </c>
      <c r="AB432" s="71">
        <v>18356</v>
      </c>
      <c r="AC432" s="71">
        <v>0</v>
      </c>
      <c r="AD432" s="71">
        <v>1.2924109257568821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2123</v>
      </c>
      <c r="B433" s="70">
        <v>447</v>
      </c>
      <c r="C433" s="70">
        <v>5</v>
      </c>
      <c r="D433" s="70">
        <v>27</v>
      </c>
      <c r="E433" s="70">
        <v>2008</v>
      </c>
      <c r="F433" s="70" t="s">
        <v>792</v>
      </c>
      <c r="G433" s="70" t="s">
        <v>2118</v>
      </c>
      <c r="H433" s="70" t="s">
        <v>2119</v>
      </c>
      <c r="I433" s="148"/>
      <c r="J433" s="71">
        <v>11.06782801235499</v>
      </c>
      <c r="K433" s="71">
        <v>0.95331910347708793</v>
      </c>
      <c r="L433" s="71">
        <v>1.5302177291579799</v>
      </c>
      <c r="M433" s="71">
        <v>17.793999123857731</v>
      </c>
      <c r="N433" s="71">
        <v>18.484322924692052</v>
      </c>
      <c r="O433" s="71">
        <v>19.71658774859759</v>
      </c>
      <c r="P433" s="71">
        <v>21.769709906017692</v>
      </c>
      <c r="Q433" s="71">
        <v>1.1167240317620299</v>
      </c>
      <c r="R433" s="71">
        <v>0</v>
      </c>
      <c r="S433" s="71">
        <v>1.20896379719473</v>
      </c>
      <c r="T433" s="72"/>
      <c r="U433" s="71">
        <v>1196748</v>
      </c>
      <c r="V433" s="71">
        <v>528</v>
      </c>
      <c r="W433" s="71">
        <v>22</v>
      </c>
      <c r="X433" s="71">
        <v>4361</v>
      </c>
      <c r="Y433" s="71">
        <v>6808</v>
      </c>
      <c r="Z433" s="71">
        <v>10098</v>
      </c>
      <c r="AA433" s="71">
        <v>4268</v>
      </c>
      <c r="AB433" s="71">
        <v>18248</v>
      </c>
      <c r="AC433" s="71">
        <v>0</v>
      </c>
      <c r="AD433" s="71">
        <v>1.20896379719473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2124</v>
      </c>
      <c r="B434" s="70">
        <v>448</v>
      </c>
      <c r="C434" s="70">
        <v>6</v>
      </c>
      <c r="D434" s="70">
        <v>27</v>
      </c>
      <c r="E434" s="70">
        <v>2009</v>
      </c>
      <c r="F434" s="70" t="s">
        <v>176</v>
      </c>
      <c r="G434" s="70" t="s">
        <v>2118</v>
      </c>
      <c r="H434" s="70" t="s">
        <v>2119</v>
      </c>
      <c r="I434" s="148"/>
      <c r="J434" s="71">
        <v>10.74730163440198</v>
      </c>
      <c r="K434" s="71">
        <v>1.227525937041535</v>
      </c>
      <c r="L434" s="71">
        <v>3.095780304628398</v>
      </c>
      <c r="M434" s="71">
        <v>17.638106937225</v>
      </c>
      <c r="N434" s="71">
        <v>17.98632044919648</v>
      </c>
      <c r="O434" s="71">
        <v>20.410487621079909</v>
      </c>
      <c r="P434" s="71">
        <v>20.907266544218722</v>
      </c>
      <c r="Q434" s="71">
        <v>1.0631106269908499</v>
      </c>
      <c r="R434" s="71">
        <v>0</v>
      </c>
      <c r="S434" s="71">
        <v>0.97603792195789874</v>
      </c>
      <c r="T434" s="72"/>
      <c r="U434" s="71">
        <v>1050222</v>
      </c>
      <c r="V434" s="71">
        <v>648</v>
      </c>
      <c r="W434" s="71">
        <v>64</v>
      </c>
      <c r="X434" s="71">
        <v>4612</v>
      </c>
      <c r="Y434" s="71">
        <v>6881</v>
      </c>
      <c r="Z434" s="71">
        <v>10318</v>
      </c>
      <c r="AA434" s="71">
        <v>4208</v>
      </c>
      <c r="AB434" s="71">
        <v>18236</v>
      </c>
      <c r="AC434" s="71">
        <v>0</v>
      </c>
      <c r="AD434" s="71">
        <v>0.97603792195789874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3.101</v>
      </c>
      <c r="BK434" s="71">
        <v>0</v>
      </c>
      <c r="BL434" s="71">
        <v>0</v>
      </c>
      <c r="BM434" s="71">
        <v>0</v>
      </c>
      <c r="BN434" s="72"/>
      <c r="BO434" s="71">
        <v>0</v>
      </c>
      <c r="BP434" s="71">
        <v>0</v>
      </c>
      <c r="BQ434" s="71">
        <v>1</v>
      </c>
      <c r="BR434" s="71">
        <v>0</v>
      </c>
      <c r="BS434" s="71">
        <v>0</v>
      </c>
      <c r="BT434" s="71">
        <v>0</v>
      </c>
      <c r="BU434"/>
      <c r="BV434" s="70">
        <v>3.101</v>
      </c>
      <c r="BW434" s="70">
        <v>0</v>
      </c>
      <c r="BX434" s="70">
        <v>0</v>
      </c>
      <c r="BY434" s="70">
        <v>0</v>
      </c>
      <c r="BZ434" s="70">
        <v>0</v>
      </c>
      <c r="CA434" s="70">
        <v>0</v>
      </c>
      <c r="CB434" s="70">
        <v>0</v>
      </c>
      <c r="CC434" s="70">
        <v>0</v>
      </c>
      <c r="CD434" s="70">
        <v>0</v>
      </c>
    </row>
    <row r="435" spans="1:82">
      <c r="A435" s="70" t="s">
        <v>2125</v>
      </c>
      <c r="B435" s="70">
        <v>449</v>
      </c>
      <c r="C435" s="70">
        <v>7</v>
      </c>
      <c r="D435" s="70">
        <v>27</v>
      </c>
      <c r="E435" s="70">
        <v>2010</v>
      </c>
      <c r="F435" s="70" t="s">
        <v>177</v>
      </c>
      <c r="G435" s="70" t="s">
        <v>2118</v>
      </c>
      <c r="H435" s="70" t="s">
        <v>2119</v>
      </c>
      <c r="I435" s="148"/>
      <c r="J435" s="71">
        <v>9.7816305627937101</v>
      </c>
      <c r="K435" s="71">
        <v>1.3225410341368189</v>
      </c>
      <c r="L435" s="71">
        <v>2.981132260024193</v>
      </c>
      <c r="M435" s="71">
        <v>18.631701702181871</v>
      </c>
      <c r="N435" s="71">
        <v>21.861537675158779</v>
      </c>
      <c r="O435" s="71">
        <v>20.49919932366943</v>
      </c>
      <c r="P435" s="71">
        <v>21.162507302443291</v>
      </c>
      <c r="Q435" s="71">
        <v>1.1033754910220399</v>
      </c>
      <c r="R435" s="71">
        <v>0</v>
      </c>
      <c r="S435" s="71">
        <v>1.082086818666296</v>
      </c>
      <c r="T435" s="72"/>
      <c r="U435" s="71">
        <v>949545</v>
      </c>
      <c r="V435" s="71">
        <v>648</v>
      </c>
      <c r="W435" s="71">
        <v>64</v>
      </c>
      <c r="X435" s="71">
        <v>4612</v>
      </c>
      <c r="Y435" s="71">
        <v>6908</v>
      </c>
      <c r="Z435" s="71">
        <v>10411</v>
      </c>
      <c r="AA435" s="71">
        <v>4153</v>
      </c>
      <c r="AB435" s="71">
        <v>18136</v>
      </c>
      <c r="AC435" s="71">
        <v>0</v>
      </c>
      <c r="AD435" s="71">
        <v>1.082086818666296</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3.05</v>
      </c>
      <c r="BK435" s="71">
        <v>0</v>
      </c>
      <c r="BL435" s="71">
        <v>0</v>
      </c>
      <c r="BM435" s="71">
        <v>0</v>
      </c>
      <c r="BN435" s="72"/>
      <c r="BO435" s="71">
        <v>0</v>
      </c>
      <c r="BP435" s="71">
        <v>0</v>
      </c>
      <c r="BQ435" s="71">
        <v>1</v>
      </c>
      <c r="BR435" s="71">
        <v>0</v>
      </c>
      <c r="BS435" s="71">
        <v>0</v>
      </c>
      <c r="BT435" s="71">
        <v>0</v>
      </c>
      <c r="BU435"/>
      <c r="BV435" s="70">
        <v>3.05</v>
      </c>
      <c r="BW435" s="70">
        <v>0</v>
      </c>
      <c r="BX435" s="70">
        <v>0</v>
      </c>
      <c r="BY435" s="70">
        <v>0</v>
      </c>
      <c r="BZ435" s="70">
        <v>0</v>
      </c>
      <c r="CA435" s="70">
        <v>0</v>
      </c>
      <c r="CB435" s="70">
        <v>0</v>
      </c>
      <c r="CC435" s="70">
        <v>0</v>
      </c>
      <c r="CD435" s="70">
        <v>0</v>
      </c>
    </row>
    <row r="436" spans="1:82">
      <c r="A436" s="70" t="s">
        <v>2126</v>
      </c>
      <c r="B436" s="70">
        <v>450</v>
      </c>
      <c r="C436" s="70">
        <v>8</v>
      </c>
      <c r="D436" s="70">
        <v>27</v>
      </c>
      <c r="E436" s="70">
        <v>2011</v>
      </c>
      <c r="F436" s="70" t="s">
        <v>178</v>
      </c>
      <c r="G436" s="70" t="s">
        <v>2118</v>
      </c>
      <c r="H436" s="70" t="s">
        <v>2119</v>
      </c>
      <c r="I436" s="148"/>
      <c r="J436" s="71">
        <v>11.204898401037489</v>
      </c>
      <c r="K436" s="71">
        <v>1.7473410401932139</v>
      </c>
      <c r="L436" s="71">
        <v>2.6402218249227598</v>
      </c>
      <c r="M436" s="71">
        <v>21.396600130357641</v>
      </c>
      <c r="N436" s="71">
        <v>26.997483873811071</v>
      </c>
      <c r="O436" s="71">
        <v>20.161607147060547</v>
      </c>
      <c r="P436" s="71">
        <v>20.397542796832322</v>
      </c>
      <c r="Q436" s="71">
        <v>1.2622042738803601</v>
      </c>
      <c r="R436" s="71">
        <v>0</v>
      </c>
      <c r="S436" s="71">
        <v>1.1100859777798431</v>
      </c>
      <c r="T436" s="72"/>
      <c r="U436" s="71">
        <v>938262</v>
      </c>
      <c r="V436" s="71">
        <v>648</v>
      </c>
      <c r="W436" s="71">
        <v>64</v>
      </c>
      <c r="X436" s="71">
        <v>4612</v>
      </c>
      <c r="Y436" s="71">
        <v>6941</v>
      </c>
      <c r="Z436" s="71">
        <v>10462</v>
      </c>
      <c r="AA436" s="71">
        <v>4122</v>
      </c>
      <c r="AB436" s="71">
        <v>17986</v>
      </c>
      <c r="AC436" s="71">
        <v>0</v>
      </c>
      <c r="AD436" s="71">
        <v>1.1100859777798431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3.141</v>
      </c>
      <c r="BK436" s="71">
        <v>0</v>
      </c>
      <c r="BL436" s="71">
        <v>0</v>
      </c>
      <c r="BM436" s="71">
        <v>0</v>
      </c>
      <c r="BN436" s="72"/>
      <c r="BO436" s="71">
        <v>0</v>
      </c>
      <c r="BP436" s="71">
        <v>0</v>
      </c>
      <c r="BQ436" s="71">
        <v>1</v>
      </c>
      <c r="BR436" s="71">
        <v>0</v>
      </c>
      <c r="BS436" s="71">
        <v>0</v>
      </c>
      <c r="BT436" s="71">
        <v>0</v>
      </c>
      <c r="BU436"/>
      <c r="BV436" s="70">
        <v>3.141</v>
      </c>
      <c r="BW436" s="70">
        <v>0</v>
      </c>
      <c r="BX436" s="70">
        <v>0</v>
      </c>
      <c r="BY436" s="70">
        <v>0</v>
      </c>
      <c r="BZ436" s="70">
        <v>0</v>
      </c>
      <c r="CA436" s="70">
        <v>0</v>
      </c>
      <c r="CB436" s="70">
        <v>0</v>
      </c>
      <c r="CC436" s="70">
        <v>0</v>
      </c>
      <c r="CD436" s="70">
        <v>0</v>
      </c>
    </row>
    <row r="437" spans="1:82">
      <c r="A437" s="70" t="s">
        <v>2127</v>
      </c>
      <c r="B437" s="70">
        <v>451</v>
      </c>
      <c r="C437" s="70">
        <v>9</v>
      </c>
      <c r="D437" s="70">
        <v>27</v>
      </c>
      <c r="E437" s="70">
        <v>2012</v>
      </c>
      <c r="F437" s="70" t="s">
        <v>179</v>
      </c>
      <c r="G437" s="70" t="s">
        <v>2118</v>
      </c>
      <c r="H437" s="70" t="s">
        <v>2119</v>
      </c>
      <c r="I437" s="148"/>
      <c r="J437" s="71">
        <v>10.251475249221061</v>
      </c>
      <c r="K437" s="71">
        <v>1.6893401005798721</v>
      </c>
      <c r="L437" s="71">
        <v>2.6144262555568298</v>
      </c>
      <c r="M437" s="71">
        <v>24.12192892616914</v>
      </c>
      <c r="N437" s="71">
        <v>29.16882987456173</v>
      </c>
      <c r="O437" s="71">
        <v>20.257243393146766</v>
      </c>
      <c r="P437" s="71">
        <v>20.593220496321813</v>
      </c>
      <c r="Q437" s="71">
        <v>1.36777595090113</v>
      </c>
      <c r="R437" s="71">
        <v>0</v>
      </c>
      <c r="S437" s="71">
        <v>1.3858516674816119</v>
      </c>
      <c r="T437" s="72"/>
      <c r="U437" s="71">
        <v>768576</v>
      </c>
      <c r="V437" s="71">
        <v>648</v>
      </c>
      <c r="W437" s="71">
        <v>64</v>
      </c>
      <c r="X437" s="71">
        <v>4612</v>
      </c>
      <c r="Y437" s="71">
        <v>7006</v>
      </c>
      <c r="Z437" s="71">
        <v>10595</v>
      </c>
      <c r="AA437" s="71">
        <v>4138</v>
      </c>
      <c r="AB437" s="71">
        <v>17939</v>
      </c>
      <c r="AC437" s="71">
        <v>0</v>
      </c>
      <c r="AD437" s="71">
        <v>1.3858516674816119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3.8439999999999999</v>
      </c>
      <c r="BK437" s="71">
        <v>0</v>
      </c>
      <c r="BL437" s="71">
        <v>0</v>
      </c>
      <c r="BM437" s="71">
        <v>0</v>
      </c>
      <c r="BN437" s="72"/>
      <c r="BO437" s="71">
        <v>0</v>
      </c>
      <c r="BP437" s="71">
        <v>0</v>
      </c>
      <c r="BQ437" s="71">
        <v>1</v>
      </c>
      <c r="BR437" s="71">
        <v>0</v>
      </c>
      <c r="BS437" s="71">
        <v>0</v>
      </c>
      <c r="BT437" s="71">
        <v>0</v>
      </c>
      <c r="BU437"/>
      <c r="BV437" s="70">
        <v>3.8439999999999999</v>
      </c>
      <c r="BW437" s="70">
        <v>0</v>
      </c>
      <c r="BX437" s="70">
        <v>0</v>
      </c>
      <c r="BY437" s="70">
        <v>0</v>
      </c>
      <c r="BZ437" s="70">
        <v>0</v>
      </c>
      <c r="CA437" s="70">
        <v>0</v>
      </c>
      <c r="CB437" s="70">
        <v>0</v>
      </c>
      <c r="CC437" s="70">
        <v>0</v>
      </c>
      <c r="CD437" s="70">
        <v>0</v>
      </c>
    </row>
    <row r="438" spans="1:82">
      <c r="A438" s="70" t="s">
        <v>2128</v>
      </c>
      <c r="B438" s="70">
        <v>452</v>
      </c>
      <c r="C438" s="70">
        <v>10</v>
      </c>
      <c r="D438" s="70">
        <v>27</v>
      </c>
      <c r="E438" s="70">
        <v>2013</v>
      </c>
      <c r="F438" s="70" t="s">
        <v>180</v>
      </c>
      <c r="G438" s="70" t="s">
        <v>2118</v>
      </c>
      <c r="H438" s="70" t="s">
        <v>2119</v>
      </c>
      <c r="I438" s="148"/>
      <c r="J438" s="71">
        <v>11.72943172897747</v>
      </c>
      <c r="K438" s="71">
        <v>1.456932204021874</v>
      </c>
      <c r="L438" s="71">
        <v>2.4615710717945212</v>
      </c>
      <c r="M438" s="71">
        <v>23.660801656786319</v>
      </c>
      <c r="N438" s="71">
        <v>32.161506605867103</v>
      </c>
      <c r="O438" s="71">
        <v>19.817898048233889</v>
      </c>
      <c r="P438" s="71">
        <v>20.785709270651182</v>
      </c>
      <c r="Q438" s="71">
        <v>1.3837243402586501</v>
      </c>
      <c r="R438" s="71">
        <v>0</v>
      </c>
      <c r="S438" s="71">
        <v>1.344725621251402</v>
      </c>
      <c r="T438" s="72"/>
      <c r="U438" s="71">
        <v>827230</v>
      </c>
      <c r="V438" s="71">
        <v>648</v>
      </c>
      <c r="W438" s="71">
        <v>64</v>
      </c>
      <c r="X438" s="71">
        <v>4612</v>
      </c>
      <c r="Y438" s="71">
        <v>7051</v>
      </c>
      <c r="Z438" s="71">
        <v>10828</v>
      </c>
      <c r="AA438" s="71">
        <v>4161</v>
      </c>
      <c r="AB438" s="71">
        <v>17888</v>
      </c>
      <c r="AC438" s="71">
        <v>0</v>
      </c>
      <c r="AD438" s="71">
        <v>1.344725621251402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3.9209999999999998</v>
      </c>
      <c r="BK438" s="71">
        <v>0</v>
      </c>
      <c r="BL438" s="71">
        <v>0</v>
      </c>
      <c r="BM438" s="71">
        <v>0</v>
      </c>
      <c r="BN438" s="72"/>
      <c r="BO438" s="71">
        <v>0</v>
      </c>
      <c r="BP438" s="71">
        <v>0</v>
      </c>
      <c r="BQ438" s="71">
        <v>1</v>
      </c>
      <c r="BR438" s="71">
        <v>0</v>
      </c>
      <c r="BS438" s="71">
        <v>0</v>
      </c>
      <c r="BT438" s="71">
        <v>0</v>
      </c>
      <c r="BU438"/>
      <c r="BV438" s="70">
        <v>3.9209999999999998</v>
      </c>
      <c r="BW438" s="70">
        <v>0</v>
      </c>
      <c r="BX438" s="70">
        <v>0</v>
      </c>
      <c r="BY438" s="70">
        <v>0</v>
      </c>
      <c r="BZ438" s="70">
        <v>0</v>
      </c>
      <c r="CA438" s="70">
        <v>0</v>
      </c>
      <c r="CB438" s="70">
        <v>0</v>
      </c>
      <c r="CC438" s="70">
        <v>0</v>
      </c>
      <c r="CD438" s="70">
        <v>0</v>
      </c>
    </row>
    <row r="439" spans="1:82">
      <c r="A439" s="70" t="s">
        <v>2129</v>
      </c>
      <c r="B439" s="70">
        <v>453</v>
      </c>
      <c r="C439" s="70">
        <v>11</v>
      </c>
      <c r="D439" s="70">
        <v>27</v>
      </c>
      <c r="E439" s="70">
        <v>2014</v>
      </c>
      <c r="F439" s="70" t="s">
        <v>181</v>
      </c>
      <c r="G439" s="70" t="s">
        <v>2118</v>
      </c>
      <c r="H439" s="70" t="s">
        <v>2119</v>
      </c>
      <c r="I439" s="148"/>
      <c r="J439" s="71">
        <v>12.691891792335779</v>
      </c>
      <c r="K439" s="71">
        <v>1.9262780924634919</v>
      </c>
      <c r="L439" s="71">
        <v>3.9457121419035279</v>
      </c>
      <c r="M439" s="71">
        <v>23.53259675679562</v>
      </c>
      <c r="N439" s="71">
        <v>25.403306403932199</v>
      </c>
      <c r="O439" s="71">
        <v>18.894638308224653</v>
      </c>
      <c r="P439" s="71">
        <v>20.632641101810865</v>
      </c>
      <c r="Q439" s="71">
        <v>1.3209215181062</v>
      </c>
      <c r="R439" s="71">
        <v>0</v>
      </c>
      <c r="S439" s="71">
        <v>1.5331648665720909</v>
      </c>
      <c r="T439" s="72"/>
      <c r="U439" s="71">
        <v>977673</v>
      </c>
      <c r="V439" s="71">
        <v>773</v>
      </c>
      <c r="W439" s="71">
        <v>90</v>
      </c>
      <c r="X439" s="71">
        <v>4558</v>
      </c>
      <c r="Y439" s="71">
        <v>7076</v>
      </c>
      <c r="Z439" s="71">
        <v>10873</v>
      </c>
      <c r="AA439" s="71">
        <v>4109</v>
      </c>
      <c r="AB439" s="71">
        <v>17798</v>
      </c>
      <c r="AC439" s="71">
        <v>0</v>
      </c>
      <c r="AD439" s="71">
        <v>1.5331648665720909</v>
      </c>
      <c r="AE439" s="72"/>
      <c r="AF439" s="71"/>
      <c r="AG439" s="71"/>
      <c r="AH439" s="71"/>
      <c r="AI439" s="71"/>
      <c r="AJ439" s="71"/>
      <c r="AK439" s="71"/>
      <c r="AL439" s="71"/>
      <c r="AM439" s="71"/>
      <c r="AN439" s="71"/>
      <c r="AO439" s="71"/>
      <c r="AP439" s="71"/>
      <c r="AQ439" s="72"/>
      <c r="AR439" s="71">
        <v>564</v>
      </c>
      <c r="AS439" s="71">
        <v>115</v>
      </c>
      <c r="AT439" s="71">
        <v>0</v>
      </c>
      <c r="AU439" s="71">
        <v>0</v>
      </c>
      <c r="AV439" s="71">
        <v>0</v>
      </c>
      <c r="AW439" s="71">
        <v>0</v>
      </c>
      <c r="AX439" s="71"/>
      <c r="AY439" s="72"/>
      <c r="AZ439" s="71">
        <v>2468.58</v>
      </c>
      <c r="BA439" s="71">
        <v>7678.3</v>
      </c>
      <c r="BB439" s="71">
        <v>0</v>
      </c>
      <c r="BC439" s="71">
        <v>0</v>
      </c>
      <c r="BD439" s="71">
        <v>0</v>
      </c>
      <c r="BE439" s="71">
        <v>0</v>
      </c>
      <c r="BF439" s="71"/>
      <c r="BG439" s="72"/>
      <c r="BH439" s="71">
        <v>0</v>
      </c>
      <c r="BI439" s="71">
        <v>0</v>
      </c>
      <c r="BJ439" s="71">
        <v>4.2240000000000002</v>
      </c>
      <c r="BK439" s="71">
        <v>0</v>
      </c>
      <c r="BL439" s="71">
        <v>0</v>
      </c>
      <c r="BM439" s="71">
        <v>0</v>
      </c>
      <c r="BN439" s="72"/>
      <c r="BO439" s="71">
        <v>0</v>
      </c>
      <c r="BP439" s="71">
        <v>0</v>
      </c>
      <c r="BQ439" s="71">
        <v>1</v>
      </c>
      <c r="BR439" s="71">
        <v>0</v>
      </c>
      <c r="BS439" s="71">
        <v>0</v>
      </c>
      <c r="BT439" s="71">
        <v>0</v>
      </c>
      <c r="BU439"/>
      <c r="BV439" s="70">
        <v>4.2240000000000002</v>
      </c>
      <c r="BW439" s="70">
        <v>0</v>
      </c>
      <c r="BX439" s="70">
        <v>0</v>
      </c>
      <c r="BY439" s="70">
        <v>0</v>
      </c>
      <c r="BZ439" s="70">
        <v>0</v>
      </c>
      <c r="CA439" s="70">
        <v>0</v>
      </c>
      <c r="CB439" s="70">
        <v>0</v>
      </c>
      <c r="CC439" s="70">
        <v>0</v>
      </c>
      <c r="CD439" s="70">
        <v>0</v>
      </c>
    </row>
    <row r="440" spans="1:82">
      <c r="A440" s="70" t="s">
        <v>2130</v>
      </c>
      <c r="B440" s="70">
        <v>454</v>
      </c>
      <c r="C440" s="70">
        <v>12</v>
      </c>
      <c r="D440" s="70">
        <v>27</v>
      </c>
      <c r="E440" s="70">
        <v>2015</v>
      </c>
      <c r="F440" s="70" t="s">
        <v>182</v>
      </c>
      <c r="G440" s="70" t="s">
        <v>2118</v>
      </c>
      <c r="H440" s="70" t="s">
        <v>2119</v>
      </c>
      <c r="I440" s="148"/>
      <c r="J440" s="71">
        <v>9.1138521013932028</v>
      </c>
      <c r="K440" s="71">
        <v>1.8156435197821861</v>
      </c>
      <c r="L440" s="71">
        <v>3.8939621608312169</v>
      </c>
      <c r="M440" s="71">
        <v>21.031814387757599</v>
      </c>
      <c r="N440" s="71">
        <v>23.078771998218041</v>
      </c>
      <c r="O440" s="71">
        <v>18.657731855118971</v>
      </c>
      <c r="P440" s="71">
        <v>20.54843616993422</v>
      </c>
      <c r="Q440" s="71">
        <v>1.2873573633150199</v>
      </c>
      <c r="R440" s="71">
        <v>0</v>
      </c>
      <c r="S440" s="71">
        <v>1.3611013959037641</v>
      </c>
      <c r="T440" s="72"/>
      <c r="U440" s="71">
        <v>878005</v>
      </c>
      <c r="V440" s="71">
        <v>773</v>
      </c>
      <c r="W440" s="71">
        <v>90</v>
      </c>
      <c r="X440" s="71">
        <v>4558</v>
      </c>
      <c r="Y440" s="71">
        <v>7141</v>
      </c>
      <c r="Z440" s="71">
        <v>10840</v>
      </c>
      <c r="AA440" s="71">
        <v>4089</v>
      </c>
      <c r="AB440" s="71">
        <v>17719</v>
      </c>
      <c r="AC440" s="71">
        <v>0</v>
      </c>
      <c r="AD440" s="71">
        <v>1.3611013959037641</v>
      </c>
      <c r="AE440" s="72"/>
      <c r="AF440" s="71">
        <v>9170596.1663068254</v>
      </c>
      <c r="AG440" s="71">
        <v>1372337.3092443889</v>
      </c>
      <c r="AH440" s="71">
        <v>810965.58937004872</v>
      </c>
      <c r="AI440" s="71">
        <v>27926248.782382119</v>
      </c>
      <c r="AJ440" s="71">
        <v>38384122.910722233</v>
      </c>
      <c r="AK440" s="71">
        <v>0</v>
      </c>
      <c r="AL440" s="71">
        <v>0</v>
      </c>
      <c r="AM440" s="71">
        <v>2428314.6215905449</v>
      </c>
      <c r="AN440" s="71">
        <v>0</v>
      </c>
      <c r="AO440" s="71">
        <v>0</v>
      </c>
      <c r="AP440" s="71">
        <v>80092585.379616156</v>
      </c>
      <c r="AQ440" s="72"/>
      <c r="AR440" s="71">
        <v>598</v>
      </c>
      <c r="AS440" s="71">
        <v>136</v>
      </c>
      <c r="AT440" s="71">
        <v>0</v>
      </c>
      <c r="AU440" s="71">
        <v>0</v>
      </c>
      <c r="AV440" s="71">
        <v>0</v>
      </c>
      <c r="AW440" s="71">
        <v>0</v>
      </c>
      <c r="AX440" s="71"/>
      <c r="AY440" s="72"/>
      <c r="AZ440" s="71">
        <v>2691.08</v>
      </c>
      <c r="BA440" s="71">
        <v>10218.6</v>
      </c>
      <c r="BB440" s="71">
        <v>0</v>
      </c>
      <c r="BC440" s="71">
        <v>0</v>
      </c>
      <c r="BD440" s="71">
        <v>0</v>
      </c>
      <c r="BE440" s="71">
        <v>0</v>
      </c>
      <c r="BF440" s="71"/>
      <c r="BG440" s="72"/>
      <c r="BH440" s="71">
        <v>0</v>
      </c>
      <c r="BI440" s="71">
        <v>0</v>
      </c>
      <c r="BJ440" s="71">
        <v>4.1660000000000004</v>
      </c>
      <c r="BK440" s="71">
        <v>0</v>
      </c>
      <c r="BL440" s="71">
        <v>0</v>
      </c>
      <c r="BM440" s="71">
        <v>0</v>
      </c>
      <c r="BN440" s="72"/>
      <c r="BO440" s="71">
        <v>0</v>
      </c>
      <c r="BP440" s="71">
        <v>0</v>
      </c>
      <c r="BQ440" s="71">
        <v>1</v>
      </c>
      <c r="BR440" s="71">
        <v>0</v>
      </c>
      <c r="BS440" s="71">
        <v>0</v>
      </c>
      <c r="BT440" s="71">
        <v>0</v>
      </c>
      <c r="BU440"/>
      <c r="BV440" s="70">
        <v>4.1660000000000004</v>
      </c>
      <c r="BW440" s="70">
        <v>0</v>
      </c>
      <c r="BX440" s="70">
        <v>0</v>
      </c>
      <c r="BY440" s="70">
        <v>0</v>
      </c>
      <c r="BZ440" s="70">
        <v>0</v>
      </c>
      <c r="CA440" s="70">
        <v>0</v>
      </c>
      <c r="CB440" s="70">
        <v>0</v>
      </c>
      <c r="CC440" s="70">
        <v>0</v>
      </c>
      <c r="CD440" s="70">
        <v>0</v>
      </c>
    </row>
    <row r="441" spans="1:82">
      <c r="A441" s="70" t="s">
        <v>2131</v>
      </c>
      <c r="B441" s="70">
        <v>455</v>
      </c>
      <c r="C441" s="70">
        <v>13</v>
      </c>
      <c r="D441" s="70">
        <v>27</v>
      </c>
      <c r="E441" s="70">
        <v>2016</v>
      </c>
      <c r="F441" s="70" t="s">
        <v>155</v>
      </c>
      <c r="G441" s="70" t="s">
        <v>2118</v>
      </c>
      <c r="H441" s="70" t="s">
        <v>2119</v>
      </c>
      <c r="I441" s="148"/>
      <c r="J441" s="71">
        <v>9.7230758287767554</v>
      </c>
      <c r="K441" s="71">
        <v>1.7445822878350823</v>
      </c>
      <c r="L441" s="71">
        <v>3.8042860907359044</v>
      </c>
      <c r="M441" s="71">
        <v>16.865532246070412</v>
      </c>
      <c r="N441" s="71">
        <v>22.429166394580513</v>
      </c>
      <c r="O441" s="71">
        <v>18.641998211058706</v>
      </c>
      <c r="P441" s="71">
        <v>20.168554748286045</v>
      </c>
      <c r="Q441" s="71">
        <v>1.2233467223846213</v>
      </c>
      <c r="R441" s="71">
        <v>0</v>
      </c>
      <c r="S441" s="71">
        <v>1.6608145326231845</v>
      </c>
      <c r="T441" s="72"/>
      <c r="U441" s="71">
        <v>995968</v>
      </c>
      <c r="V441" s="71">
        <v>773</v>
      </c>
      <c r="W441" s="71">
        <v>90</v>
      </c>
      <c r="X441" s="71">
        <v>4558</v>
      </c>
      <c r="Y441" s="71">
        <v>7034</v>
      </c>
      <c r="Z441" s="71">
        <v>10964</v>
      </c>
      <c r="AA441" s="71">
        <v>4151</v>
      </c>
      <c r="AB441" s="71">
        <v>17320</v>
      </c>
      <c r="AC441" s="71">
        <v>0</v>
      </c>
      <c r="AD441" s="71">
        <v>1.660814532623184</v>
      </c>
      <c r="AE441" s="72"/>
      <c r="AF441" s="71">
        <v>10568553.252388511</v>
      </c>
      <c r="AG441" s="71">
        <v>1303664.30309073</v>
      </c>
      <c r="AH441" s="71">
        <v>677147.18465858884</v>
      </c>
      <c r="AI441" s="71">
        <v>26590594.45692705</v>
      </c>
      <c r="AJ441" s="71">
        <v>38113645.301269941</v>
      </c>
      <c r="AK441" s="71">
        <v>0</v>
      </c>
      <c r="AL441" s="71">
        <v>0</v>
      </c>
      <c r="AM441" s="71">
        <v>2375477.425543102</v>
      </c>
      <c r="AN441" s="71">
        <v>0</v>
      </c>
      <c r="AO441" s="71">
        <v>0</v>
      </c>
      <c r="AP441" s="71">
        <v>79629081.923877925</v>
      </c>
      <c r="AQ441" s="72"/>
      <c r="AR441" s="71">
        <v>630</v>
      </c>
      <c r="AS441" s="71">
        <v>142</v>
      </c>
      <c r="AT441" s="71">
        <v>0</v>
      </c>
      <c r="AU441" s="71">
        <v>1</v>
      </c>
      <c r="AV441" s="71">
        <v>0</v>
      </c>
      <c r="AW441" s="71">
        <v>0</v>
      </c>
      <c r="AX441" s="71"/>
      <c r="AY441" s="72"/>
      <c r="AZ441" s="71">
        <v>2899.58</v>
      </c>
      <c r="BA441" s="71">
        <v>10396.299999999999</v>
      </c>
      <c r="BB441" s="71">
        <v>0</v>
      </c>
      <c r="BC441" s="71">
        <v>1604.1</v>
      </c>
      <c r="BD441" s="71">
        <v>0</v>
      </c>
      <c r="BE441" s="71">
        <v>0</v>
      </c>
      <c r="BF441" s="71"/>
      <c r="BG441" s="72"/>
      <c r="BH441" s="71">
        <v>0</v>
      </c>
      <c r="BI441" s="71">
        <v>0</v>
      </c>
      <c r="BJ441" s="71">
        <v>0.67100000000000004</v>
      </c>
      <c r="BK441" s="71">
        <v>0</v>
      </c>
      <c r="BL441" s="71">
        <v>0</v>
      </c>
      <c r="BM441" s="71">
        <v>0</v>
      </c>
      <c r="BN441" s="72"/>
      <c r="BO441" s="71">
        <v>0</v>
      </c>
      <c r="BP441" s="71">
        <v>0</v>
      </c>
      <c r="BQ441" s="71">
        <v>1</v>
      </c>
      <c r="BR441" s="71">
        <v>0</v>
      </c>
      <c r="BS441" s="71">
        <v>0</v>
      </c>
      <c r="BT441" s="71">
        <v>0</v>
      </c>
      <c r="BU441"/>
      <c r="BV441" s="70">
        <v>0.67100000000000004</v>
      </c>
      <c r="BW441" s="70">
        <v>0</v>
      </c>
      <c r="BX441" s="70">
        <v>0</v>
      </c>
      <c r="BY441" s="70">
        <v>0</v>
      </c>
      <c r="BZ441" s="70">
        <v>0</v>
      </c>
      <c r="CA441" s="70">
        <v>0</v>
      </c>
      <c r="CB441" s="70">
        <v>0</v>
      </c>
      <c r="CC441" s="70">
        <v>0</v>
      </c>
      <c r="CD441" s="70">
        <v>0</v>
      </c>
    </row>
    <row r="442" spans="1:82">
      <c r="A442" s="70" t="s">
        <v>2132</v>
      </c>
      <c r="B442" s="70">
        <v>456</v>
      </c>
      <c r="C442" s="70">
        <v>14</v>
      </c>
      <c r="D442" s="70">
        <v>27</v>
      </c>
      <c r="E442" s="70">
        <v>2017</v>
      </c>
      <c r="F442" s="70" t="s">
        <v>156</v>
      </c>
      <c r="G442" s="70" t="s">
        <v>2118</v>
      </c>
      <c r="H442" s="70" t="s">
        <v>2119</v>
      </c>
      <c r="I442" s="148"/>
      <c r="J442" s="71">
        <v>8.6010871289967419</v>
      </c>
      <c r="K442" s="71">
        <v>1.6792733045189117</v>
      </c>
      <c r="L442" s="71">
        <v>3.5126273554298515</v>
      </c>
      <c r="M442" s="71">
        <v>15.348953770836806</v>
      </c>
      <c r="N442" s="71">
        <v>21.174322413693528</v>
      </c>
      <c r="O442" s="71">
        <v>18.44484822684289</v>
      </c>
      <c r="P442" s="71">
        <v>20.161492747526168</v>
      </c>
      <c r="Q442" s="71">
        <v>1.17364603520663</v>
      </c>
      <c r="R442" s="71">
        <v>0</v>
      </c>
      <c r="S442" s="71">
        <v>1.8091741967525834</v>
      </c>
      <c r="T442" s="72"/>
      <c r="U442" s="71">
        <v>954921.99999999988</v>
      </c>
      <c r="V442" s="71">
        <v>773</v>
      </c>
      <c r="W442" s="71">
        <v>90</v>
      </c>
      <c r="X442" s="71">
        <v>4558</v>
      </c>
      <c r="Y442" s="71">
        <v>7050</v>
      </c>
      <c r="Z442" s="71">
        <v>11028</v>
      </c>
      <c r="AA442" s="71">
        <v>4176</v>
      </c>
      <c r="AB442" s="71">
        <v>17183</v>
      </c>
      <c r="AC442" s="71">
        <v>0</v>
      </c>
      <c r="AD442" s="71">
        <v>1.809174196752583</v>
      </c>
      <c r="AE442" s="72"/>
      <c r="AF442" s="71">
        <v>10564721.25675977</v>
      </c>
      <c r="AG442" s="71">
        <v>1280342.1175434261</v>
      </c>
      <c r="AH442" s="71">
        <v>817743.15536870924</v>
      </c>
      <c r="AI442" s="71">
        <v>25616569.100899551</v>
      </c>
      <c r="AJ442" s="71">
        <v>39565723.754122391</v>
      </c>
      <c r="AK442" s="71">
        <v>0</v>
      </c>
      <c r="AL442" s="71">
        <v>0</v>
      </c>
      <c r="AM442" s="71">
        <v>2360375.136420398</v>
      </c>
      <c r="AN442" s="71">
        <v>0</v>
      </c>
      <c r="AO442" s="71">
        <v>0</v>
      </c>
      <c r="AP442" s="71">
        <v>80205474.521114245</v>
      </c>
      <c r="AQ442" s="72"/>
      <c r="AR442" s="71">
        <v>686</v>
      </c>
      <c r="AS442" s="71">
        <v>157</v>
      </c>
      <c r="AT442" s="71">
        <v>0</v>
      </c>
      <c r="AU442" s="71">
        <v>2</v>
      </c>
      <c r="AV442" s="71">
        <v>0</v>
      </c>
      <c r="AW442" s="71">
        <v>0</v>
      </c>
      <c r="AX442" s="71"/>
      <c r="AY442" s="72"/>
      <c r="AZ442" s="71">
        <v>3198.44</v>
      </c>
      <c r="BA442" s="71">
        <v>10913</v>
      </c>
      <c r="BB442" s="71">
        <v>0</v>
      </c>
      <c r="BC442" s="71">
        <v>4583.3999999999996</v>
      </c>
      <c r="BD442" s="71">
        <v>0</v>
      </c>
      <c r="BE442" s="71">
        <v>0</v>
      </c>
      <c r="BF442" s="71"/>
      <c r="BG442" s="72"/>
      <c r="BH442" s="71">
        <v>0</v>
      </c>
      <c r="BI442" s="71">
        <v>0</v>
      </c>
      <c r="BJ442" s="71">
        <v>2.956</v>
      </c>
      <c r="BK442" s="71">
        <v>0</v>
      </c>
      <c r="BL442" s="71">
        <v>0</v>
      </c>
      <c r="BM442" s="71">
        <v>0</v>
      </c>
      <c r="BN442" s="72"/>
      <c r="BO442" s="71">
        <v>0</v>
      </c>
      <c r="BP442" s="71">
        <v>0</v>
      </c>
      <c r="BQ442" s="71">
        <v>1</v>
      </c>
      <c r="BR442" s="71">
        <v>0</v>
      </c>
      <c r="BS442" s="71">
        <v>0</v>
      </c>
      <c r="BT442" s="71">
        <v>0</v>
      </c>
      <c r="BU442"/>
      <c r="BV442" s="70">
        <v>2.956</v>
      </c>
      <c r="BW442" s="70">
        <v>0</v>
      </c>
      <c r="BX442" s="70">
        <v>0</v>
      </c>
      <c r="BY442" s="70">
        <v>0</v>
      </c>
      <c r="BZ442" s="70">
        <v>0</v>
      </c>
      <c r="CA442" s="70">
        <v>0</v>
      </c>
      <c r="CB442" s="70">
        <v>0</v>
      </c>
      <c r="CC442" s="70">
        <v>0</v>
      </c>
      <c r="CD442" s="70">
        <v>0</v>
      </c>
    </row>
    <row r="443" spans="1:82">
      <c r="A443" s="70" t="s">
        <v>2133</v>
      </c>
      <c r="B443" s="70">
        <v>457</v>
      </c>
      <c r="C443" s="70">
        <v>15</v>
      </c>
      <c r="D443" s="70">
        <v>27</v>
      </c>
      <c r="E443" s="70">
        <v>2018</v>
      </c>
      <c r="F443" s="70" t="s">
        <v>183</v>
      </c>
      <c r="G443" s="70" t="s">
        <v>2118</v>
      </c>
      <c r="H443" s="70" t="s">
        <v>2119</v>
      </c>
      <c r="I443" s="148"/>
      <c r="J443" s="71">
        <v>8.8444213584988614</v>
      </c>
      <c r="K443" s="71">
        <v>1.4705140949939122</v>
      </c>
      <c r="L443" s="71">
        <v>3.0794432219066237</v>
      </c>
      <c r="M443" s="71">
        <v>13.91537446581782</v>
      </c>
      <c r="N443" s="71">
        <v>15.881941732084334</v>
      </c>
      <c r="O443" s="71">
        <v>18.175442587255294</v>
      </c>
      <c r="P443" s="71">
        <v>19.478032061239293</v>
      </c>
      <c r="Q443" s="71">
        <v>1.0782981182973199</v>
      </c>
      <c r="R443" s="71">
        <v>0</v>
      </c>
      <c r="S443" s="71">
        <v>1.3443101426998354</v>
      </c>
      <c r="T443" s="72"/>
      <c r="U443" s="71">
        <v>1084834</v>
      </c>
      <c r="V443" s="71">
        <v>773</v>
      </c>
      <c r="W443" s="71">
        <v>90</v>
      </c>
      <c r="X443" s="71">
        <v>4558</v>
      </c>
      <c r="Y443" s="71">
        <v>7047</v>
      </c>
      <c r="Z443" s="71">
        <v>11075</v>
      </c>
      <c r="AA443" s="71">
        <v>4075</v>
      </c>
      <c r="AB443" s="71">
        <v>17013</v>
      </c>
      <c r="AC443" s="71">
        <v>0</v>
      </c>
      <c r="AD443" s="71">
        <v>1.344310142699835</v>
      </c>
      <c r="AE443" s="72"/>
      <c r="AF443" s="71">
        <v>12778780.550779389</v>
      </c>
      <c r="AG443" s="71">
        <v>1140144.4940811479</v>
      </c>
      <c r="AH443" s="71">
        <v>744100.06223711523</v>
      </c>
      <c r="AI443" s="71">
        <v>25152219.858526189</v>
      </c>
      <c r="AJ443" s="71">
        <v>34613775.283198267</v>
      </c>
      <c r="AK443" s="71">
        <v>0</v>
      </c>
      <c r="AL443" s="71">
        <v>0</v>
      </c>
      <c r="AM443" s="71">
        <v>2341858.3465372822</v>
      </c>
      <c r="AN443" s="71">
        <v>0</v>
      </c>
      <c r="AO443" s="71">
        <v>0</v>
      </c>
      <c r="AP443" s="71">
        <v>76770878.595359385</v>
      </c>
      <c r="AQ443" s="72"/>
      <c r="AR443" s="71">
        <v>745</v>
      </c>
      <c r="AS443" s="71">
        <v>161</v>
      </c>
      <c r="AT443" s="71">
        <v>0</v>
      </c>
      <c r="AU443" s="71">
        <v>2</v>
      </c>
      <c r="AV443" s="71">
        <v>0</v>
      </c>
      <c r="AW443" s="71">
        <v>0</v>
      </c>
      <c r="AX443" s="71"/>
      <c r="AY443" s="72"/>
      <c r="AZ443" s="71">
        <v>3522.14</v>
      </c>
      <c r="BA443" s="71">
        <v>11013</v>
      </c>
      <c r="BB443" s="71">
        <v>0</v>
      </c>
      <c r="BC443" s="71">
        <v>4583</v>
      </c>
      <c r="BD443" s="71">
        <v>0</v>
      </c>
      <c r="BE443" s="71">
        <v>0</v>
      </c>
      <c r="BF443" s="71"/>
      <c r="BG443" s="72"/>
      <c r="BH443" s="71">
        <v>0</v>
      </c>
      <c r="BI443" s="71">
        <v>0</v>
      </c>
      <c r="BJ443" s="71">
        <v>2.67</v>
      </c>
      <c r="BK443" s="71">
        <v>0</v>
      </c>
      <c r="BL443" s="71">
        <v>0</v>
      </c>
      <c r="BM443" s="71">
        <v>0</v>
      </c>
      <c r="BN443" s="72"/>
      <c r="BO443" s="71">
        <v>0</v>
      </c>
      <c r="BP443" s="71">
        <v>0</v>
      </c>
      <c r="BQ443" s="71">
        <v>1</v>
      </c>
      <c r="BR443" s="71">
        <v>0</v>
      </c>
      <c r="BS443" s="71">
        <v>0</v>
      </c>
      <c r="BT443" s="71">
        <v>0</v>
      </c>
      <c r="BU443"/>
      <c r="BV443" s="70">
        <v>2.67</v>
      </c>
      <c r="BW443" s="70">
        <v>0</v>
      </c>
      <c r="BX443" s="70">
        <v>0</v>
      </c>
      <c r="BY443" s="70">
        <v>0</v>
      </c>
      <c r="BZ443" s="70">
        <v>0</v>
      </c>
      <c r="CA443" s="70">
        <v>0</v>
      </c>
      <c r="CB443" s="70">
        <v>0</v>
      </c>
      <c r="CC443" s="70">
        <v>0</v>
      </c>
      <c r="CD443" s="70">
        <v>0</v>
      </c>
    </row>
    <row r="444" spans="1:82">
      <c r="A444" s="70" t="s">
        <v>2134</v>
      </c>
      <c r="B444" s="70">
        <v>458</v>
      </c>
      <c r="C444" s="70">
        <v>16</v>
      </c>
      <c r="D444" s="70">
        <v>27</v>
      </c>
      <c r="E444" s="70">
        <v>2019</v>
      </c>
      <c r="F444" s="70" t="s">
        <v>158</v>
      </c>
      <c r="G444" s="1064" t="s">
        <v>2118</v>
      </c>
      <c r="H444" s="70" t="s">
        <v>2119</v>
      </c>
      <c r="I444" s="148"/>
      <c r="J444" s="71">
        <v>8.5017030980363426</v>
      </c>
      <c r="K444" s="71">
        <v>1.3830797870388847</v>
      </c>
      <c r="L444" s="71">
        <v>3.1386158640928068</v>
      </c>
      <c r="M444" s="71">
        <v>15.549049171646319</v>
      </c>
      <c r="N444" s="71">
        <v>15.179809682949417</v>
      </c>
      <c r="O444" s="71">
        <v>17.654659557792943</v>
      </c>
      <c r="P444" s="71">
        <v>19.649005671603135</v>
      </c>
      <c r="Q444" s="71">
        <v>1.0424090285368099</v>
      </c>
      <c r="R444" s="71">
        <v>0</v>
      </c>
      <c r="S444" s="71">
        <v>1.8679433554808562</v>
      </c>
      <c r="T444" s="72"/>
      <c r="U444" s="71">
        <v>1023536</v>
      </c>
      <c r="V444" s="71">
        <v>773</v>
      </c>
      <c r="W444" s="71">
        <v>90</v>
      </c>
      <c r="X444" s="71">
        <v>4558</v>
      </c>
      <c r="Y444" s="71">
        <v>7099</v>
      </c>
      <c r="Z444" s="71">
        <v>11053</v>
      </c>
      <c r="AA444" s="71">
        <v>4080</v>
      </c>
      <c r="AB444" s="71">
        <v>16892</v>
      </c>
      <c r="AC444" s="71">
        <v>0</v>
      </c>
      <c r="AD444" s="71">
        <v>1.867943355480856</v>
      </c>
      <c r="AE444" s="72"/>
      <c r="AF444" s="71">
        <v>11994710.17618864</v>
      </c>
      <c r="AG444" s="71">
        <v>1104743.1227555571</v>
      </c>
      <c r="AH444" s="71">
        <v>827338.06322947552</v>
      </c>
      <c r="AI444" s="71">
        <v>25353227.746248141</v>
      </c>
      <c r="AJ444" s="71">
        <v>32482158.31082977</v>
      </c>
      <c r="AK444" s="71">
        <v>0</v>
      </c>
      <c r="AL444" s="71">
        <v>0</v>
      </c>
      <c r="AM444" s="71">
        <v>2300563.2370920829</v>
      </c>
      <c r="AN444" s="71">
        <v>0</v>
      </c>
      <c r="AO444" s="71">
        <v>0</v>
      </c>
      <c r="AP444" s="71">
        <v>74062740.656343669</v>
      </c>
      <c r="AQ444" s="72"/>
      <c r="AR444" s="71">
        <v>817</v>
      </c>
      <c r="AS444" s="71">
        <v>169</v>
      </c>
      <c r="AT444" s="71">
        <v>0</v>
      </c>
      <c r="AU444" s="71">
        <v>2</v>
      </c>
      <c r="AV444" s="71">
        <v>0</v>
      </c>
      <c r="AW444" s="71">
        <v>0</v>
      </c>
      <c r="AX444" s="71"/>
      <c r="AY444" s="72"/>
      <c r="AZ444" s="71">
        <v>3924.780000000002</v>
      </c>
      <c r="BA444" s="71">
        <v>11277.6</v>
      </c>
      <c r="BB444" s="71">
        <v>0</v>
      </c>
      <c r="BC444" s="71">
        <v>4583.3999999999996</v>
      </c>
      <c r="BD444" s="71">
        <v>0</v>
      </c>
      <c r="BE444" s="71">
        <v>0</v>
      </c>
      <c r="BF444" s="71"/>
      <c r="BG444" s="72"/>
      <c r="BH444" s="71">
        <v>0</v>
      </c>
      <c r="BI444" s="71">
        <v>0</v>
      </c>
      <c r="BJ444" s="71">
        <v>2.0310000000000001</v>
      </c>
      <c r="BK444" s="71">
        <v>0</v>
      </c>
      <c r="BL444" s="71">
        <v>0</v>
      </c>
      <c r="BM444" s="71">
        <v>0</v>
      </c>
      <c r="BN444" s="72"/>
      <c r="BO444" s="71">
        <v>0</v>
      </c>
      <c r="BP444" s="71">
        <v>0</v>
      </c>
      <c r="BQ444" s="71">
        <v>1</v>
      </c>
      <c r="BR444" s="71">
        <v>0</v>
      </c>
      <c r="BS444" s="71">
        <v>0</v>
      </c>
      <c r="BT444" s="71">
        <v>0</v>
      </c>
      <c r="BU444"/>
      <c r="BV444" s="70">
        <v>2.0310000000000001</v>
      </c>
      <c r="BW444" s="70">
        <v>0</v>
      </c>
      <c r="BX444" s="70">
        <v>0</v>
      </c>
      <c r="BY444" s="70">
        <v>0</v>
      </c>
      <c r="BZ444" s="70">
        <v>0</v>
      </c>
      <c r="CA444" s="70">
        <v>0</v>
      </c>
      <c r="CB444" s="70">
        <v>0</v>
      </c>
      <c r="CC444" s="70">
        <v>0</v>
      </c>
      <c r="CD444" s="70">
        <v>0</v>
      </c>
    </row>
    <row r="445" spans="1:82">
      <c r="A445" s="70" t="s">
        <v>2135</v>
      </c>
      <c r="B445" s="70">
        <v>459</v>
      </c>
      <c r="C445" s="70">
        <v>17</v>
      </c>
      <c r="D445" s="70">
        <v>27</v>
      </c>
      <c r="E445" s="70">
        <v>2020</v>
      </c>
      <c r="F445" s="70" t="s">
        <v>159</v>
      </c>
      <c r="G445" s="1064" t="s">
        <v>2118</v>
      </c>
      <c r="H445" s="70" t="s">
        <v>2119</v>
      </c>
      <c r="I445" s="148"/>
      <c r="J445" s="71">
        <v>9.5984762666688326</v>
      </c>
      <c r="K445" s="71">
        <v>1.5580438087088975</v>
      </c>
      <c r="L445" s="71">
        <v>3.0725447330530598</v>
      </c>
      <c r="M445" s="71">
        <v>16.180215877132042</v>
      </c>
      <c r="N445" s="71">
        <v>16.264684019894769</v>
      </c>
      <c r="O445" s="71">
        <v>15.511360390023622</v>
      </c>
      <c r="P445" s="71">
        <v>18.599588995577594</v>
      </c>
      <c r="Q445" s="71">
        <v>1.0008582796966601</v>
      </c>
      <c r="R445" s="71">
        <v>0</v>
      </c>
      <c r="S445" s="71">
        <v>1.5705404194339569</v>
      </c>
      <c r="T445" s="72"/>
      <c r="U445" s="71">
        <v>1156205</v>
      </c>
      <c r="V445" s="71">
        <v>799</v>
      </c>
      <c r="W445" s="71">
        <v>99</v>
      </c>
      <c r="X445" s="71">
        <v>5013</v>
      </c>
      <c r="Y445" s="71">
        <v>7243</v>
      </c>
      <c r="Z445" s="71">
        <v>11084</v>
      </c>
      <c r="AA445" s="71">
        <v>4105</v>
      </c>
      <c r="AB445" s="71">
        <v>16975</v>
      </c>
      <c r="AC445" s="71">
        <v>0</v>
      </c>
      <c r="AD445" s="71">
        <v>1.5705404194339569</v>
      </c>
      <c r="AE445" s="72"/>
      <c r="AF445" s="71">
        <v>13336659.09428457</v>
      </c>
      <c r="AG445" s="71">
        <v>1145752.8610607116</v>
      </c>
      <c r="AH445" s="71">
        <v>942366.4934704724</v>
      </c>
      <c r="AI445" s="71">
        <v>25717207.786087461</v>
      </c>
      <c r="AJ445" s="71">
        <v>36016795.453245223</v>
      </c>
      <c r="AK445" s="71"/>
      <c r="AL445" s="71"/>
      <c r="AM445" s="71">
        <v>2215426.0961835594</v>
      </c>
      <c r="AN445" s="71"/>
      <c r="AO445" s="71"/>
      <c r="AP445" s="71">
        <v>79374207.784331992</v>
      </c>
      <c r="AQ445" s="72"/>
      <c r="AR445" s="71">
        <v>888</v>
      </c>
      <c r="AS445" s="71">
        <v>176</v>
      </c>
      <c r="AT445" s="71">
        <v>0</v>
      </c>
      <c r="AU445" s="71">
        <v>2</v>
      </c>
      <c r="AV445" s="71">
        <v>0</v>
      </c>
      <c r="AW445" s="71">
        <v>0</v>
      </c>
      <c r="AX445" s="71"/>
      <c r="AY445" s="72"/>
      <c r="AZ445" s="71">
        <v>4371.520000000005</v>
      </c>
      <c r="BA445" s="71">
        <v>12074.6</v>
      </c>
      <c r="BB445" s="71">
        <v>0</v>
      </c>
      <c r="BC445" s="71">
        <v>4583.3999999999996</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2136</v>
      </c>
      <c r="B446" s="70">
        <v>459</v>
      </c>
      <c r="C446" s="70">
        <v>18</v>
      </c>
      <c r="D446" s="70">
        <v>27</v>
      </c>
      <c r="E446" s="70">
        <v>2021</v>
      </c>
      <c r="F446" s="70" t="s">
        <v>160</v>
      </c>
      <c r="G446" s="70" t="s">
        <v>2118</v>
      </c>
      <c r="H446" s="70" t="s">
        <v>2119</v>
      </c>
      <c r="I446" s="148"/>
      <c r="J446" s="71">
        <v>9.2655004628646793</v>
      </c>
      <c r="K446" s="71">
        <v>1.5950006018443734</v>
      </c>
      <c r="L446" s="71">
        <v>2.7450738345610906</v>
      </c>
      <c r="M446" s="71">
        <v>14.954971681280778</v>
      </c>
      <c r="N446" s="71">
        <v>13.445692567888266</v>
      </c>
      <c r="O446" s="71">
        <v>15.186981945825218</v>
      </c>
      <c r="P446" s="71">
        <v>19.422829388804814</v>
      </c>
      <c r="Q446" s="71">
        <v>0.99538340691148997</v>
      </c>
      <c r="R446" s="71">
        <v>0</v>
      </c>
      <c r="S446" s="71">
        <v>1.7741143480429269</v>
      </c>
      <c r="T446" s="72"/>
      <c r="U446" s="71">
        <v>1426212</v>
      </c>
      <c r="V446" s="71">
        <v>799</v>
      </c>
      <c r="W446" s="71">
        <v>99</v>
      </c>
      <c r="X446" s="71">
        <v>5013</v>
      </c>
      <c r="Y446" s="71">
        <v>7349</v>
      </c>
      <c r="Z446" s="71">
        <v>11174</v>
      </c>
      <c r="AA446" s="71">
        <v>4180</v>
      </c>
      <c r="AB446" s="71">
        <v>17048</v>
      </c>
      <c r="AC446" s="71">
        <v>0</v>
      </c>
      <c r="AD446" s="71">
        <v>1.7741143480429269</v>
      </c>
      <c r="AE446" s="72"/>
      <c r="AF446" s="71">
        <v>14340682.65620026</v>
      </c>
      <c r="AG446" s="71">
        <v>1226444.183944762</v>
      </c>
      <c r="AH446" s="71">
        <v>871840.27687086782</v>
      </c>
      <c r="AI446" s="71">
        <v>28510675.849213149</v>
      </c>
      <c r="AJ446" s="71">
        <v>34048720.853054158</v>
      </c>
      <c r="AK446" s="71">
        <v>0</v>
      </c>
      <c r="AL446" s="71">
        <v>0</v>
      </c>
      <c r="AM446" s="71">
        <v>2237786.7593474244</v>
      </c>
      <c r="AN446" s="71">
        <v>0</v>
      </c>
      <c r="AO446" s="71">
        <v>0</v>
      </c>
      <c r="AP446" s="71">
        <v>81236150.578630611</v>
      </c>
      <c r="AQ446" s="72"/>
      <c r="AR446" s="71">
        <v>934</v>
      </c>
      <c r="AS446" s="71">
        <v>177</v>
      </c>
      <c r="AT446" s="71">
        <v>0</v>
      </c>
      <c r="AU446" s="71">
        <v>2</v>
      </c>
      <c r="AV446" s="71">
        <v>0</v>
      </c>
      <c r="AW446" s="71">
        <v>0</v>
      </c>
      <c r="AX446" s="71"/>
      <c r="AY446" s="72"/>
      <c r="AZ446" s="71">
        <v>4632.2000000000071</v>
      </c>
      <c r="BA446" s="71">
        <v>13370.6</v>
      </c>
      <c r="BB446" s="71">
        <v>0</v>
      </c>
      <c r="BC446" s="71">
        <v>4583.3999999999996</v>
      </c>
      <c r="BD446" s="71">
        <v>0</v>
      </c>
      <c r="BE446" s="71">
        <v>0</v>
      </c>
      <c r="BF446" s="71"/>
      <c r="BG446" s="72"/>
      <c r="BH446" s="71">
        <v>0</v>
      </c>
      <c r="BI446" s="71">
        <v>0</v>
      </c>
      <c r="BJ446" s="71">
        <v>0</v>
      </c>
      <c r="BK446" s="71">
        <v>0</v>
      </c>
      <c r="BL446" s="71">
        <v>2.4870000000000001</v>
      </c>
      <c r="BM446" s="71">
        <v>0</v>
      </c>
      <c r="BN446" s="72"/>
      <c r="BO446" s="71">
        <v>0</v>
      </c>
      <c r="BP446" s="71">
        <v>0</v>
      </c>
      <c r="BQ446" s="71">
        <v>0</v>
      </c>
      <c r="BR446" s="71">
        <v>0</v>
      </c>
      <c r="BS446" s="71">
        <v>1</v>
      </c>
      <c r="BT446" s="71">
        <v>0</v>
      </c>
      <c r="BU446"/>
      <c r="BV446" s="70">
        <v>2.4870000000000001</v>
      </c>
      <c r="BW446" s="70">
        <v>0</v>
      </c>
      <c r="BX446" s="70">
        <v>0</v>
      </c>
      <c r="BY446" s="70">
        <v>0</v>
      </c>
      <c r="BZ446" s="70">
        <v>0</v>
      </c>
      <c r="CA446" s="70">
        <v>0</v>
      </c>
      <c r="CB446" s="70">
        <v>0</v>
      </c>
      <c r="CC446" s="70">
        <v>0</v>
      </c>
      <c r="CD446" s="70">
        <v>0</v>
      </c>
    </row>
    <row r="447" spans="1:82">
      <c r="A447" s="70" t="s">
        <v>2137</v>
      </c>
      <c r="B447" s="70">
        <v>459</v>
      </c>
      <c r="C447" s="70">
        <v>19</v>
      </c>
      <c r="D447" s="70">
        <v>27</v>
      </c>
      <c r="E447" s="70">
        <v>2022</v>
      </c>
      <c r="F447" s="70" t="s">
        <v>161</v>
      </c>
      <c r="G447" s="70" t="s">
        <v>2118</v>
      </c>
      <c r="H447" s="70" t="s">
        <v>2119</v>
      </c>
      <c r="I447" s="148"/>
      <c r="J447" s="71">
        <v>10.265779245689432</v>
      </c>
      <c r="K447" s="71">
        <v>1.6314808636928022</v>
      </c>
      <c r="L447" s="71">
        <v>2.4541093720353229</v>
      </c>
      <c r="M447" s="71">
        <v>16.207050121571996</v>
      </c>
      <c r="N447" s="71">
        <v>18.511558512710309</v>
      </c>
      <c r="O447" s="71">
        <v>16.02310561092553</v>
      </c>
      <c r="P447" s="71">
        <v>19.382911663213783</v>
      </c>
      <c r="Q447" s="71">
        <v>1.0037896845882939</v>
      </c>
      <c r="R447" s="71">
        <v>0</v>
      </c>
      <c r="S447" s="71">
        <v>1.5400552857864409</v>
      </c>
      <c r="T447" s="72"/>
      <c r="U447" s="71">
        <v>1542637</v>
      </c>
      <c r="V447" s="71">
        <v>799</v>
      </c>
      <c r="W447" s="71">
        <v>99</v>
      </c>
      <c r="X447" s="71">
        <v>5013</v>
      </c>
      <c r="Y447" s="71">
        <v>7426</v>
      </c>
      <c r="Z447" s="71">
        <v>11201</v>
      </c>
      <c r="AA447" s="71">
        <v>4235</v>
      </c>
      <c r="AB447" s="71">
        <v>17051</v>
      </c>
      <c r="AC447" s="71">
        <v>0</v>
      </c>
      <c r="AD447" s="71">
        <v>1.5400552857864409</v>
      </c>
      <c r="AE447" s="72"/>
      <c r="AF447" s="71">
        <v>13118983.436214579</v>
      </c>
      <c r="AG447" s="71">
        <v>1250202.1551403857</v>
      </c>
      <c r="AH447" s="71">
        <v>873582.25511973305</v>
      </c>
      <c r="AI447" s="71">
        <v>26751859.903977498</v>
      </c>
      <c r="AJ447" s="71">
        <v>36342039.035298035</v>
      </c>
      <c r="AK447" s="71">
        <v>0</v>
      </c>
      <c r="AL447" s="71">
        <v>0</v>
      </c>
      <c r="AM447" s="71">
        <v>2201749.4969357275</v>
      </c>
      <c r="AN447" s="71">
        <v>0</v>
      </c>
      <c r="AO447" s="71">
        <v>0</v>
      </c>
      <c r="AP447" s="71">
        <v>80538416.282685965</v>
      </c>
      <c r="AQ447" s="72"/>
      <c r="AR447" s="71">
        <v>997</v>
      </c>
      <c r="AS447" s="71">
        <v>178</v>
      </c>
      <c r="AT447" s="71">
        <v>0</v>
      </c>
      <c r="AU447" s="71">
        <v>2</v>
      </c>
      <c r="AV447" s="71">
        <v>0</v>
      </c>
      <c r="AW447" s="71">
        <v>0</v>
      </c>
      <c r="AX447" s="71"/>
      <c r="AY447" s="72"/>
      <c r="AZ447" s="71">
        <v>5037.1000000000085</v>
      </c>
      <c r="BA447" s="71">
        <v>13419.5</v>
      </c>
      <c r="BB447" s="71">
        <v>0</v>
      </c>
      <c r="BC447" s="71">
        <v>4583.3999999999996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2138</v>
      </c>
      <c r="B448" s="70">
        <v>459</v>
      </c>
      <c r="C448" s="70">
        <v>20</v>
      </c>
      <c r="D448" s="70">
        <v>27</v>
      </c>
      <c r="E448" s="70">
        <v>2023</v>
      </c>
      <c r="F448" s="70" t="s">
        <v>1539</v>
      </c>
      <c r="G448" s="70" t="s">
        <v>2118</v>
      </c>
      <c r="H448" s="70" t="s">
        <v>2119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1068</v>
      </c>
      <c r="AS448" s="71">
        <v>178</v>
      </c>
      <c r="AT448" s="71">
        <v>0</v>
      </c>
      <c r="AU448" s="71">
        <v>2</v>
      </c>
      <c r="AV448" s="71">
        <v>0</v>
      </c>
      <c r="AW448" s="71">
        <v>0</v>
      </c>
      <c r="AX448" s="71"/>
      <c r="AY448" s="72"/>
      <c r="AZ448" s="71">
        <v>5488.1500000000106</v>
      </c>
      <c r="BA448" s="71">
        <v>13419.5</v>
      </c>
      <c r="BB448" s="71">
        <v>0</v>
      </c>
      <c r="BC448" s="71">
        <v>4583.3999999999996</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2139</v>
      </c>
      <c r="B449" s="70">
        <v>459</v>
      </c>
      <c r="C449" s="70">
        <v>21</v>
      </c>
      <c r="D449" s="70">
        <v>27</v>
      </c>
      <c r="E449" s="70">
        <v>2024</v>
      </c>
      <c r="F449" s="70" t="s">
        <v>1554</v>
      </c>
      <c r="G449" s="70" t="s">
        <v>2118</v>
      </c>
      <c r="H449" s="70" t="s">
        <v>2119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2140</v>
      </c>
      <c r="B450" s="70">
        <v>358</v>
      </c>
      <c r="C450" s="70">
        <v>1</v>
      </c>
      <c r="D450" s="70">
        <v>22</v>
      </c>
      <c r="E450" s="70">
        <v>1990</v>
      </c>
      <c r="F450" s="70" t="s">
        <v>787</v>
      </c>
      <c r="G450" s="70" t="s">
        <v>2141</v>
      </c>
      <c r="H450" s="70" t="s">
        <v>1632</v>
      </c>
      <c r="I450" s="148"/>
      <c r="J450" s="71">
        <v>77.52860337829965</v>
      </c>
      <c r="K450" s="71">
        <v>2.4549769374350361</v>
      </c>
      <c r="L450" s="71">
        <v>0.1014295244307846</v>
      </c>
      <c r="M450" s="71">
        <v>9.5439609496323143</v>
      </c>
      <c r="N450" s="71">
        <v>16.95878694334754</v>
      </c>
      <c r="O450" s="71">
        <v>16.96766735831951</v>
      </c>
      <c r="P450" s="71">
        <v>23.598592302297732</v>
      </c>
      <c r="Q450" s="71">
        <v>1.2983623164927101</v>
      </c>
      <c r="R450" s="71">
        <v>0</v>
      </c>
      <c r="S450" s="71">
        <v>1.479842623426791</v>
      </c>
      <c r="T450" s="72"/>
      <c r="U450" s="71">
        <v>9229168</v>
      </c>
      <c r="V450" s="71">
        <v>876</v>
      </c>
      <c r="W450" s="71">
        <v>1</v>
      </c>
      <c r="X450" s="71">
        <v>3326</v>
      </c>
      <c r="Y450" s="71">
        <v>5397</v>
      </c>
      <c r="Z450" s="71">
        <v>6979</v>
      </c>
      <c r="AA450" s="71">
        <v>5730</v>
      </c>
      <c r="AB450" s="71">
        <v>21081</v>
      </c>
      <c r="AC450" s="71">
        <v>0</v>
      </c>
      <c r="AD450" s="71">
        <v>1.479842623426791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2142</v>
      </c>
      <c r="B451" s="70">
        <v>359</v>
      </c>
      <c r="C451" s="70">
        <v>2</v>
      </c>
      <c r="D451" s="70">
        <v>22</v>
      </c>
      <c r="E451" s="70">
        <v>2005</v>
      </c>
      <c r="F451" s="70" t="s">
        <v>789</v>
      </c>
      <c r="G451" s="70" t="s">
        <v>2141</v>
      </c>
      <c r="H451" s="70" t="s">
        <v>1632</v>
      </c>
      <c r="I451" s="148"/>
      <c r="J451" s="71">
        <v>89.845569759990681</v>
      </c>
      <c r="K451" s="71">
        <v>1.766108634504566</v>
      </c>
      <c r="L451" s="71">
        <v>1.4893740263456701</v>
      </c>
      <c r="M451" s="71">
        <v>15.345363278389611</v>
      </c>
      <c r="N451" s="71">
        <v>20.992544173789039</v>
      </c>
      <c r="O451" s="71">
        <v>24.953460202947291</v>
      </c>
      <c r="P451" s="71">
        <v>21.945087549061341</v>
      </c>
      <c r="Q451" s="71">
        <v>1.22194184766243</v>
      </c>
      <c r="R451" s="71">
        <v>0</v>
      </c>
      <c r="S451" s="71">
        <v>0.46009531399999998</v>
      </c>
      <c r="T451" s="72"/>
      <c r="U451" s="71">
        <v>12026995</v>
      </c>
      <c r="V451" s="71">
        <v>756</v>
      </c>
      <c r="W451" s="71">
        <v>13</v>
      </c>
      <c r="X451" s="71">
        <v>2866</v>
      </c>
      <c r="Y451" s="71">
        <v>5988</v>
      </c>
      <c r="Z451" s="71">
        <v>11877</v>
      </c>
      <c r="AA451" s="71">
        <v>4364</v>
      </c>
      <c r="AB451" s="71">
        <v>20741</v>
      </c>
      <c r="AC451" s="71">
        <v>0</v>
      </c>
      <c r="AD451" s="71">
        <v>0.46009531399999998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2143</v>
      </c>
      <c r="B452" s="70">
        <v>360</v>
      </c>
      <c r="C452" s="70">
        <v>3</v>
      </c>
      <c r="D452" s="70">
        <v>22</v>
      </c>
      <c r="E452" s="70">
        <v>2006</v>
      </c>
      <c r="F452" s="70" t="s">
        <v>790</v>
      </c>
      <c r="G452" s="70" t="s">
        <v>2141</v>
      </c>
      <c r="H452" s="70" t="s">
        <v>1632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2144</v>
      </c>
      <c r="B453" s="70">
        <v>361</v>
      </c>
      <c r="C453" s="70">
        <v>4</v>
      </c>
      <c r="D453" s="70">
        <v>22</v>
      </c>
      <c r="E453" s="70">
        <v>2007</v>
      </c>
      <c r="F453" s="70" t="s">
        <v>791</v>
      </c>
      <c r="G453" s="70" t="s">
        <v>2141</v>
      </c>
      <c r="H453" s="70" t="s">
        <v>1632</v>
      </c>
      <c r="I453" s="148"/>
      <c r="J453" s="71">
        <v>65.421196178213535</v>
      </c>
      <c r="K453" s="71">
        <v>1.639141676202295</v>
      </c>
      <c r="L453" s="71">
        <v>4.0952882356950857</v>
      </c>
      <c r="M453" s="71">
        <v>15.421322860312291</v>
      </c>
      <c r="N453" s="71">
        <v>21.902307932002941</v>
      </c>
      <c r="O453" s="71">
        <v>24.446671739754049</v>
      </c>
      <c r="P453" s="71">
        <v>21.911997551973979</v>
      </c>
      <c r="Q453" s="71">
        <v>1.2705090536268999</v>
      </c>
      <c r="R453" s="71">
        <v>0</v>
      </c>
      <c r="S453" s="71">
        <v>0.59495958956351747</v>
      </c>
      <c r="T453" s="72"/>
      <c r="U453" s="71">
        <v>10314766</v>
      </c>
      <c r="V453" s="71">
        <v>692</v>
      </c>
      <c r="W453" s="71">
        <v>40</v>
      </c>
      <c r="X453" s="71">
        <v>3461</v>
      </c>
      <c r="Y453" s="71">
        <v>6083</v>
      </c>
      <c r="Z453" s="71">
        <v>12096</v>
      </c>
      <c r="AA453" s="71">
        <v>4291</v>
      </c>
      <c r="AB453" s="71">
        <v>20425</v>
      </c>
      <c r="AC453" s="71">
        <v>0</v>
      </c>
      <c r="AD453" s="71">
        <v>0.59495958956351747</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2145</v>
      </c>
      <c r="B454" s="70">
        <v>362</v>
      </c>
      <c r="C454" s="70">
        <v>5</v>
      </c>
      <c r="D454" s="70">
        <v>22</v>
      </c>
      <c r="E454" s="70">
        <v>2008</v>
      </c>
      <c r="F454" s="70" t="s">
        <v>792</v>
      </c>
      <c r="G454" s="70" t="s">
        <v>2141</v>
      </c>
      <c r="H454" s="70" t="s">
        <v>1632</v>
      </c>
      <c r="I454" s="148"/>
      <c r="J454" s="71">
        <v>70.143531912283152</v>
      </c>
      <c r="K454" s="71">
        <v>1.2198775487894891</v>
      </c>
      <c r="L454" s="71">
        <v>3.3406126348947729</v>
      </c>
      <c r="M454" s="71">
        <v>16.910867477150092</v>
      </c>
      <c r="N454" s="71">
        <v>22.612257802714929</v>
      </c>
      <c r="O454" s="71">
        <v>23.69778426467904</v>
      </c>
      <c r="P454" s="71">
        <v>21.361655362324761</v>
      </c>
      <c r="Q454" s="71">
        <v>1.23734344575824</v>
      </c>
      <c r="R454" s="71">
        <v>0</v>
      </c>
      <c r="S454" s="71">
        <v>1.881783900896711</v>
      </c>
      <c r="T454" s="72"/>
      <c r="U454" s="71">
        <v>11461748</v>
      </c>
      <c r="V454" s="71">
        <v>692</v>
      </c>
      <c r="W454" s="71">
        <v>40</v>
      </c>
      <c r="X454" s="71">
        <v>3461</v>
      </c>
      <c r="Y454" s="71">
        <v>6083</v>
      </c>
      <c r="Z454" s="71">
        <v>12137</v>
      </c>
      <c r="AA454" s="71">
        <v>4188</v>
      </c>
      <c r="AB454" s="71">
        <v>20219</v>
      </c>
      <c r="AC454" s="71">
        <v>0</v>
      </c>
      <c r="AD454" s="71">
        <v>1.881783900896711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2146</v>
      </c>
      <c r="B455" s="70">
        <v>363</v>
      </c>
      <c r="C455" s="70">
        <v>6</v>
      </c>
      <c r="D455" s="70">
        <v>22</v>
      </c>
      <c r="E455" s="70">
        <v>2009</v>
      </c>
      <c r="F455" s="70" t="s">
        <v>176</v>
      </c>
      <c r="G455" s="70" t="s">
        <v>2141</v>
      </c>
      <c r="H455" s="70" t="s">
        <v>1632</v>
      </c>
      <c r="I455" s="148"/>
      <c r="J455" s="71">
        <v>74.151733987086047</v>
      </c>
      <c r="K455" s="71">
        <v>1.201324720639334</v>
      </c>
      <c r="L455" s="71">
        <v>4.4676119050223004</v>
      </c>
      <c r="M455" s="71">
        <v>18.38949754624651</v>
      </c>
      <c r="N455" s="71">
        <v>20.272726487792848</v>
      </c>
      <c r="O455" s="71">
        <v>24.238195853953489</v>
      </c>
      <c r="P455" s="71">
        <v>20.47004233892137</v>
      </c>
      <c r="Q455" s="71">
        <v>1.16478121996475</v>
      </c>
      <c r="R455" s="71">
        <v>0</v>
      </c>
      <c r="S455" s="71">
        <v>1.296182318688931</v>
      </c>
      <c r="T455" s="72"/>
      <c r="U455" s="71">
        <v>10412219</v>
      </c>
      <c r="V455" s="71">
        <v>724</v>
      </c>
      <c r="W455" s="71">
        <v>72</v>
      </c>
      <c r="X455" s="71">
        <v>4036</v>
      </c>
      <c r="Y455" s="71">
        <v>6114</v>
      </c>
      <c r="Z455" s="71">
        <v>12253</v>
      </c>
      <c r="AA455" s="71">
        <v>4120</v>
      </c>
      <c r="AB455" s="71">
        <v>19980</v>
      </c>
      <c r="AC455" s="71">
        <v>0</v>
      </c>
      <c r="AD455" s="71">
        <v>1.296182318688931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41.26</v>
      </c>
      <c r="BK455" s="71">
        <v>0</v>
      </c>
      <c r="BL455" s="71">
        <v>0</v>
      </c>
      <c r="BM455" s="71">
        <v>0</v>
      </c>
      <c r="BN455" s="72"/>
      <c r="BO455" s="71">
        <v>0</v>
      </c>
      <c r="BP455" s="71">
        <v>0</v>
      </c>
      <c r="BQ455" s="71">
        <v>3</v>
      </c>
      <c r="BR455" s="71">
        <v>0</v>
      </c>
      <c r="BS455" s="71">
        <v>0</v>
      </c>
      <c r="BT455" s="71">
        <v>0</v>
      </c>
      <c r="BU455"/>
      <c r="BV455" s="70">
        <v>41.26</v>
      </c>
      <c r="BW455" s="70">
        <v>0</v>
      </c>
      <c r="BX455" s="70">
        <v>0</v>
      </c>
      <c r="BY455" s="70">
        <v>0</v>
      </c>
      <c r="BZ455" s="70">
        <v>0</v>
      </c>
      <c r="CA455" s="70">
        <v>0</v>
      </c>
      <c r="CB455" s="70">
        <v>0</v>
      </c>
      <c r="CC455" s="70">
        <v>0</v>
      </c>
      <c r="CD455" s="70">
        <v>0</v>
      </c>
    </row>
    <row r="456" spans="1:82">
      <c r="A456" s="70" t="s">
        <v>2147</v>
      </c>
      <c r="B456" s="70">
        <v>364</v>
      </c>
      <c r="C456" s="70">
        <v>7</v>
      </c>
      <c r="D456" s="70">
        <v>22</v>
      </c>
      <c r="E456" s="70">
        <v>2010</v>
      </c>
      <c r="F456" s="70" t="s">
        <v>177</v>
      </c>
      <c r="G456" s="70" t="s">
        <v>2141</v>
      </c>
      <c r="H456" s="70" t="s">
        <v>1632</v>
      </c>
      <c r="I456" s="148"/>
      <c r="J456" s="71">
        <v>74.205610173498926</v>
      </c>
      <c r="K456" s="71">
        <v>1.287827055118445</v>
      </c>
      <c r="L456" s="71">
        <v>4.1767201100901712</v>
      </c>
      <c r="M456" s="71">
        <v>18.468209380129188</v>
      </c>
      <c r="N456" s="71">
        <v>22.337307904861731</v>
      </c>
      <c r="O456" s="71">
        <v>24.232412455710271</v>
      </c>
      <c r="P456" s="71">
        <v>20.58669142833395</v>
      </c>
      <c r="Q456" s="71">
        <v>1.2069842504624</v>
      </c>
      <c r="R456" s="71">
        <v>0</v>
      </c>
      <c r="S456" s="71">
        <v>0.99581386606299316</v>
      </c>
      <c r="T456" s="72"/>
      <c r="U456" s="71">
        <v>11326220</v>
      </c>
      <c r="V456" s="71">
        <v>724</v>
      </c>
      <c r="W456" s="71">
        <v>72</v>
      </c>
      <c r="X456" s="71">
        <v>4036</v>
      </c>
      <c r="Y456" s="71">
        <v>6163</v>
      </c>
      <c r="Z456" s="71">
        <v>12307</v>
      </c>
      <c r="AA456" s="71">
        <v>4040</v>
      </c>
      <c r="AB456" s="71">
        <v>19839</v>
      </c>
      <c r="AC456" s="71">
        <v>0</v>
      </c>
      <c r="AD456" s="71">
        <v>0.99581386606299316</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42.929000000000002</v>
      </c>
      <c r="BK456" s="71">
        <v>0</v>
      </c>
      <c r="BL456" s="71">
        <v>0</v>
      </c>
      <c r="BM456" s="71">
        <v>0</v>
      </c>
      <c r="BN456" s="72"/>
      <c r="BO456" s="71">
        <v>0</v>
      </c>
      <c r="BP456" s="71">
        <v>0</v>
      </c>
      <c r="BQ456" s="71">
        <v>3</v>
      </c>
      <c r="BR456" s="71">
        <v>0</v>
      </c>
      <c r="BS456" s="71">
        <v>0</v>
      </c>
      <c r="BT456" s="71">
        <v>0</v>
      </c>
      <c r="BU456"/>
      <c r="BV456" s="70">
        <v>42.929000000000002</v>
      </c>
      <c r="BW456" s="70">
        <v>0</v>
      </c>
      <c r="BX456" s="70">
        <v>0</v>
      </c>
      <c r="BY456" s="70">
        <v>0</v>
      </c>
      <c r="BZ456" s="70">
        <v>0</v>
      </c>
      <c r="CA456" s="70">
        <v>0</v>
      </c>
      <c r="CB456" s="70">
        <v>0</v>
      </c>
      <c r="CC456" s="70">
        <v>0</v>
      </c>
      <c r="CD456" s="70">
        <v>0</v>
      </c>
    </row>
    <row r="457" spans="1:82">
      <c r="A457" s="70" t="s">
        <v>2148</v>
      </c>
      <c r="B457" s="70">
        <v>365</v>
      </c>
      <c r="C457" s="70">
        <v>8</v>
      </c>
      <c r="D457" s="70">
        <v>22</v>
      </c>
      <c r="E457" s="70">
        <v>2011</v>
      </c>
      <c r="F457" s="70" t="s">
        <v>178</v>
      </c>
      <c r="G457" s="70" t="s">
        <v>2141</v>
      </c>
      <c r="H457" s="70" t="s">
        <v>1632</v>
      </c>
      <c r="I457" s="148"/>
      <c r="J457" s="71">
        <v>75.509914445152347</v>
      </c>
      <c r="K457" s="71">
        <v>1.812133455496685</v>
      </c>
      <c r="L457" s="71">
        <v>4.1886863000002874</v>
      </c>
      <c r="M457" s="71">
        <v>20.969015202858401</v>
      </c>
      <c r="N457" s="71">
        <v>25.160194479114171</v>
      </c>
      <c r="O457" s="71">
        <v>23.721011505751125</v>
      </c>
      <c r="P457" s="71">
        <v>19.675067967056119</v>
      </c>
      <c r="Q457" s="71">
        <v>1.3827684316990201</v>
      </c>
      <c r="R457" s="71">
        <v>0</v>
      </c>
      <c r="S457" s="71">
        <v>1.35708919405788</v>
      </c>
      <c r="T457" s="72"/>
      <c r="U457" s="71">
        <v>10635546</v>
      </c>
      <c r="V457" s="71">
        <v>724</v>
      </c>
      <c r="W457" s="71">
        <v>72</v>
      </c>
      <c r="X457" s="71">
        <v>4036</v>
      </c>
      <c r="Y457" s="71">
        <v>6228</v>
      </c>
      <c r="Z457" s="71">
        <v>12309</v>
      </c>
      <c r="AA457" s="71">
        <v>3976</v>
      </c>
      <c r="AB457" s="71">
        <v>19704</v>
      </c>
      <c r="AC457" s="71">
        <v>0</v>
      </c>
      <c r="AD457" s="71">
        <v>1.35708919405788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42.05</v>
      </c>
      <c r="BK457" s="71">
        <v>0</v>
      </c>
      <c r="BL457" s="71">
        <v>0</v>
      </c>
      <c r="BM457" s="71">
        <v>0</v>
      </c>
      <c r="BN457" s="72"/>
      <c r="BO457" s="71">
        <v>0</v>
      </c>
      <c r="BP457" s="71">
        <v>0</v>
      </c>
      <c r="BQ457" s="71">
        <v>3</v>
      </c>
      <c r="BR457" s="71">
        <v>0</v>
      </c>
      <c r="BS457" s="71">
        <v>0</v>
      </c>
      <c r="BT457" s="71">
        <v>0</v>
      </c>
      <c r="BU457"/>
      <c r="BV457" s="70">
        <v>42.05</v>
      </c>
      <c r="BW457" s="70">
        <v>0</v>
      </c>
      <c r="BX457" s="70">
        <v>0</v>
      </c>
      <c r="BY457" s="70">
        <v>0</v>
      </c>
      <c r="BZ457" s="70">
        <v>0</v>
      </c>
      <c r="CA457" s="70">
        <v>0</v>
      </c>
      <c r="CB457" s="70">
        <v>0</v>
      </c>
      <c r="CC457" s="70">
        <v>0</v>
      </c>
      <c r="CD457" s="70">
        <v>0</v>
      </c>
    </row>
    <row r="458" spans="1:82">
      <c r="A458" s="70" t="s">
        <v>2149</v>
      </c>
      <c r="B458" s="70">
        <v>366</v>
      </c>
      <c r="C458" s="70">
        <v>9</v>
      </c>
      <c r="D458" s="70">
        <v>22</v>
      </c>
      <c r="E458" s="70">
        <v>2012</v>
      </c>
      <c r="F458" s="70" t="s">
        <v>179</v>
      </c>
      <c r="G458" s="70" t="s">
        <v>2141</v>
      </c>
      <c r="H458" s="70" t="s">
        <v>1632</v>
      </c>
      <c r="I458" s="148"/>
      <c r="J458" s="71">
        <v>85.107022508088662</v>
      </c>
      <c r="K458" s="71">
        <v>1.670737516255379</v>
      </c>
      <c r="L458" s="71">
        <v>4.1787689076942387</v>
      </c>
      <c r="M458" s="71">
        <v>21.556328103927392</v>
      </c>
      <c r="N458" s="71">
        <v>25.74547974053899</v>
      </c>
      <c r="O458" s="71">
        <v>23.744663114628569</v>
      </c>
      <c r="P458" s="71">
        <v>19.597898094372958</v>
      </c>
      <c r="Q458" s="71">
        <v>1.5002913978416601</v>
      </c>
      <c r="R458" s="71">
        <v>0</v>
      </c>
      <c r="S458" s="71">
        <v>1.537049644148595</v>
      </c>
      <c r="T458" s="72"/>
      <c r="U458" s="71">
        <v>12268427</v>
      </c>
      <c r="V458" s="71">
        <v>724</v>
      </c>
      <c r="W458" s="71">
        <v>72</v>
      </c>
      <c r="X458" s="71">
        <v>4036</v>
      </c>
      <c r="Y458" s="71">
        <v>6399</v>
      </c>
      <c r="Z458" s="71">
        <v>12419</v>
      </c>
      <c r="AA458" s="71">
        <v>3938</v>
      </c>
      <c r="AB458" s="71">
        <v>19677</v>
      </c>
      <c r="AC458" s="71">
        <v>0</v>
      </c>
      <c r="AD458" s="71">
        <v>1.537049644148595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46.646000000000001</v>
      </c>
      <c r="BK458" s="71">
        <v>0</v>
      </c>
      <c r="BL458" s="71">
        <v>0</v>
      </c>
      <c r="BM458" s="71">
        <v>0</v>
      </c>
      <c r="BN458" s="72"/>
      <c r="BO458" s="71">
        <v>0</v>
      </c>
      <c r="BP458" s="71">
        <v>0</v>
      </c>
      <c r="BQ458" s="71">
        <v>3</v>
      </c>
      <c r="BR458" s="71">
        <v>0</v>
      </c>
      <c r="BS458" s="71">
        <v>0</v>
      </c>
      <c r="BT458" s="71">
        <v>0</v>
      </c>
      <c r="BU458"/>
      <c r="BV458" s="70">
        <v>46.646000000000001</v>
      </c>
      <c r="BW458" s="70">
        <v>0</v>
      </c>
      <c r="BX458" s="70">
        <v>0</v>
      </c>
      <c r="BY458" s="70">
        <v>0</v>
      </c>
      <c r="BZ458" s="70">
        <v>0</v>
      </c>
      <c r="CA458" s="70">
        <v>0</v>
      </c>
      <c r="CB458" s="70">
        <v>0</v>
      </c>
      <c r="CC458" s="70">
        <v>0</v>
      </c>
      <c r="CD458" s="70">
        <v>0</v>
      </c>
    </row>
    <row r="459" spans="1:82">
      <c r="A459" s="70" t="s">
        <v>2150</v>
      </c>
      <c r="B459" s="70">
        <v>367</v>
      </c>
      <c r="C459" s="70">
        <v>10</v>
      </c>
      <c r="D459" s="70">
        <v>22</v>
      </c>
      <c r="E459" s="70">
        <v>2013</v>
      </c>
      <c r="F459" s="70" t="s">
        <v>180</v>
      </c>
      <c r="G459" s="70" t="s">
        <v>2141</v>
      </c>
      <c r="H459" s="70" t="s">
        <v>1632</v>
      </c>
      <c r="I459" s="148"/>
      <c r="J459" s="71">
        <v>86.680768084629676</v>
      </c>
      <c r="K459" s="71">
        <v>1.443736254646117</v>
      </c>
      <c r="L459" s="71">
        <v>4.1168728026608266</v>
      </c>
      <c r="M459" s="71">
        <v>20.713498032069069</v>
      </c>
      <c r="N459" s="71">
        <v>24.732801707132388</v>
      </c>
      <c r="O459" s="71">
        <v>22.921994380871926</v>
      </c>
      <c r="P459" s="71">
        <v>19.531872926759462</v>
      </c>
      <c r="Q459" s="71">
        <v>1.5096581073617901</v>
      </c>
      <c r="R459" s="71">
        <v>0</v>
      </c>
      <c r="S459" s="71">
        <v>1.117762994629095</v>
      </c>
      <c r="T459" s="72"/>
      <c r="U459" s="71">
        <v>12798476</v>
      </c>
      <c r="V459" s="71">
        <v>724</v>
      </c>
      <c r="W459" s="71">
        <v>72</v>
      </c>
      <c r="X459" s="71">
        <v>4036</v>
      </c>
      <c r="Y459" s="71">
        <v>6388</v>
      </c>
      <c r="Z459" s="71">
        <v>12524</v>
      </c>
      <c r="AA459" s="71">
        <v>3910</v>
      </c>
      <c r="AB459" s="71">
        <v>19516</v>
      </c>
      <c r="AC459" s="71">
        <v>0</v>
      </c>
      <c r="AD459" s="71">
        <v>1.117762994629095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45.853000000000002</v>
      </c>
      <c r="BK459" s="71">
        <v>0</v>
      </c>
      <c r="BL459" s="71">
        <v>0</v>
      </c>
      <c r="BM459" s="71">
        <v>0</v>
      </c>
      <c r="BN459" s="72"/>
      <c r="BO459" s="71">
        <v>0</v>
      </c>
      <c r="BP459" s="71">
        <v>0</v>
      </c>
      <c r="BQ459" s="71">
        <v>3</v>
      </c>
      <c r="BR459" s="71">
        <v>0</v>
      </c>
      <c r="BS459" s="71">
        <v>0</v>
      </c>
      <c r="BT459" s="71">
        <v>0</v>
      </c>
      <c r="BU459"/>
      <c r="BV459" s="70">
        <v>45.853000000000002</v>
      </c>
      <c r="BW459" s="70">
        <v>0</v>
      </c>
      <c r="BX459" s="70">
        <v>0</v>
      </c>
      <c r="BY459" s="70">
        <v>0</v>
      </c>
      <c r="BZ459" s="70">
        <v>0</v>
      </c>
      <c r="CA459" s="70">
        <v>0</v>
      </c>
      <c r="CB459" s="70">
        <v>0</v>
      </c>
      <c r="CC459" s="70">
        <v>0</v>
      </c>
      <c r="CD459" s="70">
        <v>0</v>
      </c>
    </row>
    <row r="460" spans="1:82">
      <c r="A460" s="70" t="s">
        <v>2151</v>
      </c>
      <c r="B460" s="70">
        <v>368</v>
      </c>
      <c r="C460" s="70">
        <v>11</v>
      </c>
      <c r="D460" s="70">
        <v>22</v>
      </c>
      <c r="E460" s="70">
        <v>2014</v>
      </c>
      <c r="F460" s="70" t="s">
        <v>181</v>
      </c>
      <c r="G460" s="70" t="s">
        <v>2141</v>
      </c>
      <c r="H460" s="70" t="s">
        <v>1632</v>
      </c>
      <c r="I460" s="148"/>
      <c r="J460" s="71">
        <v>81.423318104810832</v>
      </c>
      <c r="K460" s="71">
        <v>1.3759072364624101</v>
      </c>
      <c r="L460" s="71">
        <v>2.4978077594023609</v>
      </c>
      <c r="M460" s="71">
        <v>20.43333707872009</v>
      </c>
      <c r="N460" s="71">
        <v>22.852661334713591</v>
      </c>
      <c r="O460" s="71">
        <v>21.751511791046443</v>
      </c>
      <c r="P460" s="71">
        <v>19.427522127745494</v>
      </c>
      <c r="Q460" s="71">
        <v>1.43425150788866</v>
      </c>
      <c r="R460" s="71">
        <v>0</v>
      </c>
      <c r="S460" s="71">
        <v>1.1350482304725431</v>
      </c>
      <c r="T460" s="72"/>
      <c r="U460" s="71">
        <v>12679961</v>
      </c>
      <c r="V460" s="71">
        <v>595</v>
      </c>
      <c r="W460" s="71">
        <v>48</v>
      </c>
      <c r="X460" s="71">
        <v>4240</v>
      </c>
      <c r="Y460" s="71">
        <v>6405</v>
      </c>
      <c r="Z460" s="71">
        <v>12517</v>
      </c>
      <c r="AA460" s="71">
        <v>3869</v>
      </c>
      <c r="AB460" s="71">
        <v>19325</v>
      </c>
      <c r="AC460" s="71">
        <v>0</v>
      </c>
      <c r="AD460" s="71">
        <v>1.1350482304725431</v>
      </c>
      <c r="AE460" s="72"/>
      <c r="AF460" s="71"/>
      <c r="AG460" s="71"/>
      <c r="AH460" s="71"/>
      <c r="AI460" s="71"/>
      <c r="AJ460" s="71"/>
      <c r="AK460" s="71"/>
      <c r="AL460" s="71"/>
      <c r="AM460" s="71"/>
      <c r="AN460" s="71"/>
      <c r="AO460" s="71"/>
      <c r="AP460" s="71"/>
      <c r="AQ460" s="72"/>
      <c r="AR460" s="71">
        <v>191</v>
      </c>
      <c r="AS460" s="71">
        <v>97</v>
      </c>
      <c r="AT460" s="71">
        <v>0</v>
      </c>
      <c r="AU460" s="71">
        <v>0</v>
      </c>
      <c r="AV460" s="71">
        <v>0</v>
      </c>
      <c r="AW460" s="71">
        <v>0</v>
      </c>
      <c r="AX460" s="71"/>
      <c r="AY460" s="72"/>
      <c r="AZ460" s="71">
        <v>900.90000000000009</v>
      </c>
      <c r="BA460" s="71">
        <v>4639.3999999999996</v>
      </c>
      <c r="BB460" s="71">
        <v>0</v>
      </c>
      <c r="BC460" s="71">
        <v>0</v>
      </c>
      <c r="BD460" s="71">
        <v>0</v>
      </c>
      <c r="BE460" s="71">
        <v>0</v>
      </c>
      <c r="BF460" s="71"/>
      <c r="BG460" s="72"/>
      <c r="BH460" s="71">
        <v>0</v>
      </c>
      <c r="BI460" s="71">
        <v>0</v>
      </c>
      <c r="BJ460" s="71">
        <v>49.447000000000003</v>
      </c>
      <c r="BK460" s="71">
        <v>0</v>
      </c>
      <c r="BL460" s="71">
        <v>0</v>
      </c>
      <c r="BM460" s="71">
        <v>0</v>
      </c>
      <c r="BN460" s="72"/>
      <c r="BO460" s="71">
        <v>0</v>
      </c>
      <c r="BP460" s="71">
        <v>0</v>
      </c>
      <c r="BQ460" s="71">
        <v>4</v>
      </c>
      <c r="BR460" s="71">
        <v>0</v>
      </c>
      <c r="BS460" s="71">
        <v>0</v>
      </c>
      <c r="BT460" s="71">
        <v>0</v>
      </c>
      <c r="BU460"/>
      <c r="BV460" s="70">
        <v>49.447000000000003</v>
      </c>
      <c r="BW460" s="70">
        <v>0</v>
      </c>
      <c r="BX460" s="70">
        <v>0</v>
      </c>
      <c r="BY460" s="70">
        <v>0</v>
      </c>
      <c r="BZ460" s="70">
        <v>0</v>
      </c>
      <c r="CA460" s="70">
        <v>0</v>
      </c>
      <c r="CB460" s="70">
        <v>0</v>
      </c>
      <c r="CC460" s="70">
        <v>0</v>
      </c>
      <c r="CD460" s="70">
        <v>0</v>
      </c>
    </row>
    <row r="461" spans="1:82">
      <c r="A461" s="70" t="s">
        <v>2152</v>
      </c>
      <c r="B461" s="70">
        <v>369</v>
      </c>
      <c r="C461" s="70">
        <v>12</v>
      </c>
      <c r="D461" s="70">
        <v>22</v>
      </c>
      <c r="E461" s="70">
        <v>2015</v>
      </c>
      <c r="F461" s="70" t="s">
        <v>182</v>
      </c>
      <c r="G461" s="70" t="s">
        <v>2141</v>
      </c>
      <c r="H461" s="70" t="s">
        <v>1632</v>
      </c>
      <c r="I461" s="148"/>
      <c r="J461" s="71">
        <v>81.405048627005939</v>
      </c>
      <c r="K461" s="71">
        <v>1.2738761577992901</v>
      </c>
      <c r="L461" s="71">
        <v>2.6836295132450489</v>
      </c>
      <c r="M461" s="71">
        <v>18.44969925259316</v>
      </c>
      <c r="N461" s="71">
        <v>21.77935803388241</v>
      </c>
      <c r="O461" s="71">
        <v>21.523518159433831</v>
      </c>
      <c r="P461" s="71">
        <v>19.14135323337722</v>
      </c>
      <c r="Q461" s="71">
        <v>1.38696608531429</v>
      </c>
      <c r="R461" s="71">
        <v>0</v>
      </c>
      <c r="S461" s="71">
        <v>0.92642710232569425</v>
      </c>
      <c r="T461" s="72"/>
      <c r="U461" s="71">
        <v>14235430</v>
      </c>
      <c r="V461" s="71">
        <v>595</v>
      </c>
      <c r="W461" s="71">
        <v>48</v>
      </c>
      <c r="X461" s="71">
        <v>4240</v>
      </c>
      <c r="Y461" s="71">
        <v>6437</v>
      </c>
      <c r="Z461" s="71">
        <v>12505</v>
      </c>
      <c r="AA461" s="71">
        <v>3809</v>
      </c>
      <c r="AB461" s="71">
        <v>19090</v>
      </c>
      <c r="AC461" s="71">
        <v>0</v>
      </c>
      <c r="AD461" s="71">
        <v>0.92642710232569425</v>
      </c>
      <c r="AE461" s="72"/>
      <c r="AF461" s="71">
        <v>94524578.03355673</v>
      </c>
      <c r="AG461" s="71">
        <v>1009900.240964081</v>
      </c>
      <c r="AH461" s="71">
        <v>369049.05600816448</v>
      </c>
      <c r="AI461" s="71">
        <v>26495867.664559372</v>
      </c>
      <c r="AJ461" s="71">
        <v>35299287.715195946</v>
      </c>
      <c r="AK461" s="71">
        <v>0</v>
      </c>
      <c r="AL461" s="71">
        <v>0</v>
      </c>
      <c r="AM461" s="71">
        <v>2616204.4204618488</v>
      </c>
      <c r="AN461" s="71">
        <v>0</v>
      </c>
      <c r="AO461" s="71">
        <v>0</v>
      </c>
      <c r="AP461" s="71">
        <v>160314887.13074616</v>
      </c>
      <c r="AQ461" s="72"/>
      <c r="AR461" s="71">
        <v>246</v>
      </c>
      <c r="AS461" s="71">
        <v>137</v>
      </c>
      <c r="AT461" s="71">
        <v>0</v>
      </c>
      <c r="AU461" s="71">
        <v>0</v>
      </c>
      <c r="AV461" s="71">
        <v>0</v>
      </c>
      <c r="AW461" s="71">
        <v>0</v>
      </c>
      <c r="AX461" s="71"/>
      <c r="AY461" s="72"/>
      <c r="AZ461" s="71">
        <v>1182.5</v>
      </c>
      <c r="BA461" s="71">
        <v>6556.9</v>
      </c>
      <c r="BB461" s="71">
        <v>0</v>
      </c>
      <c r="BC461" s="71">
        <v>0</v>
      </c>
      <c r="BD461" s="71">
        <v>0</v>
      </c>
      <c r="BE461" s="71">
        <v>0</v>
      </c>
      <c r="BF461" s="71"/>
      <c r="BG461" s="72"/>
      <c r="BH461" s="71">
        <v>0</v>
      </c>
      <c r="BI461" s="71">
        <v>0</v>
      </c>
      <c r="BJ461" s="71">
        <v>41.999000000000002</v>
      </c>
      <c r="BK461" s="71">
        <v>0</v>
      </c>
      <c r="BL461" s="71">
        <v>0</v>
      </c>
      <c r="BM461" s="71">
        <v>0</v>
      </c>
      <c r="BN461" s="72"/>
      <c r="BO461" s="71">
        <v>0</v>
      </c>
      <c r="BP461" s="71">
        <v>0</v>
      </c>
      <c r="BQ461" s="71">
        <v>3</v>
      </c>
      <c r="BR461" s="71">
        <v>0</v>
      </c>
      <c r="BS461" s="71">
        <v>0</v>
      </c>
      <c r="BT461" s="71">
        <v>0</v>
      </c>
      <c r="BU461"/>
      <c r="BV461" s="70">
        <v>41.999000000000002</v>
      </c>
      <c r="BW461" s="70">
        <v>0</v>
      </c>
      <c r="BX461" s="70">
        <v>0</v>
      </c>
      <c r="BY461" s="70">
        <v>0</v>
      </c>
      <c r="BZ461" s="70">
        <v>0</v>
      </c>
      <c r="CA461" s="70">
        <v>0</v>
      </c>
      <c r="CB461" s="70">
        <v>0</v>
      </c>
      <c r="CC461" s="70">
        <v>0</v>
      </c>
      <c r="CD461" s="70">
        <v>0</v>
      </c>
    </row>
    <row r="462" spans="1:82">
      <c r="A462" s="70" t="s">
        <v>2153</v>
      </c>
      <c r="B462" s="70">
        <v>370</v>
      </c>
      <c r="C462" s="70">
        <v>13</v>
      </c>
      <c r="D462" s="70">
        <v>22</v>
      </c>
      <c r="E462" s="70">
        <v>2016</v>
      </c>
      <c r="F462" s="70" t="s">
        <v>155</v>
      </c>
      <c r="G462" s="1064" t="s">
        <v>2141</v>
      </c>
      <c r="H462" s="70" t="s">
        <v>1632</v>
      </c>
      <c r="I462" s="148"/>
      <c r="J462" s="71">
        <v>86.681815840111994</v>
      </c>
      <c r="K462" s="71">
        <v>1.2510981922519924</v>
      </c>
      <c r="L462" s="71">
        <v>2.8155316611765855</v>
      </c>
      <c r="M462" s="71">
        <v>17.636065417904341</v>
      </c>
      <c r="N462" s="71">
        <v>21.849762531656982</v>
      </c>
      <c r="O462" s="71">
        <v>21.207738388045897</v>
      </c>
      <c r="P462" s="71">
        <v>18.331957857211091</v>
      </c>
      <c r="Q462" s="71">
        <v>1.3288003399666211</v>
      </c>
      <c r="R462" s="71">
        <v>0</v>
      </c>
      <c r="S462" s="71">
        <v>1.1616672769784753</v>
      </c>
      <c r="T462" s="72"/>
      <c r="U462" s="71">
        <v>15423040</v>
      </c>
      <c r="V462" s="71">
        <v>595</v>
      </c>
      <c r="W462" s="71">
        <v>48</v>
      </c>
      <c r="X462" s="71">
        <v>4240</v>
      </c>
      <c r="Y462" s="71">
        <v>6495</v>
      </c>
      <c r="Z462" s="71">
        <v>12473</v>
      </c>
      <c r="AA462" s="71">
        <v>3773</v>
      </c>
      <c r="AB462" s="71">
        <v>18813</v>
      </c>
      <c r="AC462" s="71">
        <v>0</v>
      </c>
      <c r="AD462" s="71">
        <v>1.161667276978475</v>
      </c>
      <c r="AE462" s="72"/>
      <c r="AF462" s="71">
        <v>101606586.777638</v>
      </c>
      <c r="AG462" s="71">
        <v>947532.52135271288</v>
      </c>
      <c r="AH462" s="71">
        <v>281616.36764723068</v>
      </c>
      <c r="AI462" s="71">
        <v>27323412.32035945</v>
      </c>
      <c r="AJ462" s="71">
        <v>34208781.79627277</v>
      </c>
      <c r="AK462" s="71">
        <v>0</v>
      </c>
      <c r="AL462" s="71">
        <v>0</v>
      </c>
      <c r="AM462" s="71">
        <v>2580245.774061338</v>
      </c>
      <c r="AN462" s="71">
        <v>0</v>
      </c>
      <c r="AO462" s="71">
        <v>0</v>
      </c>
      <c r="AP462" s="71">
        <v>166948175.55733153</v>
      </c>
      <c r="AQ462" s="72"/>
      <c r="AR462" s="71">
        <v>290</v>
      </c>
      <c r="AS462" s="71">
        <v>158</v>
      </c>
      <c r="AT462" s="71">
        <v>0</v>
      </c>
      <c r="AU462" s="71">
        <v>0</v>
      </c>
      <c r="AV462" s="71">
        <v>0</v>
      </c>
      <c r="AW462" s="71">
        <v>0</v>
      </c>
      <c r="AX462" s="71"/>
      <c r="AY462" s="72"/>
      <c r="AZ462" s="71">
        <v>1405.7</v>
      </c>
      <c r="BA462" s="71">
        <v>7213.5</v>
      </c>
      <c r="BB462" s="71">
        <v>0</v>
      </c>
      <c r="BC462" s="71">
        <v>0</v>
      </c>
      <c r="BD462" s="71">
        <v>0</v>
      </c>
      <c r="BE462" s="71">
        <v>0</v>
      </c>
      <c r="BF462" s="71"/>
      <c r="BG462" s="72"/>
      <c r="BH462" s="71">
        <v>0</v>
      </c>
      <c r="BI462" s="71">
        <v>0</v>
      </c>
      <c r="BJ462" s="71">
        <v>45.225000000000001</v>
      </c>
      <c r="BK462" s="71">
        <v>0</v>
      </c>
      <c r="BL462" s="71">
        <v>0</v>
      </c>
      <c r="BM462" s="71">
        <v>0</v>
      </c>
      <c r="BN462" s="72"/>
      <c r="BO462" s="71">
        <v>0</v>
      </c>
      <c r="BP462" s="71">
        <v>0</v>
      </c>
      <c r="BQ462" s="71">
        <v>4</v>
      </c>
      <c r="BR462" s="71">
        <v>0</v>
      </c>
      <c r="BS462" s="71">
        <v>0</v>
      </c>
      <c r="BT462" s="71">
        <v>0</v>
      </c>
      <c r="BU462"/>
      <c r="BV462" s="70">
        <v>45.225000000000001</v>
      </c>
      <c r="BW462" s="70">
        <v>0</v>
      </c>
      <c r="BX462" s="70">
        <v>0</v>
      </c>
      <c r="BY462" s="70">
        <v>0</v>
      </c>
      <c r="BZ462" s="70">
        <v>0</v>
      </c>
      <c r="CA462" s="70">
        <v>0</v>
      </c>
      <c r="CB462" s="70">
        <v>0</v>
      </c>
      <c r="CC462" s="70">
        <v>0</v>
      </c>
      <c r="CD462" s="70">
        <v>0</v>
      </c>
    </row>
    <row r="463" spans="1:82">
      <c r="A463" s="70" t="s">
        <v>2154</v>
      </c>
      <c r="B463" s="70">
        <v>371</v>
      </c>
      <c r="C463" s="70">
        <v>14</v>
      </c>
      <c r="D463" s="70">
        <v>22</v>
      </c>
      <c r="E463" s="70">
        <v>2017</v>
      </c>
      <c r="F463" s="70" t="s">
        <v>156</v>
      </c>
      <c r="G463" s="1064" t="s">
        <v>2141</v>
      </c>
      <c r="H463" s="70" t="s">
        <v>1632</v>
      </c>
      <c r="I463" s="148"/>
      <c r="J463" s="71">
        <v>69.759455674478318</v>
      </c>
      <c r="K463" s="71">
        <v>1.2522676206958525</v>
      </c>
      <c r="L463" s="71">
        <v>2.547688607194186</v>
      </c>
      <c r="M463" s="71">
        <v>16.927229121434621</v>
      </c>
      <c r="N463" s="71">
        <v>20.940455886761544</v>
      </c>
      <c r="O463" s="71">
        <v>20.861678630160629</v>
      </c>
      <c r="P463" s="71">
        <v>17.91649894302433</v>
      </c>
      <c r="Q463" s="71">
        <v>1.2666060686068701</v>
      </c>
      <c r="R463" s="71">
        <v>0</v>
      </c>
      <c r="S463" s="71">
        <v>1.3191478910413836</v>
      </c>
      <c r="T463" s="72"/>
      <c r="U463" s="71">
        <v>12681558</v>
      </c>
      <c r="V463" s="71">
        <v>595</v>
      </c>
      <c r="W463" s="71">
        <v>48</v>
      </c>
      <c r="X463" s="71">
        <v>4240</v>
      </c>
      <c r="Y463" s="71">
        <v>6497</v>
      </c>
      <c r="Z463" s="71">
        <v>12473</v>
      </c>
      <c r="AA463" s="71">
        <v>3711</v>
      </c>
      <c r="AB463" s="71">
        <v>18544</v>
      </c>
      <c r="AC463" s="71">
        <v>0</v>
      </c>
      <c r="AD463" s="71">
        <v>1.3191478910413841</v>
      </c>
      <c r="AE463" s="72"/>
      <c r="AF463" s="71">
        <v>85639910.355039105</v>
      </c>
      <c r="AG463" s="71">
        <v>957875.3290971783</v>
      </c>
      <c r="AH463" s="71">
        <v>350443.9143484027</v>
      </c>
      <c r="AI463" s="71">
        <v>27258348.284896381</v>
      </c>
      <c r="AJ463" s="71">
        <v>32822455.812301639</v>
      </c>
      <c r="AK463" s="71">
        <v>0</v>
      </c>
      <c r="AL463" s="71">
        <v>0</v>
      </c>
      <c r="AM463" s="71">
        <v>2547331.4630611571</v>
      </c>
      <c r="AN463" s="71">
        <v>0</v>
      </c>
      <c r="AO463" s="71">
        <v>0</v>
      </c>
      <c r="AP463" s="71">
        <v>149576365.15874386</v>
      </c>
      <c r="AQ463" s="72"/>
      <c r="AR463" s="71">
        <v>328</v>
      </c>
      <c r="AS463" s="71">
        <v>174</v>
      </c>
      <c r="AT463" s="71">
        <v>0</v>
      </c>
      <c r="AU463" s="71">
        <v>0</v>
      </c>
      <c r="AV463" s="71">
        <v>0</v>
      </c>
      <c r="AW463" s="71">
        <v>0</v>
      </c>
      <c r="AX463" s="71"/>
      <c r="AY463" s="72"/>
      <c r="AZ463" s="71">
        <v>1590.6</v>
      </c>
      <c r="BA463" s="71">
        <v>7699.7</v>
      </c>
      <c r="BB463" s="71">
        <v>0</v>
      </c>
      <c r="BC463" s="71">
        <v>0</v>
      </c>
      <c r="BD463" s="71">
        <v>0</v>
      </c>
      <c r="BE463" s="71">
        <v>0</v>
      </c>
      <c r="BF463" s="71"/>
      <c r="BG463" s="72"/>
      <c r="BH463" s="71">
        <v>0</v>
      </c>
      <c r="BI463" s="71">
        <v>0</v>
      </c>
      <c r="BJ463" s="71">
        <v>46.11</v>
      </c>
      <c r="BK463" s="71">
        <v>0</v>
      </c>
      <c r="BL463" s="71">
        <v>0</v>
      </c>
      <c r="BM463" s="71">
        <v>0</v>
      </c>
      <c r="BN463" s="72"/>
      <c r="BO463" s="71">
        <v>0</v>
      </c>
      <c r="BP463" s="71">
        <v>0</v>
      </c>
      <c r="BQ463" s="71">
        <v>4</v>
      </c>
      <c r="BR463" s="71">
        <v>0</v>
      </c>
      <c r="BS463" s="71">
        <v>0</v>
      </c>
      <c r="BT463" s="71">
        <v>0</v>
      </c>
      <c r="BU463"/>
      <c r="BV463" s="70">
        <v>46.11</v>
      </c>
      <c r="BW463" s="70">
        <v>0</v>
      </c>
      <c r="BX463" s="70">
        <v>0</v>
      </c>
      <c r="BY463" s="70">
        <v>0</v>
      </c>
      <c r="BZ463" s="70">
        <v>0</v>
      </c>
      <c r="CA463" s="70">
        <v>0</v>
      </c>
      <c r="CB463" s="70">
        <v>0</v>
      </c>
      <c r="CC463" s="70">
        <v>0</v>
      </c>
      <c r="CD463" s="70">
        <v>0</v>
      </c>
    </row>
    <row r="464" spans="1:82">
      <c r="A464" s="70" t="s">
        <v>2155</v>
      </c>
      <c r="B464" s="70">
        <v>372</v>
      </c>
      <c r="C464" s="70">
        <v>15</v>
      </c>
      <c r="D464" s="70">
        <v>22</v>
      </c>
      <c r="E464" s="70">
        <v>2018</v>
      </c>
      <c r="F464" s="70" t="s">
        <v>183</v>
      </c>
      <c r="G464" s="70" t="s">
        <v>2141</v>
      </c>
      <c r="H464" s="70" t="s">
        <v>1632</v>
      </c>
      <c r="I464" s="148"/>
      <c r="J464" s="71">
        <v>70.569024200044595</v>
      </c>
      <c r="K464" s="71">
        <v>1.1762579628467331</v>
      </c>
      <c r="L464" s="71">
        <v>2.2719672670812616</v>
      </c>
      <c r="M464" s="71">
        <v>16.52002666543056</v>
      </c>
      <c r="N464" s="71">
        <v>19.88816718891329</v>
      </c>
      <c r="O464" s="71">
        <v>20.458245353744875</v>
      </c>
      <c r="P464" s="71">
        <v>17.589977419720395</v>
      </c>
      <c r="Q464" s="71">
        <v>1.16874256753087</v>
      </c>
      <c r="R464" s="71">
        <v>0</v>
      </c>
      <c r="S464" s="71">
        <v>2.2573895503636443</v>
      </c>
      <c r="T464" s="72"/>
      <c r="U464" s="71">
        <v>13372641</v>
      </c>
      <c r="V464" s="71">
        <v>595</v>
      </c>
      <c r="W464" s="71">
        <v>48</v>
      </c>
      <c r="X464" s="71">
        <v>4240</v>
      </c>
      <c r="Y464" s="71">
        <v>6597</v>
      </c>
      <c r="Z464" s="71">
        <v>12466</v>
      </c>
      <c r="AA464" s="71">
        <v>3680</v>
      </c>
      <c r="AB464" s="71">
        <v>18440</v>
      </c>
      <c r="AC464" s="71">
        <v>0</v>
      </c>
      <c r="AD464" s="71">
        <v>2.2573895503636439</v>
      </c>
      <c r="AE464" s="72"/>
      <c r="AF464" s="71">
        <v>87787634.391445905</v>
      </c>
      <c r="AG464" s="71">
        <v>850594.91617633461</v>
      </c>
      <c r="AH464" s="71">
        <v>316941.45867366972</v>
      </c>
      <c r="AI464" s="71">
        <v>26219307.98011978</v>
      </c>
      <c r="AJ464" s="71">
        <v>32927679.850112319</v>
      </c>
      <c r="AK464" s="71">
        <v>0</v>
      </c>
      <c r="AL464" s="71">
        <v>0</v>
      </c>
      <c r="AM464" s="71">
        <v>2538286.481522806</v>
      </c>
      <c r="AN464" s="71">
        <v>0</v>
      </c>
      <c r="AO464" s="71">
        <v>0</v>
      </c>
      <c r="AP464" s="71">
        <v>150640445.07805079</v>
      </c>
      <c r="AQ464" s="72"/>
      <c r="AR464" s="71">
        <v>354</v>
      </c>
      <c r="AS464" s="71">
        <v>201</v>
      </c>
      <c r="AT464" s="71">
        <v>0</v>
      </c>
      <c r="AU464" s="71">
        <v>0</v>
      </c>
      <c r="AV464" s="71">
        <v>0</v>
      </c>
      <c r="AW464" s="71">
        <v>0</v>
      </c>
      <c r="AX464" s="71"/>
      <c r="AY464" s="72"/>
      <c r="AZ464" s="71">
        <v>1720.2</v>
      </c>
      <c r="BA464" s="71">
        <v>8290</v>
      </c>
      <c r="BB464" s="71">
        <v>0</v>
      </c>
      <c r="BC464" s="71">
        <v>0</v>
      </c>
      <c r="BD464" s="71">
        <v>0</v>
      </c>
      <c r="BE464" s="71">
        <v>0</v>
      </c>
      <c r="BF464" s="71"/>
      <c r="BG464" s="72"/>
      <c r="BH464" s="71">
        <v>0</v>
      </c>
      <c r="BI464" s="71">
        <v>0</v>
      </c>
      <c r="BJ464" s="71">
        <v>45.637</v>
      </c>
      <c r="BK464" s="71">
        <v>0</v>
      </c>
      <c r="BL464" s="71">
        <v>0</v>
      </c>
      <c r="BM464" s="71">
        <v>0</v>
      </c>
      <c r="BN464" s="72"/>
      <c r="BO464" s="71">
        <v>0</v>
      </c>
      <c r="BP464" s="71">
        <v>0</v>
      </c>
      <c r="BQ464" s="71">
        <v>4</v>
      </c>
      <c r="BR464" s="71">
        <v>0</v>
      </c>
      <c r="BS464" s="71">
        <v>0</v>
      </c>
      <c r="BT464" s="71">
        <v>0</v>
      </c>
      <c r="BU464"/>
      <c r="BV464" s="70">
        <v>45.637</v>
      </c>
      <c r="BW464" s="70">
        <v>0</v>
      </c>
      <c r="BX464" s="70">
        <v>0</v>
      </c>
      <c r="BY464" s="70">
        <v>0</v>
      </c>
      <c r="BZ464" s="70">
        <v>0</v>
      </c>
      <c r="CA464" s="70">
        <v>0</v>
      </c>
      <c r="CB464" s="70">
        <v>0</v>
      </c>
      <c r="CC464" s="70">
        <v>0</v>
      </c>
      <c r="CD464" s="70">
        <v>0</v>
      </c>
    </row>
    <row r="465" spans="1:82">
      <c r="A465" s="70" t="s">
        <v>2156</v>
      </c>
      <c r="B465" s="70">
        <v>373</v>
      </c>
      <c r="C465" s="70">
        <v>16</v>
      </c>
      <c r="D465" s="70">
        <v>22</v>
      </c>
      <c r="E465" s="70">
        <v>2019</v>
      </c>
      <c r="F465" s="70" t="s">
        <v>158</v>
      </c>
      <c r="G465" s="70" t="s">
        <v>2141</v>
      </c>
      <c r="H465" s="70" t="s">
        <v>1632</v>
      </c>
      <c r="I465" s="148"/>
      <c r="J465" s="71">
        <v>68.400362481800556</v>
      </c>
      <c r="K465" s="71">
        <v>1.0669127329598092</v>
      </c>
      <c r="L465" s="71">
        <v>2.2917411112526116</v>
      </c>
      <c r="M465" s="71">
        <v>15.211643307730728</v>
      </c>
      <c r="N465" s="71">
        <v>17.53030158936339</v>
      </c>
      <c r="O465" s="71">
        <v>19.884452803308097</v>
      </c>
      <c r="P465" s="71">
        <v>17.496283726699552</v>
      </c>
      <c r="Q465" s="71">
        <v>1.12577953514072</v>
      </c>
      <c r="R465" s="71">
        <v>0</v>
      </c>
      <c r="S465" s="71">
        <v>1.9314936201129458</v>
      </c>
      <c r="T465" s="72"/>
      <c r="U465" s="71">
        <v>13435532</v>
      </c>
      <c r="V465" s="71">
        <v>595</v>
      </c>
      <c r="W465" s="71">
        <v>48</v>
      </c>
      <c r="X465" s="71">
        <v>4240</v>
      </c>
      <c r="Y465" s="71">
        <v>6643</v>
      </c>
      <c r="Z465" s="71">
        <v>12449</v>
      </c>
      <c r="AA465" s="71">
        <v>3633</v>
      </c>
      <c r="AB465" s="71">
        <v>18243</v>
      </c>
      <c r="AC465" s="71">
        <v>0</v>
      </c>
      <c r="AD465" s="71">
        <v>1.931493620112946</v>
      </c>
      <c r="AE465" s="72"/>
      <c r="AF465" s="71">
        <v>85214691.591322988</v>
      </c>
      <c r="AG465" s="71">
        <v>821080.08984185208</v>
      </c>
      <c r="AH465" s="71">
        <v>344693.45551683969</v>
      </c>
      <c r="AI465" s="71">
        <v>25588498.32823224</v>
      </c>
      <c r="AJ465" s="71">
        <v>30941377.830437101</v>
      </c>
      <c r="AK465" s="71">
        <v>0</v>
      </c>
      <c r="AL465" s="71">
        <v>0</v>
      </c>
      <c r="AM465" s="71">
        <v>2484559.2667695279</v>
      </c>
      <c r="AN465" s="71">
        <v>0</v>
      </c>
      <c r="AO465" s="71">
        <v>0</v>
      </c>
      <c r="AP465" s="71">
        <v>145394900.56212056</v>
      </c>
      <c r="AQ465" s="72"/>
      <c r="AR465" s="71">
        <v>385</v>
      </c>
      <c r="AS465" s="71">
        <v>222</v>
      </c>
      <c r="AT465" s="71">
        <v>0</v>
      </c>
      <c r="AU465" s="71">
        <v>1</v>
      </c>
      <c r="AV465" s="71">
        <v>0</v>
      </c>
      <c r="AW465" s="71">
        <v>0</v>
      </c>
      <c r="AX465" s="71"/>
      <c r="AY465" s="72"/>
      <c r="AZ465" s="71">
        <v>1860.0000000000009</v>
      </c>
      <c r="BA465" s="71">
        <v>9086.9000000000015</v>
      </c>
      <c r="BB465" s="71">
        <v>0</v>
      </c>
      <c r="BC465" s="71">
        <v>199.6</v>
      </c>
      <c r="BD465" s="71">
        <v>0</v>
      </c>
      <c r="BE465" s="71">
        <v>0</v>
      </c>
      <c r="BF465" s="71"/>
      <c r="BG465" s="72"/>
      <c r="BH465" s="71">
        <v>0</v>
      </c>
      <c r="BI465" s="71">
        <v>0</v>
      </c>
      <c r="BJ465" s="71">
        <v>41.692999999999998</v>
      </c>
      <c r="BK465" s="71">
        <v>0</v>
      </c>
      <c r="BL465" s="71">
        <v>0</v>
      </c>
      <c r="BM465" s="71">
        <v>0</v>
      </c>
      <c r="BN465" s="72"/>
      <c r="BO465" s="71">
        <v>0</v>
      </c>
      <c r="BP465" s="71">
        <v>0</v>
      </c>
      <c r="BQ465" s="71">
        <v>4</v>
      </c>
      <c r="BR465" s="71">
        <v>0</v>
      </c>
      <c r="BS465" s="71">
        <v>0</v>
      </c>
      <c r="BT465" s="71">
        <v>0</v>
      </c>
      <c r="BU465"/>
      <c r="BV465" s="70">
        <v>41.692999999999998</v>
      </c>
      <c r="BW465" s="70">
        <v>0</v>
      </c>
      <c r="BX465" s="70">
        <v>0</v>
      </c>
      <c r="BY465" s="70">
        <v>0</v>
      </c>
      <c r="BZ465" s="70">
        <v>0</v>
      </c>
      <c r="CA465" s="70">
        <v>0</v>
      </c>
      <c r="CB465" s="70">
        <v>0</v>
      </c>
      <c r="CC465" s="70">
        <v>0</v>
      </c>
      <c r="CD465" s="70">
        <v>0</v>
      </c>
    </row>
    <row r="466" spans="1:82">
      <c r="A466" s="70" t="s">
        <v>2157</v>
      </c>
      <c r="B466" s="70">
        <v>374</v>
      </c>
      <c r="C466" s="70">
        <v>17</v>
      </c>
      <c r="D466" s="70">
        <v>22</v>
      </c>
      <c r="E466" s="70">
        <v>2020</v>
      </c>
      <c r="F466" s="70" t="s">
        <v>159</v>
      </c>
      <c r="G466" s="70" t="s">
        <v>2141</v>
      </c>
      <c r="H466" s="70" t="s">
        <v>1632</v>
      </c>
      <c r="I466" s="148"/>
      <c r="J466" s="71">
        <v>51.762415683533654</v>
      </c>
      <c r="K466" s="71">
        <v>1.0033368114207808</v>
      </c>
      <c r="L466" s="71">
        <v>5.9695847579955235</v>
      </c>
      <c r="M466" s="71">
        <v>13.856088046390539</v>
      </c>
      <c r="N466" s="71">
        <v>17.97011484349791</v>
      </c>
      <c r="O466" s="71">
        <v>17.266254465185082</v>
      </c>
      <c r="P466" s="71">
        <v>16.442852244811469</v>
      </c>
      <c r="Q466" s="71">
        <v>1.0600548459891801</v>
      </c>
      <c r="R466" s="71">
        <v>0</v>
      </c>
      <c r="S466" s="71">
        <v>1.839390414257962</v>
      </c>
      <c r="T466" s="72"/>
      <c r="U466" s="71">
        <v>10980038</v>
      </c>
      <c r="V466" s="71">
        <v>492</v>
      </c>
      <c r="W466" s="71">
        <v>121</v>
      </c>
      <c r="X466" s="71">
        <v>4190</v>
      </c>
      <c r="Y466" s="71">
        <v>6652</v>
      </c>
      <c r="Z466" s="71">
        <v>12338</v>
      </c>
      <c r="AA466" s="71">
        <v>3629</v>
      </c>
      <c r="AB466" s="71">
        <v>17979</v>
      </c>
      <c r="AC466" s="71">
        <v>0</v>
      </c>
      <c r="AD466" s="71">
        <v>1.839390414257962</v>
      </c>
      <c r="AE466" s="72"/>
      <c r="AF466" s="71">
        <v>68009512.67576614</v>
      </c>
      <c r="AG466" s="71">
        <v>732592.12915365992</v>
      </c>
      <c r="AH466" s="71">
        <v>884219.31532776775</v>
      </c>
      <c r="AI466" s="71">
        <v>23883599.203614421</v>
      </c>
      <c r="AJ466" s="71">
        <v>32780560.908293191</v>
      </c>
      <c r="AK466" s="71"/>
      <c r="AL466" s="71"/>
      <c r="AM466" s="71">
        <v>2346459.2508562128</v>
      </c>
      <c r="AN466" s="71"/>
      <c r="AO466" s="71"/>
      <c r="AP466" s="71">
        <v>128636943.48301138</v>
      </c>
      <c r="AQ466" s="72"/>
      <c r="AR466" s="71">
        <v>426</v>
      </c>
      <c r="AS466" s="71">
        <v>229</v>
      </c>
      <c r="AT466" s="71">
        <v>0</v>
      </c>
      <c r="AU466" s="71">
        <v>1</v>
      </c>
      <c r="AV466" s="71">
        <v>0</v>
      </c>
      <c r="AW466" s="71">
        <v>0</v>
      </c>
      <c r="AX466" s="71"/>
      <c r="AY466" s="72"/>
      <c r="AZ466" s="71">
        <v>2094.0000000000009</v>
      </c>
      <c r="BA466" s="71">
        <v>9538.0999999999967</v>
      </c>
      <c r="BB466" s="71">
        <v>0</v>
      </c>
      <c r="BC466" s="71">
        <v>199.6</v>
      </c>
      <c r="BD466" s="71">
        <v>0</v>
      </c>
      <c r="BE466" s="71">
        <v>0</v>
      </c>
      <c r="BF466" s="71"/>
      <c r="BG466" s="72"/>
      <c r="BH466" s="71">
        <v>0</v>
      </c>
      <c r="BI466" s="71">
        <v>0</v>
      </c>
      <c r="BJ466" s="71">
        <v>34.658000000000001</v>
      </c>
      <c r="BK466" s="71">
        <v>0</v>
      </c>
      <c r="BL466" s="71">
        <v>0</v>
      </c>
      <c r="BM466" s="71">
        <v>0</v>
      </c>
      <c r="BN466" s="72"/>
      <c r="BO466" s="71">
        <v>0</v>
      </c>
      <c r="BP466" s="71">
        <v>0</v>
      </c>
      <c r="BQ466" s="71">
        <v>4</v>
      </c>
      <c r="BR466" s="71">
        <v>0</v>
      </c>
      <c r="BS466" s="71">
        <v>0</v>
      </c>
      <c r="BT466" s="71">
        <v>0</v>
      </c>
      <c r="BU466"/>
      <c r="BV466" s="70">
        <v>34.658000000000001</v>
      </c>
      <c r="BW466" s="70">
        <v>0</v>
      </c>
      <c r="BX466" s="70">
        <v>0</v>
      </c>
      <c r="BY466" s="70">
        <v>0</v>
      </c>
      <c r="BZ466" s="70">
        <v>0</v>
      </c>
      <c r="CA466" s="70">
        <v>0</v>
      </c>
      <c r="CB466" s="70">
        <v>0</v>
      </c>
      <c r="CC466" s="70">
        <v>0</v>
      </c>
      <c r="CD466" s="70">
        <v>0</v>
      </c>
    </row>
    <row r="467" spans="1:82">
      <c r="A467" s="70" t="s">
        <v>2158</v>
      </c>
      <c r="B467" s="70">
        <v>374</v>
      </c>
      <c r="C467" s="70">
        <v>18</v>
      </c>
      <c r="D467" s="70">
        <v>22</v>
      </c>
      <c r="E467" s="70">
        <v>2021</v>
      </c>
      <c r="F467" s="70" t="s">
        <v>160</v>
      </c>
      <c r="G467" s="70" t="s">
        <v>2141</v>
      </c>
      <c r="H467" s="70" t="s">
        <v>1632</v>
      </c>
      <c r="I467" s="148"/>
      <c r="J467" s="71">
        <v>64.202023629896217</v>
      </c>
      <c r="K467" s="71">
        <v>1.0890181600426667</v>
      </c>
      <c r="L467" s="71">
        <v>5.3814105998096382</v>
      </c>
      <c r="M467" s="71">
        <v>15.859975520561138</v>
      </c>
      <c r="N467" s="71">
        <v>18.025136225505882</v>
      </c>
      <c r="O467" s="71">
        <v>16.580096004754054</v>
      </c>
      <c r="P467" s="71">
        <v>16.853254113204564</v>
      </c>
      <c r="Q467" s="71">
        <v>1.0325176072162501</v>
      </c>
      <c r="R467" s="71">
        <v>0</v>
      </c>
      <c r="S467" s="71">
        <v>1.164587584369196</v>
      </c>
      <c r="T467" s="72"/>
      <c r="U467" s="71">
        <v>13530710</v>
      </c>
      <c r="V467" s="71">
        <v>492</v>
      </c>
      <c r="W467" s="71">
        <v>121</v>
      </c>
      <c r="X467" s="71">
        <v>4190</v>
      </c>
      <c r="Y467" s="71">
        <v>6649</v>
      </c>
      <c r="Z467" s="71">
        <v>12199</v>
      </c>
      <c r="AA467" s="71">
        <v>3627</v>
      </c>
      <c r="AB467" s="71">
        <v>17684</v>
      </c>
      <c r="AC467" s="71">
        <v>0</v>
      </c>
      <c r="AD467" s="71">
        <v>1.164587584369196</v>
      </c>
      <c r="AE467" s="72"/>
      <c r="AF467" s="71">
        <v>82367576.488284335</v>
      </c>
      <c r="AG467" s="71">
        <v>777862.5633184351</v>
      </c>
      <c r="AH467" s="71">
        <v>830909.71869287407</v>
      </c>
      <c r="AI467" s="71">
        <v>26178291.930745896</v>
      </c>
      <c r="AJ467" s="71">
        <v>31860760.260339718</v>
      </c>
      <c r="AK467" s="71">
        <v>0</v>
      </c>
      <c r="AL467" s="71">
        <v>0</v>
      </c>
      <c r="AM467" s="71">
        <v>2321270.5919931866</v>
      </c>
      <c r="AN467" s="71">
        <v>0</v>
      </c>
      <c r="AO467" s="71">
        <v>0</v>
      </c>
      <c r="AP467" s="71">
        <v>144336671.55337444</v>
      </c>
      <c r="AQ467" s="72"/>
      <c r="AR467" s="71">
        <v>458</v>
      </c>
      <c r="AS467" s="71">
        <v>238</v>
      </c>
      <c r="AT467" s="71">
        <v>0</v>
      </c>
      <c r="AU467" s="71">
        <v>1</v>
      </c>
      <c r="AV467" s="71">
        <v>0</v>
      </c>
      <c r="AW467" s="71">
        <v>0</v>
      </c>
      <c r="AX467" s="71"/>
      <c r="AY467" s="72"/>
      <c r="AZ467" s="71">
        <v>2297.300000000002</v>
      </c>
      <c r="BA467" s="71">
        <v>9914.2999999999975</v>
      </c>
      <c r="BB467" s="71">
        <v>0</v>
      </c>
      <c r="BC467" s="71">
        <v>199.6</v>
      </c>
      <c r="BD467" s="71">
        <v>0</v>
      </c>
      <c r="BE467" s="71">
        <v>0</v>
      </c>
      <c r="BF467" s="71"/>
      <c r="BG467" s="72"/>
      <c r="BH467" s="71">
        <v>0</v>
      </c>
      <c r="BI467" s="71">
        <v>0</v>
      </c>
      <c r="BJ467" s="71">
        <v>34.932000000000002</v>
      </c>
      <c r="BK467" s="71">
        <v>0</v>
      </c>
      <c r="BL467" s="71">
        <v>0</v>
      </c>
      <c r="BM467" s="71">
        <v>0</v>
      </c>
      <c r="BN467" s="72"/>
      <c r="BO467" s="71">
        <v>0</v>
      </c>
      <c r="BP467" s="71">
        <v>0</v>
      </c>
      <c r="BQ467" s="71">
        <v>4</v>
      </c>
      <c r="BR467" s="71">
        <v>0</v>
      </c>
      <c r="BS467" s="71">
        <v>0</v>
      </c>
      <c r="BT467" s="71">
        <v>0</v>
      </c>
      <c r="BU467"/>
      <c r="BV467" s="70">
        <v>34.932000000000002</v>
      </c>
      <c r="BW467" s="70">
        <v>0</v>
      </c>
      <c r="BX467" s="70">
        <v>0</v>
      </c>
      <c r="BY467" s="70">
        <v>0</v>
      </c>
      <c r="BZ467" s="70">
        <v>0</v>
      </c>
      <c r="CA467" s="70">
        <v>0</v>
      </c>
      <c r="CB467" s="70">
        <v>0</v>
      </c>
      <c r="CC467" s="70">
        <v>0</v>
      </c>
      <c r="CD467" s="70">
        <v>0</v>
      </c>
    </row>
    <row r="468" spans="1:82">
      <c r="A468" s="70" t="s">
        <v>2159</v>
      </c>
      <c r="B468" s="70">
        <v>374</v>
      </c>
      <c r="C468" s="70">
        <v>19</v>
      </c>
      <c r="D468" s="70">
        <v>22</v>
      </c>
      <c r="E468" s="70">
        <v>2022</v>
      </c>
      <c r="F468" s="70" t="s">
        <v>161</v>
      </c>
      <c r="G468" s="70" t="s">
        <v>2141</v>
      </c>
      <c r="H468" s="70" t="s">
        <v>1632</v>
      </c>
      <c r="I468" s="148"/>
      <c r="J468" s="71">
        <v>57.526374377492189</v>
      </c>
      <c r="K468" s="71">
        <v>0.99812730103957925</v>
      </c>
      <c r="L468" s="71">
        <v>4.9865491383172742</v>
      </c>
      <c r="M468" s="71">
        <v>15.131934986171105</v>
      </c>
      <c r="N468" s="71">
        <v>19.514930113443505</v>
      </c>
      <c r="O468" s="71">
        <v>17.323436206437655</v>
      </c>
      <c r="P468" s="71">
        <v>16.700884217017023</v>
      </c>
      <c r="Q468" s="71">
        <v>1.0261602247409858</v>
      </c>
      <c r="R468" s="71">
        <v>0</v>
      </c>
      <c r="S468" s="71">
        <v>1.152842547042394</v>
      </c>
      <c r="T468" s="72"/>
      <c r="U468" s="71">
        <v>14658919</v>
      </c>
      <c r="V468" s="71">
        <v>492</v>
      </c>
      <c r="W468" s="71">
        <v>121</v>
      </c>
      <c r="X468" s="71">
        <v>4190</v>
      </c>
      <c r="Y468" s="71">
        <v>6684</v>
      </c>
      <c r="Z468" s="71">
        <v>12110</v>
      </c>
      <c r="AA468" s="71">
        <v>3649</v>
      </c>
      <c r="AB468" s="71">
        <v>17431</v>
      </c>
      <c r="AC468" s="71">
        <v>0</v>
      </c>
      <c r="AD468" s="71">
        <v>1.152842547042394</v>
      </c>
      <c r="AE468" s="72"/>
      <c r="AF468" s="71">
        <v>74418212.353706285</v>
      </c>
      <c r="AG468" s="71">
        <v>756934.94682832097</v>
      </c>
      <c r="AH468" s="71">
        <v>938869.06427773973</v>
      </c>
      <c r="AI468" s="71">
        <v>24397591.192706723</v>
      </c>
      <c r="AJ468" s="71">
        <v>36216589.396959633</v>
      </c>
      <c r="AK468" s="71">
        <v>0</v>
      </c>
      <c r="AL468" s="71">
        <v>0</v>
      </c>
      <c r="AM468" s="71">
        <v>2250817.8688104311</v>
      </c>
      <c r="AN468" s="71">
        <v>0</v>
      </c>
      <c r="AO468" s="71">
        <v>0</v>
      </c>
      <c r="AP468" s="71">
        <v>138979014.82328913</v>
      </c>
      <c r="AQ468" s="72"/>
      <c r="AR468" s="71">
        <v>496</v>
      </c>
      <c r="AS468" s="71">
        <v>248</v>
      </c>
      <c r="AT468" s="71">
        <v>0</v>
      </c>
      <c r="AU468" s="71">
        <v>1</v>
      </c>
      <c r="AV468" s="71">
        <v>0</v>
      </c>
      <c r="AW468" s="71">
        <v>0</v>
      </c>
      <c r="AX468" s="71"/>
      <c r="AY468" s="72"/>
      <c r="AZ468" s="71">
        <v>2500.7000000000021</v>
      </c>
      <c r="BA468" s="71">
        <v>10690.399999999996</v>
      </c>
      <c r="BB468" s="71">
        <v>0</v>
      </c>
      <c r="BC468" s="71">
        <v>199.6</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2160</v>
      </c>
      <c r="B469" s="70">
        <v>374</v>
      </c>
      <c r="C469" s="70">
        <v>20</v>
      </c>
      <c r="D469" s="70">
        <v>22</v>
      </c>
      <c r="E469" s="70">
        <v>2023</v>
      </c>
      <c r="F469" s="70" t="s">
        <v>1539</v>
      </c>
      <c r="G469" s="70" t="s">
        <v>2141</v>
      </c>
      <c r="H469" s="70" t="s">
        <v>1632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548</v>
      </c>
      <c r="AS469" s="71">
        <v>251</v>
      </c>
      <c r="AT469" s="71">
        <v>0</v>
      </c>
      <c r="AU469" s="71">
        <v>1</v>
      </c>
      <c r="AV469" s="71">
        <v>0</v>
      </c>
      <c r="AW469" s="71">
        <v>0</v>
      </c>
      <c r="AX469" s="71"/>
      <c r="AY469" s="72"/>
      <c r="AZ469" s="71">
        <v>2794.1000000000026</v>
      </c>
      <c r="BA469" s="71">
        <v>10720.499999999998</v>
      </c>
      <c r="BB469" s="71">
        <v>0</v>
      </c>
      <c r="BC469" s="71">
        <v>199.6</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2161</v>
      </c>
      <c r="B470" s="70">
        <v>374</v>
      </c>
      <c r="C470" s="70">
        <v>21</v>
      </c>
      <c r="D470" s="70">
        <v>22</v>
      </c>
      <c r="E470" s="70">
        <v>2024</v>
      </c>
      <c r="F470" s="70" t="s">
        <v>1554</v>
      </c>
      <c r="G470" s="70" t="s">
        <v>2141</v>
      </c>
      <c r="H470" s="70" t="s">
        <v>1632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2162</v>
      </c>
      <c r="B471" s="70">
        <v>120</v>
      </c>
      <c r="C471" s="70">
        <v>1</v>
      </c>
      <c r="D471" s="70">
        <v>8</v>
      </c>
      <c r="E471" s="70">
        <v>1990</v>
      </c>
      <c r="F471" s="70" t="s">
        <v>787</v>
      </c>
      <c r="G471" s="70" t="s">
        <v>1570</v>
      </c>
      <c r="H471" s="70" t="s">
        <v>1571</v>
      </c>
      <c r="I471" s="148"/>
      <c r="J471" s="71">
        <v>99.485434366666169</v>
      </c>
      <c r="K471" s="71">
        <v>5.6184043108669464</v>
      </c>
      <c r="L471" s="71">
        <v>6.7541476386242154</v>
      </c>
      <c r="M471" s="71">
        <v>19.741995465731311</v>
      </c>
      <c r="N471" s="71">
        <v>41.126323595983678</v>
      </c>
      <c r="O471" s="71">
        <v>15.97085640876929</v>
      </c>
      <c r="P471" s="71">
        <v>15.402920630121031</v>
      </c>
      <c r="Q471" s="71">
        <v>1.5561131961721399</v>
      </c>
      <c r="R471" s="71">
        <v>1.833537527836405</v>
      </c>
      <c r="S471" s="71">
        <v>1.267162349324825</v>
      </c>
      <c r="T471" s="72"/>
      <c r="U471" s="71">
        <v>2793198</v>
      </c>
      <c r="V471" s="71">
        <v>1028</v>
      </c>
      <c r="W471" s="71">
        <v>79</v>
      </c>
      <c r="X471" s="71">
        <v>6620</v>
      </c>
      <c r="Y471" s="71">
        <v>8798</v>
      </c>
      <c r="Z471" s="71">
        <v>6569</v>
      </c>
      <c r="AA471" s="71">
        <v>3740</v>
      </c>
      <c r="AB471" s="71">
        <v>25266</v>
      </c>
      <c r="AC471" s="71">
        <v>317572</v>
      </c>
      <c r="AD471" s="71">
        <v>1.267162349324825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2163</v>
      </c>
      <c r="B472" s="70">
        <v>121</v>
      </c>
      <c r="C472" s="70">
        <v>2</v>
      </c>
      <c r="D472" s="70">
        <v>8</v>
      </c>
      <c r="E472" s="70">
        <v>2005</v>
      </c>
      <c r="F472" s="70" t="s">
        <v>789</v>
      </c>
      <c r="G472" s="70" t="s">
        <v>1570</v>
      </c>
      <c r="H472" s="70" t="s">
        <v>1571</v>
      </c>
      <c r="I472" s="148"/>
      <c r="J472" s="71">
        <v>37.867597887777492</v>
      </c>
      <c r="K472" s="71">
        <v>2.353814131207387</v>
      </c>
      <c r="L472" s="71">
        <v>3.1531938043844532</v>
      </c>
      <c r="M472" s="71">
        <v>30.887247815502931</v>
      </c>
      <c r="N472" s="71">
        <v>49.912113899300998</v>
      </c>
      <c r="O472" s="71">
        <v>21.423796723874169</v>
      </c>
      <c r="P472" s="71">
        <v>15.53857023982574</v>
      </c>
      <c r="Q472" s="71">
        <v>1.33876893815539</v>
      </c>
      <c r="R472" s="71">
        <v>0.47161303458012149</v>
      </c>
      <c r="S472" s="71">
        <v>3.6123120354672911</v>
      </c>
      <c r="T472" s="72"/>
      <c r="U472" s="71">
        <v>1169555</v>
      </c>
      <c r="V472" s="71">
        <v>718</v>
      </c>
      <c r="W472" s="71">
        <v>28</v>
      </c>
      <c r="X472" s="71">
        <v>5016</v>
      </c>
      <c r="Y472" s="71">
        <v>10176</v>
      </c>
      <c r="Z472" s="71">
        <v>10197</v>
      </c>
      <c r="AA472" s="71">
        <v>3090</v>
      </c>
      <c r="AB472" s="71">
        <v>22724</v>
      </c>
      <c r="AC472" s="71">
        <v>83395</v>
      </c>
      <c r="AD472" s="71">
        <v>3.6123120354672911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2164</v>
      </c>
      <c r="B473" s="70">
        <v>122</v>
      </c>
      <c r="C473" s="70">
        <v>3</v>
      </c>
      <c r="D473" s="70">
        <v>8</v>
      </c>
      <c r="E473" s="70">
        <v>2006</v>
      </c>
      <c r="F473" s="70" t="s">
        <v>790</v>
      </c>
      <c r="G473" s="70" t="s">
        <v>1570</v>
      </c>
      <c r="H473" s="70" t="s">
        <v>1571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2165</v>
      </c>
      <c r="B474" s="70">
        <v>123</v>
      </c>
      <c r="C474" s="70">
        <v>4</v>
      </c>
      <c r="D474" s="70">
        <v>8</v>
      </c>
      <c r="E474" s="70">
        <v>2007</v>
      </c>
      <c r="F474" s="70" t="s">
        <v>791</v>
      </c>
      <c r="G474" s="70" t="s">
        <v>1570</v>
      </c>
      <c r="H474" s="70" t="s">
        <v>1571</v>
      </c>
      <c r="I474" s="148"/>
      <c r="J474" s="71">
        <v>40.108142596090353</v>
      </c>
      <c r="K474" s="71">
        <v>1.9055294820932409</v>
      </c>
      <c r="L474" s="71">
        <v>1.969651597801966</v>
      </c>
      <c r="M474" s="71">
        <v>31.620779858408991</v>
      </c>
      <c r="N474" s="71">
        <v>49.60989302374616</v>
      </c>
      <c r="O474" s="71">
        <v>20.109489402327451</v>
      </c>
      <c r="P474" s="71">
        <v>15.39610175231917</v>
      </c>
      <c r="Q474" s="71">
        <v>1.3672356914917601</v>
      </c>
      <c r="R474" s="71">
        <v>0.43884382414732109</v>
      </c>
      <c r="S474" s="71">
        <v>1.251765569118158</v>
      </c>
      <c r="T474" s="72"/>
      <c r="U474" s="71">
        <v>1317160</v>
      </c>
      <c r="V474" s="71">
        <v>634</v>
      </c>
      <c r="W474" s="71">
        <v>24</v>
      </c>
      <c r="X474" s="71">
        <v>6432</v>
      </c>
      <c r="Y474" s="71">
        <v>10141</v>
      </c>
      <c r="Z474" s="71">
        <v>9950</v>
      </c>
      <c r="AA474" s="71">
        <v>3015</v>
      </c>
      <c r="AB474" s="71">
        <v>21980</v>
      </c>
      <c r="AC474" s="71">
        <v>79827</v>
      </c>
      <c r="AD474" s="71">
        <v>1.251765569118158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2166</v>
      </c>
      <c r="B475" s="70">
        <v>124</v>
      </c>
      <c r="C475" s="70">
        <v>5</v>
      </c>
      <c r="D475" s="70">
        <v>8</v>
      </c>
      <c r="E475" s="70">
        <v>2008</v>
      </c>
      <c r="F475" s="70" t="s">
        <v>792</v>
      </c>
      <c r="G475" s="70" t="s">
        <v>1570</v>
      </c>
      <c r="H475" s="70" t="s">
        <v>1571</v>
      </c>
      <c r="I475" s="148"/>
      <c r="J475" s="71">
        <v>30.355129729050141</v>
      </c>
      <c r="K475" s="71">
        <v>1.6724021927054991</v>
      </c>
      <c r="L475" s="71">
        <v>1.700719816250132</v>
      </c>
      <c r="M475" s="71">
        <v>36.99937444758136</v>
      </c>
      <c r="N475" s="71">
        <v>50.31234485868822</v>
      </c>
      <c r="O475" s="71">
        <v>19.22455169070032</v>
      </c>
      <c r="P475" s="71">
        <v>14.771574481683979</v>
      </c>
      <c r="Q475" s="71">
        <v>1.3280986923114599</v>
      </c>
      <c r="R475" s="71">
        <v>0.35220140793470928</v>
      </c>
      <c r="S475" s="71">
        <v>1.933212173170326</v>
      </c>
      <c r="T475" s="72"/>
      <c r="U475" s="71">
        <v>1047400</v>
      </c>
      <c r="V475" s="71">
        <v>634</v>
      </c>
      <c r="W475" s="71">
        <v>24</v>
      </c>
      <c r="X475" s="71">
        <v>6432</v>
      </c>
      <c r="Y475" s="71">
        <v>10148</v>
      </c>
      <c r="Z475" s="71">
        <v>9846</v>
      </c>
      <c r="AA475" s="71">
        <v>2896</v>
      </c>
      <c r="AB475" s="71">
        <v>21702</v>
      </c>
      <c r="AC475" s="71">
        <v>66526</v>
      </c>
      <c r="AD475" s="71">
        <v>1.933212173170326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2167</v>
      </c>
      <c r="B476" s="70">
        <v>125</v>
      </c>
      <c r="C476" s="70">
        <v>6</v>
      </c>
      <c r="D476" s="70">
        <v>8</v>
      </c>
      <c r="E476" s="70">
        <v>2009</v>
      </c>
      <c r="F476" s="70" t="s">
        <v>176</v>
      </c>
      <c r="G476" s="70" t="s">
        <v>1570</v>
      </c>
      <c r="H476" s="70" t="s">
        <v>1571</v>
      </c>
      <c r="I476" s="148"/>
      <c r="J476" s="71">
        <v>26.030473760671299</v>
      </c>
      <c r="K476" s="71">
        <v>1.1350384540401419</v>
      </c>
      <c r="L476" s="71">
        <v>4.8234806849430463</v>
      </c>
      <c r="M476" s="71">
        <v>30.194333884125509</v>
      </c>
      <c r="N476" s="71">
        <v>43.615037200352468</v>
      </c>
      <c r="O476" s="71">
        <v>19.37394027533016</v>
      </c>
      <c r="P476" s="71">
        <v>14.20481821528548</v>
      </c>
      <c r="Q476" s="71">
        <v>1.2547923412673301</v>
      </c>
      <c r="R476" s="71">
        <v>0.44977126036015119</v>
      </c>
      <c r="S476" s="71">
        <v>1.24203830242931</v>
      </c>
      <c r="T476" s="72"/>
      <c r="U476" s="71">
        <v>907034</v>
      </c>
      <c r="V476" s="71">
        <v>527</v>
      </c>
      <c r="W476" s="71">
        <v>78</v>
      </c>
      <c r="X476" s="71">
        <v>6629</v>
      </c>
      <c r="Y476" s="71">
        <v>10242</v>
      </c>
      <c r="Z476" s="71">
        <v>9794</v>
      </c>
      <c r="AA476" s="71">
        <v>2859</v>
      </c>
      <c r="AB476" s="71">
        <v>21524</v>
      </c>
      <c r="AC476" s="71">
        <v>82881</v>
      </c>
      <c r="AD476" s="71">
        <v>1.24203830242931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2168</v>
      </c>
      <c r="B477" s="70">
        <v>126</v>
      </c>
      <c r="C477" s="70">
        <v>7</v>
      </c>
      <c r="D477" s="70">
        <v>8</v>
      </c>
      <c r="E477" s="70">
        <v>2010</v>
      </c>
      <c r="F477" s="70" t="s">
        <v>177</v>
      </c>
      <c r="G477" s="70" t="s">
        <v>1570</v>
      </c>
      <c r="H477" s="70" t="s">
        <v>1571</v>
      </c>
      <c r="I477" s="148"/>
      <c r="J477" s="71">
        <v>21.597376923289978</v>
      </c>
      <c r="K477" s="71">
        <v>1.183738668895036</v>
      </c>
      <c r="L477" s="71">
        <v>4.3913076834246869</v>
      </c>
      <c r="M477" s="71">
        <v>27.028139964862451</v>
      </c>
      <c r="N477" s="71">
        <v>42.687844626752863</v>
      </c>
      <c r="O477" s="71">
        <v>19.292205837413611</v>
      </c>
      <c r="P477" s="71">
        <v>14.262908244531371</v>
      </c>
      <c r="Q477" s="71">
        <v>1.2917329303804499</v>
      </c>
      <c r="R477" s="71">
        <v>0.46087534183628309</v>
      </c>
      <c r="S477" s="71">
        <v>1.048409267823603</v>
      </c>
      <c r="T477" s="72"/>
      <c r="U477" s="71">
        <v>842431</v>
      </c>
      <c r="V477" s="71">
        <v>527</v>
      </c>
      <c r="W477" s="71">
        <v>78</v>
      </c>
      <c r="X477" s="71">
        <v>6629</v>
      </c>
      <c r="Y477" s="71">
        <v>10195</v>
      </c>
      <c r="Z477" s="71">
        <v>9798</v>
      </c>
      <c r="AA477" s="71">
        <v>2799</v>
      </c>
      <c r="AB477" s="71">
        <v>21232</v>
      </c>
      <c r="AC477" s="71">
        <v>80482</v>
      </c>
      <c r="AD477" s="71">
        <v>1.048409267823603</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2169</v>
      </c>
      <c r="B478" s="70">
        <v>127</v>
      </c>
      <c r="C478" s="70">
        <v>8</v>
      </c>
      <c r="D478" s="70">
        <v>8</v>
      </c>
      <c r="E478" s="70">
        <v>2011</v>
      </c>
      <c r="F478" s="70" t="s">
        <v>178</v>
      </c>
      <c r="G478" s="70" t="s">
        <v>1570</v>
      </c>
      <c r="H478" s="70" t="s">
        <v>1571</v>
      </c>
      <c r="I478" s="148"/>
      <c r="J478" s="71">
        <v>28.549589262363039</v>
      </c>
      <c r="K478" s="71">
        <v>1.6586380582937379</v>
      </c>
      <c r="L478" s="71">
        <v>4.0974100405718454</v>
      </c>
      <c r="M478" s="71">
        <v>34.144139587567977</v>
      </c>
      <c r="N478" s="71">
        <v>51.276613113156628</v>
      </c>
      <c r="O478" s="71">
        <v>18.920537083716351</v>
      </c>
      <c r="P478" s="71">
        <v>13.811145547297189</v>
      </c>
      <c r="Q478" s="71">
        <v>1.4681738915740601</v>
      </c>
      <c r="R478" s="71">
        <v>0.43298214642848698</v>
      </c>
      <c r="S478" s="71">
        <v>1.051907010126494</v>
      </c>
      <c r="T478" s="72"/>
      <c r="U478" s="71">
        <v>1048794</v>
      </c>
      <c r="V478" s="71">
        <v>527</v>
      </c>
      <c r="W478" s="71">
        <v>78</v>
      </c>
      <c r="X478" s="71">
        <v>6629</v>
      </c>
      <c r="Y478" s="71">
        <v>10174</v>
      </c>
      <c r="Z478" s="71">
        <v>9818</v>
      </c>
      <c r="AA478" s="71">
        <v>2791</v>
      </c>
      <c r="AB478" s="71">
        <v>20921</v>
      </c>
      <c r="AC478" s="71">
        <v>75486</v>
      </c>
      <c r="AD478" s="71">
        <v>1.051907010126494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2170</v>
      </c>
      <c r="B479" s="70">
        <v>128</v>
      </c>
      <c r="C479" s="70">
        <v>9</v>
      </c>
      <c r="D479" s="70">
        <v>8</v>
      </c>
      <c r="E479" s="70">
        <v>2012</v>
      </c>
      <c r="F479" s="70" t="s">
        <v>179</v>
      </c>
      <c r="G479" s="70" t="s">
        <v>1570</v>
      </c>
      <c r="H479" s="70" t="s">
        <v>1571</v>
      </c>
      <c r="I479" s="148"/>
      <c r="J479" s="71">
        <v>27.5663833119483</v>
      </c>
      <c r="K479" s="71">
        <v>1.8685199221950179</v>
      </c>
      <c r="L479" s="71">
        <v>4.134164891196737</v>
      </c>
      <c r="M479" s="71">
        <v>42.40691288032388</v>
      </c>
      <c r="N479" s="71">
        <v>56.71541019259945</v>
      </c>
      <c r="O479" s="71">
        <v>18.863422682094008</v>
      </c>
      <c r="P479" s="71">
        <v>13.576197562582383</v>
      </c>
      <c r="Q479" s="71">
        <v>1.57737604505506</v>
      </c>
      <c r="R479" s="71">
        <v>0.51017460539083326</v>
      </c>
      <c r="S479" s="71">
        <v>1.2991004562773361</v>
      </c>
      <c r="T479" s="72"/>
      <c r="U479" s="71">
        <v>970281</v>
      </c>
      <c r="V479" s="71">
        <v>527</v>
      </c>
      <c r="W479" s="71">
        <v>78</v>
      </c>
      <c r="X479" s="71">
        <v>6629</v>
      </c>
      <c r="Y479" s="71">
        <v>10244</v>
      </c>
      <c r="Z479" s="71">
        <v>9866</v>
      </c>
      <c r="AA479" s="71">
        <v>2728</v>
      </c>
      <c r="AB479" s="71">
        <v>20688</v>
      </c>
      <c r="AC479" s="71">
        <v>86640</v>
      </c>
      <c r="AD479" s="71">
        <v>1.2991004562773361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2171</v>
      </c>
      <c r="B480" s="70">
        <v>129</v>
      </c>
      <c r="C480" s="70">
        <v>10</v>
      </c>
      <c r="D480" s="70">
        <v>8</v>
      </c>
      <c r="E480" s="70">
        <v>2013</v>
      </c>
      <c r="F480" s="70" t="s">
        <v>180</v>
      </c>
      <c r="G480" s="70" t="s">
        <v>1570</v>
      </c>
      <c r="H480" s="70" t="s">
        <v>1571</v>
      </c>
      <c r="I480" s="148"/>
      <c r="J480" s="71">
        <v>24.888127767643859</v>
      </c>
      <c r="K480" s="71">
        <v>1.544338089153215</v>
      </c>
      <c r="L480" s="71">
        <v>3.650793584533226</v>
      </c>
      <c r="M480" s="71">
        <v>39.439442851704541</v>
      </c>
      <c r="N480" s="71">
        <v>54.599918233688882</v>
      </c>
      <c r="O480" s="71">
        <v>18.046220424416894</v>
      </c>
      <c r="P480" s="71">
        <v>13.747241507529935</v>
      </c>
      <c r="Q480" s="71">
        <v>1.5826037722133099</v>
      </c>
      <c r="R480" s="71">
        <v>0.48094425783871508</v>
      </c>
      <c r="S480" s="71">
        <v>0.91804442580133971</v>
      </c>
      <c r="T480" s="72"/>
      <c r="U480" s="71">
        <v>891960</v>
      </c>
      <c r="V480" s="71">
        <v>527</v>
      </c>
      <c r="W480" s="71">
        <v>78</v>
      </c>
      <c r="X480" s="71">
        <v>6629</v>
      </c>
      <c r="Y480" s="71">
        <v>10176</v>
      </c>
      <c r="Z480" s="71">
        <v>9860</v>
      </c>
      <c r="AA480" s="71">
        <v>2752</v>
      </c>
      <c r="AB480" s="71">
        <v>20459</v>
      </c>
      <c r="AC480" s="71">
        <v>79727</v>
      </c>
      <c r="AD480" s="71">
        <v>0.91804442580133971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2172</v>
      </c>
      <c r="B481" s="70">
        <v>130</v>
      </c>
      <c r="C481" s="70">
        <v>11</v>
      </c>
      <c r="D481" s="70">
        <v>8</v>
      </c>
      <c r="E481" s="70">
        <v>2014</v>
      </c>
      <c r="F481" s="70" t="s">
        <v>181</v>
      </c>
      <c r="G481" s="70" t="s">
        <v>1570</v>
      </c>
      <c r="H481" s="70" t="s">
        <v>1571</v>
      </c>
      <c r="I481" s="148"/>
      <c r="J481" s="71">
        <v>21.900618078809149</v>
      </c>
      <c r="K481" s="71">
        <v>1.7200625806945331</v>
      </c>
      <c r="L481" s="71">
        <v>4.1726286358669142</v>
      </c>
      <c r="M481" s="71">
        <v>37.373041921803271</v>
      </c>
      <c r="N481" s="71">
        <v>57.643822331558283</v>
      </c>
      <c r="O481" s="71">
        <v>17.134289866558916</v>
      </c>
      <c r="P481" s="71">
        <v>13.88397484704479</v>
      </c>
      <c r="Q481" s="71">
        <v>1.4956293085108501</v>
      </c>
      <c r="R481" s="71">
        <v>0.4595982581399205</v>
      </c>
      <c r="S481" s="71">
        <v>0.87586826682786978</v>
      </c>
      <c r="T481" s="72"/>
      <c r="U481" s="71">
        <v>871713</v>
      </c>
      <c r="V481" s="71">
        <v>510</v>
      </c>
      <c r="W481" s="71">
        <v>91</v>
      </c>
      <c r="X481" s="71">
        <v>5972</v>
      </c>
      <c r="Y481" s="71">
        <v>10146</v>
      </c>
      <c r="Z481" s="71">
        <v>9860</v>
      </c>
      <c r="AA481" s="71">
        <v>2765</v>
      </c>
      <c r="AB481" s="71">
        <v>20152</v>
      </c>
      <c r="AC481" s="71">
        <v>76428</v>
      </c>
      <c r="AD481" s="71">
        <v>0.87586826682786978</v>
      </c>
      <c r="AE481" s="72"/>
      <c r="AF481" s="71"/>
      <c r="AG481" s="71"/>
      <c r="AH481" s="71"/>
      <c r="AI481" s="71"/>
      <c r="AJ481" s="71"/>
      <c r="AK481" s="71"/>
      <c r="AL481" s="71"/>
      <c r="AM481" s="71"/>
      <c r="AN481" s="71"/>
      <c r="AO481" s="71"/>
      <c r="AP481" s="71"/>
      <c r="AQ481" s="72"/>
      <c r="AR481" s="71">
        <v>47</v>
      </c>
      <c r="AS481" s="71">
        <v>7</v>
      </c>
      <c r="AT481" s="71">
        <v>0</v>
      </c>
      <c r="AU481" s="71">
        <v>0</v>
      </c>
      <c r="AV481" s="71">
        <v>0</v>
      </c>
      <c r="AW481" s="71">
        <v>0</v>
      </c>
      <c r="AX481" s="71"/>
      <c r="AY481" s="72"/>
      <c r="AZ481" s="71">
        <v>203.88900000000001</v>
      </c>
      <c r="BA481" s="71">
        <v>149.4</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2173</v>
      </c>
      <c r="B482" s="70">
        <v>131</v>
      </c>
      <c r="C482" s="70">
        <v>12</v>
      </c>
      <c r="D482" s="70">
        <v>8</v>
      </c>
      <c r="E482" s="70">
        <v>2015</v>
      </c>
      <c r="F482" s="70" t="s">
        <v>182</v>
      </c>
      <c r="G482" s="1064" t="s">
        <v>1570</v>
      </c>
      <c r="H482" s="70" t="s">
        <v>1571</v>
      </c>
      <c r="I482" s="148"/>
      <c r="J482" s="71">
        <v>26.40316636416712</v>
      </c>
      <c r="K482" s="71">
        <v>1.649361209585281</v>
      </c>
      <c r="L482" s="71">
        <v>4.3921269434459704</v>
      </c>
      <c r="M482" s="71">
        <v>36.16114037111933</v>
      </c>
      <c r="N482" s="71">
        <v>52.903685507459379</v>
      </c>
      <c r="O482" s="71">
        <v>16.819497757216105</v>
      </c>
      <c r="P482" s="71">
        <v>13.950222256722277</v>
      </c>
      <c r="Q482" s="71">
        <v>1.4442901419571901</v>
      </c>
      <c r="R482" s="71">
        <v>0.41163332296620025</v>
      </c>
      <c r="S482" s="71">
        <v>0.92378421269186073</v>
      </c>
      <c r="T482" s="72"/>
      <c r="U482" s="71">
        <v>1053672</v>
      </c>
      <c r="V482" s="71">
        <v>510</v>
      </c>
      <c r="W482" s="71">
        <v>91</v>
      </c>
      <c r="X482" s="71">
        <v>5972</v>
      </c>
      <c r="Y482" s="71">
        <v>10117</v>
      </c>
      <c r="Z482" s="71">
        <v>9772</v>
      </c>
      <c r="AA482" s="71">
        <v>2776</v>
      </c>
      <c r="AB482" s="71">
        <v>19879</v>
      </c>
      <c r="AC482" s="71">
        <v>70362</v>
      </c>
      <c r="AD482" s="71">
        <v>0.92378421269186073</v>
      </c>
      <c r="AE482" s="72"/>
      <c r="AF482" s="71">
        <v>8131503.5242921049</v>
      </c>
      <c r="AG482" s="71">
        <v>1098837.206995622</v>
      </c>
      <c r="AH482" s="71">
        <v>567910.20240503328</v>
      </c>
      <c r="AI482" s="71">
        <v>37982404.712730139</v>
      </c>
      <c r="AJ482" s="71">
        <v>44808674.792796977</v>
      </c>
      <c r="AK482" s="71">
        <v>0</v>
      </c>
      <c r="AL482" s="71">
        <v>0</v>
      </c>
      <c r="AM482" s="71">
        <v>2724333.5607313309</v>
      </c>
      <c r="AN482" s="71">
        <v>0</v>
      </c>
      <c r="AO482" s="71">
        <v>0</v>
      </c>
      <c r="AP482" s="71">
        <v>95313663.999951214</v>
      </c>
      <c r="AQ482" s="72"/>
      <c r="AR482" s="71">
        <v>54</v>
      </c>
      <c r="AS482" s="71">
        <v>7</v>
      </c>
      <c r="AT482" s="71">
        <v>0</v>
      </c>
      <c r="AU482" s="71">
        <v>0</v>
      </c>
      <c r="AV482" s="71">
        <v>0</v>
      </c>
      <c r="AW482" s="71">
        <v>0</v>
      </c>
      <c r="AX482" s="71"/>
      <c r="AY482" s="72"/>
      <c r="AZ482" s="71">
        <v>231.38900000000001</v>
      </c>
      <c r="BA482" s="71">
        <v>149.4</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2174</v>
      </c>
      <c r="B483" s="70">
        <v>132</v>
      </c>
      <c r="C483" s="70">
        <v>13</v>
      </c>
      <c r="D483" s="70">
        <v>8</v>
      </c>
      <c r="E483" s="70">
        <v>2016</v>
      </c>
      <c r="F483" s="70" t="s">
        <v>155</v>
      </c>
      <c r="G483" s="1064" t="s">
        <v>1570</v>
      </c>
      <c r="H483" s="70" t="s">
        <v>1571</v>
      </c>
      <c r="I483" s="148"/>
      <c r="J483" s="71">
        <v>18.701891437520786</v>
      </c>
      <c r="K483" s="71">
        <v>1.5558062388545661</v>
      </c>
      <c r="L483" s="71">
        <v>4.7230656883383562</v>
      </c>
      <c r="M483" s="71">
        <v>31.003984126800017</v>
      </c>
      <c r="N483" s="71">
        <v>53.496441856991837</v>
      </c>
      <c r="O483" s="71">
        <v>16.589746127809175</v>
      </c>
      <c r="P483" s="71">
        <v>14.415827978358152</v>
      </c>
      <c r="Q483" s="71">
        <v>1.3855884903590714</v>
      </c>
      <c r="R483" s="71">
        <v>0.383645473443609</v>
      </c>
      <c r="S483" s="71">
        <v>1.6295723243936477</v>
      </c>
      <c r="T483" s="72"/>
      <c r="U483" s="71">
        <v>710412</v>
      </c>
      <c r="V483" s="71">
        <v>510</v>
      </c>
      <c r="W483" s="71">
        <v>91</v>
      </c>
      <c r="X483" s="71">
        <v>5972</v>
      </c>
      <c r="Y483" s="71">
        <v>10060</v>
      </c>
      <c r="Z483" s="71">
        <v>9757</v>
      </c>
      <c r="AA483" s="71">
        <v>2967</v>
      </c>
      <c r="AB483" s="71">
        <v>19617</v>
      </c>
      <c r="AC483" s="71">
        <v>65522.870457605299</v>
      </c>
      <c r="AD483" s="71">
        <v>1.629572324393648</v>
      </c>
      <c r="AE483" s="72"/>
      <c r="AF483" s="71">
        <v>5860540.8776218249</v>
      </c>
      <c r="AG483" s="71">
        <v>1047416.582282029</v>
      </c>
      <c r="AH483" s="71">
        <v>481331.88065589347</v>
      </c>
      <c r="AI483" s="71">
        <v>37914012.741674148</v>
      </c>
      <c r="AJ483" s="71">
        <v>44257262.754303657</v>
      </c>
      <c r="AK483" s="71">
        <v>0</v>
      </c>
      <c r="AL483" s="71">
        <v>0</v>
      </c>
      <c r="AM483" s="71">
        <v>2690516.2042077961</v>
      </c>
      <c r="AN483" s="71">
        <v>0</v>
      </c>
      <c r="AO483" s="71">
        <v>0</v>
      </c>
      <c r="AP483" s="71">
        <v>92251081.040745333</v>
      </c>
      <c r="AQ483" s="72"/>
      <c r="AR483" s="71">
        <v>59</v>
      </c>
      <c r="AS483" s="71">
        <v>7</v>
      </c>
      <c r="AT483" s="71">
        <v>0</v>
      </c>
      <c r="AU483" s="71">
        <v>0</v>
      </c>
      <c r="AV483" s="71">
        <v>0</v>
      </c>
      <c r="AW483" s="71">
        <v>0</v>
      </c>
      <c r="AX483" s="71"/>
      <c r="AY483" s="72"/>
      <c r="AZ483" s="71">
        <v>264.78899999999999</v>
      </c>
      <c r="BA483" s="71">
        <v>149.4</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2175</v>
      </c>
      <c r="B484" s="70">
        <v>133</v>
      </c>
      <c r="C484" s="70">
        <v>14</v>
      </c>
      <c r="D484" s="70">
        <v>8</v>
      </c>
      <c r="E484" s="70">
        <v>2017</v>
      </c>
      <c r="F484" s="70" t="s">
        <v>156</v>
      </c>
      <c r="G484" s="70" t="s">
        <v>1570</v>
      </c>
      <c r="H484" s="70" t="s">
        <v>1571</v>
      </c>
      <c r="I484" s="148"/>
      <c r="J484" s="71">
        <v>24.058142014328709</v>
      </c>
      <c r="K484" s="71">
        <v>1.5898010283279782</v>
      </c>
      <c r="L484" s="71">
        <v>4.2635588875469006</v>
      </c>
      <c r="M484" s="71">
        <v>31.087383929054248</v>
      </c>
      <c r="N484" s="71">
        <v>51.964281769315761</v>
      </c>
      <c r="O484" s="71">
        <v>16.208652898652019</v>
      </c>
      <c r="P484" s="71">
        <v>14.387272123474132</v>
      </c>
      <c r="Q484" s="71">
        <v>1.3140081723392401</v>
      </c>
      <c r="R484" s="71">
        <v>0.38067163233962398</v>
      </c>
      <c r="S484" s="71">
        <v>1.2073673201272108</v>
      </c>
      <c r="T484" s="72"/>
      <c r="U484" s="71">
        <v>899236</v>
      </c>
      <c r="V484" s="71">
        <v>510</v>
      </c>
      <c r="W484" s="71">
        <v>91</v>
      </c>
      <c r="X484" s="71">
        <v>5972</v>
      </c>
      <c r="Y484" s="71">
        <v>9986</v>
      </c>
      <c r="Z484" s="71">
        <v>9691</v>
      </c>
      <c r="AA484" s="71">
        <v>2980</v>
      </c>
      <c r="AB484" s="71">
        <v>19238</v>
      </c>
      <c r="AC484" s="71">
        <v>66304.999999999971</v>
      </c>
      <c r="AD484" s="71">
        <v>1.207367320127211</v>
      </c>
      <c r="AE484" s="72"/>
      <c r="AF484" s="71">
        <v>7289452.8558938634</v>
      </c>
      <c r="AG484" s="71">
        <v>1050459.901612239</v>
      </c>
      <c r="AH484" s="71">
        <v>587997.81866197335</v>
      </c>
      <c r="AI484" s="71">
        <v>36975996.200947449</v>
      </c>
      <c r="AJ484" s="71">
        <v>39837285.212232359</v>
      </c>
      <c r="AK484" s="71">
        <v>0</v>
      </c>
      <c r="AL484" s="71">
        <v>0</v>
      </c>
      <c r="AM484" s="71">
        <v>2642664.079290905</v>
      </c>
      <c r="AN484" s="71">
        <v>0</v>
      </c>
      <c r="AO484" s="71">
        <v>0</v>
      </c>
      <c r="AP484" s="71">
        <v>88383856.068638787</v>
      </c>
      <c r="AQ484" s="72"/>
      <c r="AR484" s="71">
        <v>63</v>
      </c>
      <c r="AS484" s="71">
        <v>9</v>
      </c>
      <c r="AT484" s="71">
        <v>0</v>
      </c>
      <c r="AU484" s="71">
        <v>0</v>
      </c>
      <c r="AV484" s="71">
        <v>0</v>
      </c>
      <c r="AW484" s="71">
        <v>0</v>
      </c>
      <c r="AX484" s="71"/>
      <c r="AY484" s="72"/>
      <c r="AZ484" s="71">
        <v>275.98899999999998</v>
      </c>
      <c r="BA484" s="71">
        <v>1914.9</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2176</v>
      </c>
      <c r="B485" s="70">
        <v>134</v>
      </c>
      <c r="C485" s="70">
        <v>15</v>
      </c>
      <c r="D485" s="70">
        <v>8</v>
      </c>
      <c r="E485" s="70">
        <v>2018</v>
      </c>
      <c r="F485" s="70" t="s">
        <v>183</v>
      </c>
      <c r="G485" s="70" t="s">
        <v>1570</v>
      </c>
      <c r="H485" s="70" t="s">
        <v>1571</v>
      </c>
      <c r="I485" s="148"/>
      <c r="J485" s="71">
        <v>21.768784229093296</v>
      </c>
      <c r="K485" s="71">
        <v>1.4796741532230897</v>
      </c>
      <c r="L485" s="71">
        <v>3.9112661179172807</v>
      </c>
      <c r="M485" s="71">
        <v>31.240709281049924</v>
      </c>
      <c r="N485" s="71">
        <v>47.55996918007984</v>
      </c>
      <c r="O485" s="71">
        <v>15.935309031354301</v>
      </c>
      <c r="P485" s="71">
        <v>14.244057801838798</v>
      </c>
      <c r="Q485" s="71">
        <v>1.1975174658854799</v>
      </c>
      <c r="R485" s="71">
        <v>0.3741865307247324</v>
      </c>
      <c r="S485" s="71">
        <v>1.5792598998504763</v>
      </c>
      <c r="T485" s="72"/>
      <c r="U485" s="71">
        <v>850184</v>
      </c>
      <c r="V485" s="71">
        <v>510</v>
      </c>
      <c r="W485" s="71">
        <v>91</v>
      </c>
      <c r="X485" s="71">
        <v>5972</v>
      </c>
      <c r="Y485" s="71">
        <v>9927</v>
      </c>
      <c r="Z485" s="71">
        <v>9710</v>
      </c>
      <c r="AA485" s="71">
        <v>2980</v>
      </c>
      <c r="AB485" s="71">
        <v>18894</v>
      </c>
      <c r="AC485" s="71">
        <v>64919.999999999993</v>
      </c>
      <c r="AD485" s="71">
        <v>1.5792598998504761</v>
      </c>
      <c r="AE485" s="72"/>
      <c r="AF485" s="71">
        <v>6918179.866946945</v>
      </c>
      <c r="AG485" s="71">
        <v>950414.91797818558</v>
      </c>
      <c r="AH485" s="71">
        <v>554188.01643882575</v>
      </c>
      <c r="AI485" s="71">
        <v>37797021.001513749</v>
      </c>
      <c r="AJ485" s="71">
        <v>36787735.032627903</v>
      </c>
      <c r="AK485" s="71">
        <v>0</v>
      </c>
      <c r="AL485" s="71">
        <v>0</v>
      </c>
      <c r="AM485" s="71">
        <v>2600780.0857858942</v>
      </c>
      <c r="AN485" s="71">
        <v>0</v>
      </c>
      <c r="AO485" s="71">
        <v>0</v>
      </c>
      <c r="AP485" s="71">
        <v>85608318.9212915</v>
      </c>
      <c r="AQ485" s="72"/>
      <c r="AR485" s="71">
        <v>72</v>
      </c>
      <c r="AS485" s="71">
        <v>12</v>
      </c>
      <c r="AT485" s="71">
        <v>0</v>
      </c>
      <c r="AU485" s="71">
        <v>0</v>
      </c>
      <c r="AV485" s="71">
        <v>0</v>
      </c>
      <c r="AW485" s="71">
        <v>0</v>
      </c>
      <c r="AX485" s="71"/>
      <c r="AY485" s="72"/>
      <c r="AZ485" s="71">
        <v>324.089</v>
      </c>
      <c r="BA485" s="71">
        <v>2482.5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2177</v>
      </c>
      <c r="B486" s="70">
        <v>135</v>
      </c>
      <c r="C486" s="70">
        <v>16</v>
      </c>
      <c r="D486" s="70">
        <v>8</v>
      </c>
      <c r="E486" s="70">
        <v>2019</v>
      </c>
      <c r="F486" s="70" t="s">
        <v>158</v>
      </c>
      <c r="G486" s="70" t="s">
        <v>1570</v>
      </c>
      <c r="H486" s="70" t="s">
        <v>1571</v>
      </c>
      <c r="I486" s="148"/>
      <c r="J486" s="71">
        <v>20.078839076306657</v>
      </c>
      <c r="K486" s="71">
        <v>1.3730286580654625</v>
      </c>
      <c r="L486" s="71">
        <v>3.928789924692786</v>
      </c>
      <c r="M486" s="71">
        <v>28.025752973642678</v>
      </c>
      <c r="N486" s="71">
        <v>47.744778192842176</v>
      </c>
      <c r="O486" s="71">
        <v>15.346599930450974</v>
      </c>
      <c r="P486" s="71">
        <v>13.354581550822424</v>
      </c>
      <c r="Q486" s="71">
        <v>1.1455885156143399</v>
      </c>
      <c r="R486" s="71">
        <v>0.33201007830703028</v>
      </c>
      <c r="S486" s="71">
        <v>1.4836410270726592</v>
      </c>
      <c r="T486" s="72"/>
      <c r="U486" s="71">
        <v>824921</v>
      </c>
      <c r="V486" s="71">
        <v>510</v>
      </c>
      <c r="W486" s="71">
        <v>91</v>
      </c>
      <c r="X486" s="71">
        <v>5972</v>
      </c>
      <c r="Y486" s="71">
        <v>9844</v>
      </c>
      <c r="Z486" s="71">
        <v>9608</v>
      </c>
      <c r="AA486" s="71">
        <v>2773</v>
      </c>
      <c r="AB486" s="71">
        <v>18564</v>
      </c>
      <c r="AC486" s="71">
        <v>58546</v>
      </c>
      <c r="AD486" s="71">
        <v>1.483641027072659</v>
      </c>
      <c r="AE486" s="72"/>
      <c r="AF486" s="71">
        <v>6586854.0361700011</v>
      </c>
      <c r="AG486" s="71">
        <v>950133.47344779188</v>
      </c>
      <c r="AH486" s="71">
        <v>598357.52060131286</v>
      </c>
      <c r="AI486" s="71">
        <v>37037942.853075206</v>
      </c>
      <c r="AJ486" s="71">
        <v>38480910.590258077</v>
      </c>
      <c r="AK486" s="71">
        <v>0</v>
      </c>
      <c r="AL486" s="71">
        <v>0</v>
      </c>
      <c r="AM486" s="71">
        <v>2528277.0502828215</v>
      </c>
      <c r="AN486" s="71">
        <v>0</v>
      </c>
      <c r="AO486" s="71">
        <v>0</v>
      </c>
      <c r="AP486" s="71">
        <v>86182475.523835212</v>
      </c>
      <c r="AQ486" s="72"/>
      <c r="AR486" s="71">
        <v>78</v>
      </c>
      <c r="AS486" s="71">
        <v>13</v>
      </c>
      <c r="AT486" s="71">
        <v>0</v>
      </c>
      <c r="AU486" s="71">
        <v>0</v>
      </c>
      <c r="AV486" s="71">
        <v>0</v>
      </c>
      <c r="AW486" s="71">
        <v>0</v>
      </c>
      <c r="AX486" s="71"/>
      <c r="AY486" s="72"/>
      <c r="AZ486" s="71">
        <v>363.589</v>
      </c>
      <c r="BA486" s="71">
        <v>2981.9</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2178</v>
      </c>
      <c r="B487" s="70">
        <v>136</v>
      </c>
      <c r="C487" s="70">
        <v>17</v>
      </c>
      <c r="D487" s="70">
        <v>8</v>
      </c>
      <c r="E487" s="70">
        <v>2020</v>
      </c>
      <c r="F487" s="70" t="s">
        <v>159</v>
      </c>
      <c r="G487" s="70" t="s">
        <v>1570</v>
      </c>
      <c r="H487" s="70" t="s">
        <v>1571</v>
      </c>
      <c r="I487" s="148"/>
      <c r="J487" s="71">
        <v>16.587189658422339</v>
      </c>
      <c r="K487" s="71">
        <v>1.2221615063229685</v>
      </c>
      <c r="L487" s="71">
        <v>7.6768741896992019</v>
      </c>
      <c r="M487" s="71">
        <v>25.71862281632324</v>
      </c>
      <c r="N487" s="71">
        <v>43.46738656029536</v>
      </c>
      <c r="O487" s="71">
        <v>13.442992413078935</v>
      </c>
      <c r="P487" s="71">
        <v>12.709341567014652</v>
      </c>
      <c r="Q487" s="71">
        <v>1.07621008420048</v>
      </c>
      <c r="R487" s="71">
        <v>0.3429913693886012</v>
      </c>
      <c r="S487" s="71">
        <v>0.94326273332896593</v>
      </c>
      <c r="T487" s="72"/>
      <c r="U487" s="71">
        <v>772506</v>
      </c>
      <c r="V487" s="71">
        <v>420</v>
      </c>
      <c r="W487" s="71">
        <v>158</v>
      </c>
      <c r="X487" s="71">
        <v>5763</v>
      </c>
      <c r="Y487" s="71">
        <v>9778</v>
      </c>
      <c r="Z487" s="71">
        <v>9606</v>
      </c>
      <c r="AA487" s="71">
        <v>2805</v>
      </c>
      <c r="AB487" s="71">
        <v>18253</v>
      </c>
      <c r="AC487" s="71">
        <v>60802</v>
      </c>
      <c r="AD487" s="71">
        <v>0.94326273332896593</v>
      </c>
      <c r="AE487" s="72"/>
      <c r="AF487" s="71">
        <v>6031655.3403621558</v>
      </c>
      <c r="AG487" s="71">
        <v>783039.60543439526</v>
      </c>
      <c r="AH487" s="71">
        <v>1125800.4577269873</v>
      </c>
      <c r="AI487" s="71">
        <v>33089311.395424731</v>
      </c>
      <c r="AJ487" s="71">
        <v>40153237.909393042</v>
      </c>
      <c r="AK487" s="71"/>
      <c r="AL487" s="71"/>
      <c r="AM487" s="71">
        <v>2382219.2950597061</v>
      </c>
      <c r="AN487" s="71"/>
      <c r="AO487" s="71"/>
      <c r="AP487" s="71">
        <v>83565264.003401026</v>
      </c>
      <c r="AQ487" s="72"/>
      <c r="AR487" s="71">
        <v>80</v>
      </c>
      <c r="AS487" s="71">
        <v>13</v>
      </c>
      <c r="AT487" s="71">
        <v>0</v>
      </c>
      <c r="AU487" s="71">
        <v>0</v>
      </c>
      <c r="AV487" s="71">
        <v>0</v>
      </c>
      <c r="AW487" s="71">
        <v>1</v>
      </c>
      <c r="AX487" s="71"/>
      <c r="AY487" s="72"/>
      <c r="AZ487" s="71">
        <v>379.48899999999998</v>
      </c>
      <c r="BA487" s="71">
        <v>2981.9</v>
      </c>
      <c r="BB487" s="71">
        <v>0</v>
      </c>
      <c r="BC487" s="71">
        <v>0</v>
      </c>
      <c r="BD487" s="71">
        <v>0</v>
      </c>
      <c r="BE487" s="71">
        <v>150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2179</v>
      </c>
      <c r="B488" s="70">
        <v>136</v>
      </c>
      <c r="C488" s="70">
        <v>18</v>
      </c>
      <c r="D488" s="70">
        <v>8</v>
      </c>
      <c r="E488" s="70">
        <v>2021</v>
      </c>
      <c r="F488" s="70" t="s">
        <v>160</v>
      </c>
      <c r="G488" s="70" t="s">
        <v>1570</v>
      </c>
      <c r="H488" s="70" t="s">
        <v>1571</v>
      </c>
      <c r="I488" s="148"/>
      <c r="J488" s="71">
        <v>16.105415638663807</v>
      </c>
      <c r="K488" s="71">
        <v>1.1772807817650479</v>
      </c>
      <c r="L488" s="71">
        <v>7.0058305081081533</v>
      </c>
      <c r="M488" s="71">
        <v>26.120257529626159</v>
      </c>
      <c r="N488" s="71">
        <v>42.548683988953698</v>
      </c>
      <c r="O488" s="71">
        <v>12.997414385889257</v>
      </c>
      <c r="P488" s="71">
        <v>13.140612801803831</v>
      </c>
      <c r="Q488" s="71">
        <v>1.0462969645620499</v>
      </c>
      <c r="R488" s="71">
        <v>0.32674998315998061</v>
      </c>
      <c r="S488" s="71">
        <v>0.86778127478775657</v>
      </c>
      <c r="T488" s="72"/>
      <c r="U488" s="71">
        <v>770269</v>
      </c>
      <c r="V488" s="71">
        <v>420</v>
      </c>
      <c r="W488" s="71">
        <v>158</v>
      </c>
      <c r="X488" s="71">
        <v>5763</v>
      </c>
      <c r="Y488" s="71">
        <v>9688</v>
      </c>
      <c r="Z488" s="71">
        <v>9563</v>
      </c>
      <c r="AA488" s="71">
        <v>2828</v>
      </c>
      <c r="AB488" s="71">
        <v>17920</v>
      </c>
      <c r="AC488" s="71">
        <v>56191.999999999993</v>
      </c>
      <c r="AD488" s="71">
        <v>0.86778127478775657</v>
      </c>
      <c r="AE488" s="72"/>
      <c r="AF488" s="71">
        <v>5899928.9888311708</v>
      </c>
      <c r="AG488" s="71">
        <v>796561.47031081421</v>
      </c>
      <c r="AH488" s="71">
        <v>1009345.6278645034</v>
      </c>
      <c r="AI488" s="71">
        <v>36308783.296570227</v>
      </c>
      <c r="AJ488" s="71">
        <v>38753974.975563452</v>
      </c>
      <c r="AK488" s="71">
        <v>0</v>
      </c>
      <c r="AL488" s="71">
        <v>0</v>
      </c>
      <c r="AM488" s="71">
        <v>2352248.8695158288</v>
      </c>
      <c r="AN488" s="71">
        <v>0</v>
      </c>
      <c r="AO488" s="71">
        <v>0</v>
      </c>
      <c r="AP488" s="71">
        <v>85120843.228655994</v>
      </c>
      <c r="AQ488" s="72"/>
      <c r="AR488" s="71">
        <v>86</v>
      </c>
      <c r="AS488" s="71">
        <v>14</v>
      </c>
      <c r="AT488" s="71">
        <v>0</v>
      </c>
      <c r="AU488" s="71">
        <v>0</v>
      </c>
      <c r="AV488" s="71">
        <v>0</v>
      </c>
      <c r="AW488" s="71">
        <v>1</v>
      </c>
      <c r="AX488" s="71"/>
      <c r="AY488" s="72"/>
      <c r="AZ488" s="71">
        <v>401.38900000000012</v>
      </c>
      <c r="BA488" s="71">
        <v>3192.9</v>
      </c>
      <c r="BB488" s="71">
        <v>0</v>
      </c>
      <c r="BC488" s="71">
        <v>0</v>
      </c>
      <c r="BD488" s="71">
        <v>0</v>
      </c>
      <c r="BE488" s="71">
        <v>150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1574</v>
      </c>
      <c r="B489" s="70">
        <v>136</v>
      </c>
      <c r="C489" s="70">
        <v>19</v>
      </c>
      <c r="D489" s="70">
        <v>8</v>
      </c>
      <c r="E489" s="70">
        <v>2022</v>
      </c>
      <c r="F489" s="70" t="s">
        <v>161</v>
      </c>
      <c r="G489" s="70" t="s">
        <v>1570</v>
      </c>
      <c r="H489" s="70" t="s">
        <v>1571</v>
      </c>
      <c r="I489" s="148"/>
      <c r="J489" s="71">
        <v>14.136086835052875</v>
      </c>
      <c r="K489" s="71">
        <v>1.12613273175235</v>
      </c>
      <c r="L489" s="71">
        <v>6.2816520417727473</v>
      </c>
      <c r="M489" s="71">
        <v>26.630972080282103</v>
      </c>
      <c r="N489" s="71">
        <v>41.453682628695958</v>
      </c>
      <c r="O489" s="71">
        <v>13.515427355773985</v>
      </c>
      <c r="P489" s="71">
        <v>13.057720655289001</v>
      </c>
      <c r="Q489" s="71">
        <v>1.0338133042669069</v>
      </c>
      <c r="R489" s="71">
        <v>0.3009033183322215</v>
      </c>
      <c r="S489" s="71">
        <v>0.98443137864695041</v>
      </c>
      <c r="T489" s="72"/>
      <c r="U489" s="71">
        <v>831524</v>
      </c>
      <c r="V489" s="71">
        <v>420</v>
      </c>
      <c r="W489" s="71">
        <v>158</v>
      </c>
      <c r="X489" s="71">
        <v>5763</v>
      </c>
      <c r="Y489" s="71">
        <v>9584</v>
      </c>
      <c r="Z489" s="71">
        <v>9448</v>
      </c>
      <c r="AA489" s="71">
        <v>2853</v>
      </c>
      <c r="AB489" s="71">
        <v>17561</v>
      </c>
      <c r="AC489" s="71">
        <v>52396.999999999985</v>
      </c>
      <c r="AD489" s="71">
        <v>0.98443137864695041</v>
      </c>
      <c r="AE489" s="72"/>
      <c r="AF489" s="71">
        <v>5678083.0804525511</v>
      </c>
      <c r="AG489" s="71">
        <v>803558.92169384984</v>
      </c>
      <c r="AH489" s="71">
        <v>1120382.9260259147</v>
      </c>
      <c r="AI489" s="71">
        <v>36059137.73440069</v>
      </c>
      <c r="AJ489" s="71">
        <v>39024751.129577003</v>
      </c>
      <c r="AK489" s="71">
        <v>0</v>
      </c>
      <c r="AL489" s="71">
        <v>0</v>
      </c>
      <c r="AM489" s="71">
        <v>2267604.4170833561</v>
      </c>
      <c r="AN489" s="71">
        <v>0</v>
      </c>
      <c r="AO489" s="71">
        <v>0</v>
      </c>
      <c r="AP489" s="71">
        <v>84953518.209233359</v>
      </c>
      <c r="AQ489" s="72"/>
      <c r="AR489" s="71">
        <v>103</v>
      </c>
      <c r="AS489" s="71">
        <v>14</v>
      </c>
      <c r="AT489" s="71">
        <v>0</v>
      </c>
      <c r="AU489" s="71">
        <v>0</v>
      </c>
      <c r="AV489" s="71">
        <v>0</v>
      </c>
      <c r="AW489" s="71">
        <v>1</v>
      </c>
      <c r="AX489" s="71"/>
      <c r="AY489" s="72"/>
      <c r="AZ489" s="71">
        <v>498.7890000000001</v>
      </c>
      <c r="BA489" s="71">
        <v>3192.8999999999996</v>
      </c>
      <c r="BB489" s="71">
        <v>0</v>
      </c>
      <c r="BC489" s="71">
        <v>0</v>
      </c>
      <c r="BD489" s="71">
        <v>0</v>
      </c>
      <c r="BE489" s="71">
        <v>150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2180</v>
      </c>
      <c r="B490" s="70">
        <v>136</v>
      </c>
      <c r="C490" s="70">
        <v>20</v>
      </c>
      <c r="D490" s="70">
        <v>8</v>
      </c>
      <c r="E490" s="70">
        <v>2023</v>
      </c>
      <c r="F490" s="70" t="s">
        <v>1539</v>
      </c>
      <c r="G490" s="70" t="s">
        <v>1570</v>
      </c>
      <c r="H490" s="70" t="s">
        <v>1571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117</v>
      </c>
      <c r="AS490" s="71">
        <v>15</v>
      </c>
      <c r="AT490" s="71">
        <v>0</v>
      </c>
      <c r="AU490" s="71">
        <v>0</v>
      </c>
      <c r="AV490" s="71">
        <v>0</v>
      </c>
      <c r="AW490" s="71">
        <v>1</v>
      </c>
      <c r="AX490" s="71"/>
      <c r="AY490" s="72"/>
      <c r="AZ490" s="71">
        <v>604.18900000000019</v>
      </c>
      <c r="BA490" s="71">
        <v>3206.3999999999996</v>
      </c>
      <c r="BB490" s="71">
        <v>0</v>
      </c>
      <c r="BC490" s="71">
        <v>0</v>
      </c>
      <c r="BD490" s="71">
        <v>0</v>
      </c>
      <c r="BE490" s="71">
        <v>150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1569</v>
      </c>
      <c r="B491" s="70">
        <v>136</v>
      </c>
      <c r="C491" s="70">
        <v>21</v>
      </c>
      <c r="D491" s="70">
        <v>8</v>
      </c>
      <c r="E491" s="70">
        <v>2024</v>
      </c>
      <c r="F491" s="70" t="s">
        <v>1554</v>
      </c>
      <c r="G491" s="70" t="s">
        <v>1570</v>
      </c>
      <c r="H491" s="70" t="s">
        <v>1571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2181</v>
      </c>
      <c r="B492" s="70">
        <v>205</v>
      </c>
      <c r="C492" s="70">
        <v>1</v>
      </c>
      <c r="D492" s="70">
        <v>13</v>
      </c>
      <c r="E492" s="70">
        <v>1990</v>
      </c>
      <c r="F492" s="70" t="s">
        <v>787</v>
      </c>
      <c r="G492" s="70" t="s">
        <v>2182</v>
      </c>
      <c r="H492" s="70" t="s">
        <v>2183</v>
      </c>
      <c r="I492" s="148"/>
      <c r="J492" s="71">
        <v>366.02935033913337</v>
      </c>
      <c r="K492" s="71">
        <v>4.5864043692247733</v>
      </c>
      <c r="L492" s="71">
        <v>20.49084193334668</v>
      </c>
      <c r="M492" s="71">
        <v>18.307747604151562</v>
      </c>
      <c r="N492" s="71">
        <v>25.334886522905009</v>
      </c>
      <c r="O492" s="71">
        <v>15.574563275167611</v>
      </c>
      <c r="P492" s="71">
        <v>36.872285668843212</v>
      </c>
      <c r="Q492" s="71">
        <v>1.4119944247384799</v>
      </c>
      <c r="R492" s="71">
        <v>0</v>
      </c>
      <c r="S492" s="71">
        <v>1.3445155640987041</v>
      </c>
      <c r="T492" s="72"/>
      <c r="U492" s="71">
        <v>8705262</v>
      </c>
      <c r="V492" s="71">
        <v>1411</v>
      </c>
      <c r="W492" s="71">
        <v>223</v>
      </c>
      <c r="X492" s="71">
        <v>5722</v>
      </c>
      <c r="Y492" s="71">
        <v>7812</v>
      </c>
      <c r="Z492" s="71">
        <v>6406</v>
      </c>
      <c r="AA492" s="71">
        <v>8953</v>
      </c>
      <c r="AB492" s="71">
        <v>22926</v>
      </c>
      <c r="AC492" s="71">
        <v>0</v>
      </c>
      <c r="AD492" s="71">
        <v>1.3445155640987041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2184</v>
      </c>
      <c r="B493" s="70">
        <v>206</v>
      </c>
      <c r="C493" s="70">
        <v>2</v>
      </c>
      <c r="D493" s="70">
        <v>13</v>
      </c>
      <c r="E493" s="70">
        <v>2005</v>
      </c>
      <c r="F493" s="70" t="s">
        <v>789</v>
      </c>
      <c r="G493" s="70" t="s">
        <v>2182</v>
      </c>
      <c r="H493" s="70" t="s">
        <v>2183</v>
      </c>
      <c r="I493" s="148"/>
      <c r="J493" s="71">
        <v>432.85959628083202</v>
      </c>
      <c r="K493" s="71">
        <v>3.522015179298708</v>
      </c>
      <c r="L493" s="71">
        <v>52.442800663701533</v>
      </c>
      <c r="M493" s="71">
        <v>38.465627604534902</v>
      </c>
      <c r="N493" s="71">
        <v>33.683538154801241</v>
      </c>
      <c r="O493" s="71">
        <v>24.18659879231533</v>
      </c>
      <c r="P493" s="71">
        <v>36.533240385868623</v>
      </c>
      <c r="Q493" s="71">
        <v>1.24114791498502</v>
      </c>
      <c r="R493" s="71">
        <v>0</v>
      </c>
      <c r="S493" s="71">
        <v>1.5402849326433761</v>
      </c>
      <c r="T493" s="72"/>
      <c r="U493" s="71">
        <v>10057571</v>
      </c>
      <c r="V493" s="71">
        <v>1181</v>
      </c>
      <c r="W493" s="71">
        <v>485</v>
      </c>
      <c r="X493" s="71">
        <v>5372</v>
      </c>
      <c r="Y493" s="71">
        <v>8110</v>
      </c>
      <c r="Z493" s="71">
        <v>11512</v>
      </c>
      <c r="AA493" s="71">
        <v>7265</v>
      </c>
      <c r="AB493" s="71">
        <v>21067</v>
      </c>
      <c r="AC493" s="71">
        <v>0</v>
      </c>
      <c r="AD493" s="71">
        <v>1.5402849326433761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2185</v>
      </c>
      <c r="B494" s="70">
        <v>207</v>
      </c>
      <c r="C494" s="70">
        <v>3</v>
      </c>
      <c r="D494" s="70">
        <v>13</v>
      </c>
      <c r="E494" s="70">
        <v>2006</v>
      </c>
      <c r="F494" s="70" t="s">
        <v>790</v>
      </c>
      <c r="G494" s="70" t="s">
        <v>2182</v>
      </c>
      <c r="H494" s="70" t="s">
        <v>2183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2186</v>
      </c>
      <c r="B495" s="70">
        <v>208</v>
      </c>
      <c r="C495" s="70">
        <v>4</v>
      </c>
      <c r="D495" s="70">
        <v>13</v>
      </c>
      <c r="E495" s="70">
        <v>2007</v>
      </c>
      <c r="F495" s="70" t="s">
        <v>791</v>
      </c>
      <c r="G495" s="70" t="s">
        <v>2182</v>
      </c>
      <c r="H495" s="70" t="s">
        <v>2183</v>
      </c>
      <c r="I495" s="148"/>
      <c r="J495" s="71">
        <v>440.38011378693602</v>
      </c>
      <c r="K495" s="71">
        <v>2.9503095616543709</v>
      </c>
      <c r="L495" s="71">
        <v>37.601605150204598</v>
      </c>
      <c r="M495" s="71">
        <v>37.989270826818867</v>
      </c>
      <c r="N495" s="71">
        <v>32.17684543806331</v>
      </c>
      <c r="O495" s="71">
        <v>23.327007706699838</v>
      </c>
      <c r="P495" s="71">
        <v>35.413587281039277</v>
      </c>
      <c r="Q495" s="71">
        <v>1.28500249840022</v>
      </c>
      <c r="R495" s="71">
        <v>0</v>
      </c>
      <c r="S495" s="71">
        <v>1.172334254084695</v>
      </c>
      <c r="T495" s="72"/>
      <c r="U495" s="71">
        <v>12434529</v>
      </c>
      <c r="V495" s="71">
        <v>996</v>
      </c>
      <c r="W495" s="71">
        <v>653</v>
      </c>
      <c r="X495" s="71">
        <v>6085</v>
      </c>
      <c r="Y495" s="71">
        <v>8156</v>
      </c>
      <c r="Z495" s="71">
        <v>11542</v>
      </c>
      <c r="AA495" s="71">
        <v>6935</v>
      </c>
      <c r="AB495" s="71">
        <v>20658</v>
      </c>
      <c r="AC495" s="71">
        <v>0</v>
      </c>
      <c r="AD495" s="71">
        <v>1.172334254084695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2187</v>
      </c>
      <c r="B496" s="70">
        <v>209</v>
      </c>
      <c r="C496" s="70">
        <v>5</v>
      </c>
      <c r="D496" s="70">
        <v>13</v>
      </c>
      <c r="E496" s="70">
        <v>2008</v>
      </c>
      <c r="F496" s="70" t="s">
        <v>792</v>
      </c>
      <c r="G496" s="70" t="s">
        <v>2182</v>
      </c>
      <c r="H496" s="70" t="s">
        <v>2183</v>
      </c>
      <c r="I496" s="148"/>
      <c r="J496" s="71">
        <v>371.99555197450422</v>
      </c>
      <c r="K496" s="71">
        <v>2.2221847326834649</v>
      </c>
      <c r="L496" s="71">
        <v>33.287337794655073</v>
      </c>
      <c r="M496" s="71">
        <v>38.339011013170357</v>
      </c>
      <c r="N496" s="71">
        <v>34.651395221464213</v>
      </c>
      <c r="O496" s="71">
        <v>22.516507220917749</v>
      </c>
      <c r="P496" s="71">
        <v>34.552018487198637</v>
      </c>
      <c r="Q496" s="71">
        <v>1.2492156762581199</v>
      </c>
      <c r="R496" s="71">
        <v>0</v>
      </c>
      <c r="S496" s="71">
        <v>1.0598920506933851</v>
      </c>
      <c r="T496" s="72"/>
      <c r="U496" s="71">
        <v>11935652</v>
      </c>
      <c r="V496" s="71">
        <v>996</v>
      </c>
      <c r="W496" s="71">
        <v>653</v>
      </c>
      <c r="X496" s="71">
        <v>6085</v>
      </c>
      <c r="Y496" s="71">
        <v>8113</v>
      </c>
      <c r="Z496" s="71">
        <v>11532</v>
      </c>
      <c r="AA496" s="71">
        <v>6774</v>
      </c>
      <c r="AB496" s="71">
        <v>20413</v>
      </c>
      <c r="AC496" s="71">
        <v>0</v>
      </c>
      <c r="AD496" s="71">
        <v>1.0598920506933851</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2188</v>
      </c>
      <c r="B497" s="70">
        <v>210</v>
      </c>
      <c r="C497" s="70">
        <v>6</v>
      </c>
      <c r="D497" s="70">
        <v>13</v>
      </c>
      <c r="E497" s="70">
        <v>2009</v>
      </c>
      <c r="F497" s="70" t="s">
        <v>176</v>
      </c>
      <c r="G497" s="70" t="s">
        <v>2182</v>
      </c>
      <c r="H497" s="70" t="s">
        <v>2183</v>
      </c>
      <c r="I497" s="148"/>
      <c r="J497" s="71">
        <v>326.24654418988928</v>
      </c>
      <c r="K497" s="71">
        <v>2.4834019382468822</v>
      </c>
      <c r="L497" s="71">
        <v>46.808197806344701</v>
      </c>
      <c r="M497" s="71">
        <v>38.468651812079983</v>
      </c>
      <c r="N497" s="71">
        <v>31.76774588104028</v>
      </c>
      <c r="O497" s="71">
        <v>22.780303881019211</v>
      </c>
      <c r="P497" s="71">
        <v>33.333377197044527</v>
      </c>
      <c r="Q497" s="71">
        <v>1.1771985572947099</v>
      </c>
      <c r="R497" s="71">
        <v>0</v>
      </c>
      <c r="S497" s="71">
        <v>1.440899617968749</v>
      </c>
      <c r="T497" s="72"/>
      <c r="U497" s="71">
        <v>8660151</v>
      </c>
      <c r="V497" s="71">
        <v>906</v>
      </c>
      <c r="W497" s="71">
        <v>1252</v>
      </c>
      <c r="X497" s="71">
        <v>7020</v>
      </c>
      <c r="Y497" s="71">
        <v>8140</v>
      </c>
      <c r="Z497" s="71">
        <v>11516</v>
      </c>
      <c r="AA497" s="71">
        <v>6709</v>
      </c>
      <c r="AB497" s="71">
        <v>20193</v>
      </c>
      <c r="AC497" s="71">
        <v>0</v>
      </c>
      <c r="AD497" s="71">
        <v>1.440899617968749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56.17</v>
      </c>
      <c r="BK497" s="71">
        <v>0</v>
      </c>
      <c r="BL497" s="71">
        <v>0</v>
      </c>
      <c r="BM497" s="71">
        <v>0</v>
      </c>
      <c r="BN497" s="72"/>
      <c r="BO497" s="71">
        <v>0</v>
      </c>
      <c r="BP497" s="71">
        <v>0</v>
      </c>
      <c r="BQ497" s="71">
        <v>5</v>
      </c>
      <c r="BR497" s="71">
        <v>0</v>
      </c>
      <c r="BS497" s="71">
        <v>0</v>
      </c>
      <c r="BT497" s="71">
        <v>0</v>
      </c>
      <c r="BU497"/>
      <c r="BV497" s="70">
        <v>56.17</v>
      </c>
      <c r="BW497" s="70">
        <v>0</v>
      </c>
      <c r="BX497" s="70">
        <v>0</v>
      </c>
      <c r="BY497" s="70">
        <v>0</v>
      </c>
      <c r="BZ497" s="70">
        <v>0</v>
      </c>
      <c r="CA497" s="70">
        <v>0</v>
      </c>
      <c r="CB497" s="70">
        <v>0</v>
      </c>
      <c r="CC497" s="70">
        <v>0</v>
      </c>
      <c r="CD497" s="70">
        <v>0</v>
      </c>
    </row>
    <row r="498" spans="1:82">
      <c r="A498" s="70" t="s">
        <v>2189</v>
      </c>
      <c r="B498" s="70">
        <v>211</v>
      </c>
      <c r="C498" s="70">
        <v>7</v>
      </c>
      <c r="D498" s="70">
        <v>13</v>
      </c>
      <c r="E498" s="70">
        <v>2010</v>
      </c>
      <c r="F498" s="70" t="s">
        <v>177</v>
      </c>
      <c r="G498" s="70" t="s">
        <v>2182</v>
      </c>
      <c r="H498" s="70" t="s">
        <v>2183</v>
      </c>
      <c r="I498" s="148"/>
      <c r="J498" s="71">
        <v>358.294184414516</v>
      </c>
      <c r="K498" s="71">
        <v>2.16131507152117</v>
      </c>
      <c r="L498" s="71">
        <v>46.210146639842833</v>
      </c>
      <c r="M498" s="71">
        <v>43.911363223918343</v>
      </c>
      <c r="N498" s="71">
        <v>40.360576810757117</v>
      </c>
      <c r="O498" s="71">
        <v>22.797015634371789</v>
      </c>
      <c r="P498" s="71">
        <v>33.840647964248937</v>
      </c>
      <c r="Q498" s="71">
        <v>1.2168401629869701</v>
      </c>
      <c r="R498" s="71">
        <v>0</v>
      </c>
      <c r="S498" s="71">
        <v>1.581920060733615</v>
      </c>
      <c r="T498" s="72"/>
      <c r="U498" s="71">
        <v>9574593</v>
      </c>
      <c r="V498" s="71">
        <v>906</v>
      </c>
      <c r="W498" s="71">
        <v>1252</v>
      </c>
      <c r="X498" s="71">
        <v>7020</v>
      </c>
      <c r="Y498" s="71">
        <v>8152</v>
      </c>
      <c r="Z498" s="71">
        <v>11578</v>
      </c>
      <c r="AA498" s="71">
        <v>6641</v>
      </c>
      <c r="AB498" s="71">
        <v>20001</v>
      </c>
      <c r="AC498" s="71">
        <v>0</v>
      </c>
      <c r="AD498" s="71">
        <v>1.581920060733615</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62.57</v>
      </c>
      <c r="BK498" s="71">
        <v>0</v>
      </c>
      <c r="BL498" s="71">
        <v>0</v>
      </c>
      <c r="BM498" s="71">
        <v>0</v>
      </c>
      <c r="BN498" s="72"/>
      <c r="BO498" s="71">
        <v>0</v>
      </c>
      <c r="BP498" s="71">
        <v>0</v>
      </c>
      <c r="BQ498" s="71">
        <v>6</v>
      </c>
      <c r="BR498" s="71">
        <v>0</v>
      </c>
      <c r="BS498" s="71">
        <v>0</v>
      </c>
      <c r="BT498" s="71">
        <v>0</v>
      </c>
      <c r="BU498"/>
      <c r="BV498" s="70">
        <v>62.57</v>
      </c>
      <c r="BW498" s="70">
        <v>0</v>
      </c>
      <c r="BX498" s="70">
        <v>0</v>
      </c>
      <c r="BY498" s="70">
        <v>0</v>
      </c>
      <c r="BZ498" s="70">
        <v>0</v>
      </c>
      <c r="CA498" s="70">
        <v>0</v>
      </c>
      <c r="CB498" s="70">
        <v>0</v>
      </c>
      <c r="CC498" s="70">
        <v>0</v>
      </c>
      <c r="CD498" s="70">
        <v>0</v>
      </c>
    </row>
    <row r="499" spans="1:82">
      <c r="A499" s="70" t="s">
        <v>2190</v>
      </c>
      <c r="B499" s="70">
        <v>212</v>
      </c>
      <c r="C499" s="70">
        <v>8</v>
      </c>
      <c r="D499" s="70">
        <v>13</v>
      </c>
      <c r="E499" s="70">
        <v>2011</v>
      </c>
      <c r="F499" s="70" t="s">
        <v>178</v>
      </c>
      <c r="G499" s="70" t="s">
        <v>2182</v>
      </c>
      <c r="H499" s="70" t="s">
        <v>2183</v>
      </c>
      <c r="I499" s="148"/>
      <c r="J499" s="71">
        <v>344.29173066288422</v>
      </c>
      <c r="K499" s="71">
        <v>2.4433453711666639</v>
      </c>
      <c r="L499" s="71">
        <v>50.342464444311076</v>
      </c>
      <c r="M499" s="71">
        <v>41.137200942597367</v>
      </c>
      <c r="N499" s="71">
        <v>36.887123334623958</v>
      </c>
      <c r="O499" s="71">
        <v>22.466451550414057</v>
      </c>
      <c r="P499" s="71">
        <v>32.625181867907699</v>
      </c>
      <c r="Q499" s="71">
        <v>1.3876808246252801</v>
      </c>
      <c r="R499" s="71">
        <v>0</v>
      </c>
      <c r="S499" s="71">
        <v>1.5794233340385471</v>
      </c>
      <c r="T499" s="72"/>
      <c r="U499" s="71">
        <v>9492257</v>
      </c>
      <c r="V499" s="71">
        <v>906</v>
      </c>
      <c r="W499" s="71">
        <v>1252</v>
      </c>
      <c r="X499" s="71">
        <v>7020</v>
      </c>
      <c r="Y499" s="71">
        <v>8134</v>
      </c>
      <c r="Z499" s="71">
        <v>11658</v>
      </c>
      <c r="AA499" s="71">
        <v>6593</v>
      </c>
      <c r="AB499" s="71">
        <v>19774</v>
      </c>
      <c r="AC499" s="71">
        <v>0</v>
      </c>
      <c r="AD499" s="71">
        <v>1.5794233340385471</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72.754999999999995</v>
      </c>
      <c r="BK499" s="71">
        <v>0</v>
      </c>
      <c r="BL499" s="71">
        <v>0</v>
      </c>
      <c r="BM499" s="71">
        <v>0</v>
      </c>
      <c r="BN499" s="72"/>
      <c r="BO499" s="71">
        <v>0</v>
      </c>
      <c r="BP499" s="71">
        <v>0</v>
      </c>
      <c r="BQ499" s="71">
        <v>6</v>
      </c>
      <c r="BR499" s="71">
        <v>0</v>
      </c>
      <c r="BS499" s="71">
        <v>0</v>
      </c>
      <c r="BT499" s="71">
        <v>0</v>
      </c>
      <c r="BU499"/>
      <c r="BV499" s="70">
        <v>72.754999999999995</v>
      </c>
      <c r="BW499" s="70">
        <v>0</v>
      </c>
      <c r="BX499" s="70">
        <v>0</v>
      </c>
      <c r="BY499" s="70">
        <v>0</v>
      </c>
      <c r="BZ499" s="70">
        <v>0</v>
      </c>
      <c r="CA499" s="70">
        <v>0</v>
      </c>
      <c r="CB499" s="70">
        <v>0</v>
      </c>
      <c r="CC499" s="70">
        <v>0</v>
      </c>
      <c r="CD499" s="70">
        <v>0</v>
      </c>
    </row>
    <row r="500" spans="1:82">
      <c r="A500" s="70" t="s">
        <v>2191</v>
      </c>
      <c r="B500" s="70">
        <v>213</v>
      </c>
      <c r="C500" s="70">
        <v>9</v>
      </c>
      <c r="D500" s="70">
        <v>13</v>
      </c>
      <c r="E500" s="70">
        <v>2012</v>
      </c>
      <c r="F500" s="70" t="s">
        <v>179</v>
      </c>
      <c r="G500" s="70" t="s">
        <v>2182</v>
      </c>
      <c r="H500" s="70" t="s">
        <v>2183</v>
      </c>
      <c r="I500" s="148"/>
      <c r="J500" s="71">
        <v>424.76398461962691</v>
      </c>
      <c r="K500" s="71">
        <v>2.26407333617207</v>
      </c>
      <c r="L500" s="71">
        <v>52.072252020630437</v>
      </c>
      <c r="M500" s="71">
        <v>45.106539067457803</v>
      </c>
      <c r="N500" s="71">
        <v>36.467019686086793</v>
      </c>
      <c r="O500" s="71">
        <v>22.39672950517425</v>
      </c>
      <c r="P500" s="71">
        <v>31.93989587853876</v>
      </c>
      <c r="Q500" s="71">
        <v>1.51165204317776</v>
      </c>
      <c r="R500" s="71">
        <v>0</v>
      </c>
      <c r="S500" s="71">
        <v>1.354311731684273</v>
      </c>
      <c r="T500" s="72"/>
      <c r="U500" s="71">
        <v>11058370</v>
      </c>
      <c r="V500" s="71">
        <v>906</v>
      </c>
      <c r="W500" s="71">
        <v>1252</v>
      </c>
      <c r="X500" s="71">
        <v>7020</v>
      </c>
      <c r="Y500" s="71">
        <v>8363</v>
      </c>
      <c r="Z500" s="71">
        <v>11714</v>
      </c>
      <c r="AA500" s="71">
        <v>6418</v>
      </c>
      <c r="AB500" s="71">
        <v>19826</v>
      </c>
      <c r="AC500" s="71">
        <v>0</v>
      </c>
      <c r="AD500" s="71">
        <v>1.354311731684273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79.456000000000003</v>
      </c>
      <c r="BK500" s="71">
        <v>0</v>
      </c>
      <c r="BL500" s="71">
        <v>4.9210000000000003</v>
      </c>
      <c r="BM500" s="71">
        <v>0</v>
      </c>
      <c r="BN500" s="72"/>
      <c r="BO500" s="71">
        <v>0</v>
      </c>
      <c r="BP500" s="71">
        <v>0</v>
      </c>
      <c r="BQ500" s="71">
        <v>7</v>
      </c>
      <c r="BR500" s="71">
        <v>0</v>
      </c>
      <c r="BS500" s="71">
        <v>1</v>
      </c>
      <c r="BT500" s="71">
        <v>0</v>
      </c>
      <c r="BU500"/>
      <c r="BV500" s="70">
        <v>79.456000000000003</v>
      </c>
      <c r="BW500" s="70">
        <v>0</v>
      </c>
      <c r="BX500" s="70">
        <v>4.9210000000000003</v>
      </c>
      <c r="BY500" s="70">
        <v>0</v>
      </c>
      <c r="BZ500" s="70">
        <v>0</v>
      </c>
      <c r="CA500" s="70">
        <v>0</v>
      </c>
      <c r="CB500" s="70">
        <v>0</v>
      </c>
      <c r="CC500" s="70">
        <v>0</v>
      </c>
      <c r="CD500" s="70">
        <v>0</v>
      </c>
    </row>
    <row r="501" spans="1:82">
      <c r="A501" s="70" t="s">
        <v>2192</v>
      </c>
      <c r="B501" s="70">
        <v>214</v>
      </c>
      <c r="C501" s="70">
        <v>10</v>
      </c>
      <c r="D501" s="70">
        <v>13</v>
      </c>
      <c r="E501" s="70">
        <v>2013</v>
      </c>
      <c r="F501" s="70" t="s">
        <v>180</v>
      </c>
      <c r="G501" s="1064" t="s">
        <v>2182</v>
      </c>
      <c r="H501" s="70" t="s">
        <v>2183</v>
      </c>
      <c r="I501" s="148"/>
      <c r="J501" s="71">
        <v>439.2185656462791</v>
      </c>
      <c r="K501" s="71">
        <v>1.8368096821032449</v>
      </c>
      <c r="L501" s="71">
        <v>46.976346030549799</v>
      </c>
      <c r="M501" s="71">
        <v>44.076428586609168</v>
      </c>
      <c r="N501" s="71">
        <v>35.404735620958327</v>
      </c>
      <c r="O501" s="71">
        <v>21.552970762467886</v>
      </c>
      <c r="P501" s="71">
        <v>31.825463533602182</v>
      </c>
      <c r="Q501" s="71">
        <v>1.53085334826244</v>
      </c>
      <c r="R501" s="71">
        <v>0</v>
      </c>
      <c r="S501" s="71">
        <v>1.1664964298219891</v>
      </c>
      <c r="T501" s="72"/>
      <c r="U501" s="71">
        <v>11441311</v>
      </c>
      <c r="V501" s="71">
        <v>906</v>
      </c>
      <c r="W501" s="71">
        <v>1252</v>
      </c>
      <c r="X501" s="71">
        <v>7020</v>
      </c>
      <c r="Y501" s="71">
        <v>8414</v>
      </c>
      <c r="Z501" s="71">
        <v>11776</v>
      </c>
      <c r="AA501" s="71">
        <v>6371</v>
      </c>
      <c r="AB501" s="71">
        <v>19790</v>
      </c>
      <c r="AC501" s="71">
        <v>0</v>
      </c>
      <c r="AD501" s="71">
        <v>1.1664964298219891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102.999</v>
      </c>
      <c r="BK501" s="71">
        <v>0</v>
      </c>
      <c r="BL501" s="71">
        <v>5.1449999999999996</v>
      </c>
      <c r="BM501" s="71">
        <v>0</v>
      </c>
      <c r="BN501" s="72"/>
      <c r="BO501" s="71">
        <v>0</v>
      </c>
      <c r="BP501" s="71">
        <v>0</v>
      </c>
      <c r="BQ501" s="71">
        <v>8</v>
      </c>
      <c r="BR501" s="71">
        <v>0</v>
      </c>
      <c r="BS501" s="71">
        <v>1</v>
      </c>
      <c r="BT501" s="71">
        <v>0</v>
      </c>
      <c r="BU501"/>
      <c r="BV501" s="70">
        <v>102.999</v>
      </c>
      <c r="BW501" s="70">
        <v>0</v>
      </c>
      <c r="BX501" s="70">
        <v>5.1449999999999996</v>
      </c>
      <c r="BY501" s="70">
        <v>0</v>
      </c>
      <c r="BZ501" s="70">
        <v>0</v>
      </c>
      <c r="CA501" s="70">
        <v>0</v>
      </c>
      <c r="CB501" s="70">
        <v>0</v>
      </c>
      <c r="CC501" s="70">
        <v>0</v>
      </c>
      <c r="CD501" s="70">
        <v>0</v>
      </c>
    </row>
    <row r="502" spans="1:82">
      <c r="A502" s="70" t="s">
        <v>2193</v>
      </c>
      <c r="B502" s="70">
        <v>215</v>
      </c>
      <c r="C502" s="70">
        <v>11</v>
      </c>
      <c r="D502" s="70">
        <v>13</v>
      </c>
      <c r="E502" s="70">
        <v>2014</v>
      </c>
      <c r="F502" s="70" t="s">
        <v>181</v>
      </c>
      <c r="G502" s="1064" t="s">
        <v>2182</v>
      </c>
      <c r="H502" s="70" t="s">
        <v>2183</v>
      </c>
      <c r="I502" s="148"/>
      <c r="J502" s="71">
        <v>456.71658185942249</v>
      </c>
      <c r="K502" s="71">
        <v>1.8432440240851129</v>
      </c>
      <c r="L502" s="71">
        <v>23.836878179776761</v>
      </c>
      <c r="M502" s="71">
        <v>38.318648099482459</v>
      </c>
      <c r="N502" s="71">
        <v>33.899468928986991</v>
      </c>
      <c r="O502" s="71">
        <v>20.488162020966495</v>
      </c>
      <c r="P502" s="71">
        <v>31.890460851204871</v>
      </c>
      <c r="Q502" s="71">
        <v>1.4596338631640999</v>
      </c>
      <c r="R502" s="71">
        <v>0</v>
      </c>
      <c r="S502" s="71">
        <v>0.90096924023633518</v>
      </c>
      <c r="T502" s="72"/>
      <c r="U502" s="71">
        <v>13359473</v>
      </c>
      <c r="V502" s="71">
        <v>752</v>
      </c>
      <c r="W502" s="71">
        <v>915</v>
      </c>
      <c r="X502" s="71">
        <v>6351</v>
      </c>
      <c r="Y502" s="71">
        <v>8458</v>
      </c>
      <c r="Z502" s="71">
        <v>11790</v>
      </c>
      <c r="AA502" s="71">
        <v>6351</v>
      </c>
      <c r="AB502" s="71">
        <v>19667</v>
      </c>
      <c r="AC502" s="71">
        <v>0</v>
      </c>
      <c r="AD502" s="71">
        <v>0.90096924023633518</v>
      </c>
      <c r="AE502" s="72"/>
      <c r="AF502" s="71"/>
      <c r="AG502" s="71"/>
      <c r="AH502" s="71"/>
      <c r="AI502" s="71"/>
      <c r="AJ502" s="71"/>
      <c r="AK502" s="71"/>
      <c r="AL502" s="71"/>
      <c r="AM502" s="71"/>
      <c r="AN502" s="71"/>
      <c r="AO502" s="71"/>
      <c r="AP502" s="71"/>
      <c r="AQ502" s="72"/>
      <c r="AR502" s="71">
        <v>216</v>
      </c>
      <c r="AS502" s="71">
        <v>208</v>
      </c>
      <c r="AT502" s="71">
        <v>0</v>
      </c>
      <c r="AU502" s="71">
        <v>0</v>
      </c>
      <c r="AV502" s="71">
        <v>0</v>
      </c>
      <c r="AW502" s="71">
        <v>0</v>
      </c>
      <c r="AX502" s="71"/>
      <c r="AY502" s="72"/>
      <c r="AZ502" s="71">
        <v>1241.4000000000001</v>
      </c>
      <c r="BA502" s="71">
        <v>17741.2</v>
      </c>
      <c r="BB502" s="71">
        <v>0</v>
      </c>
      <c r="BC502" s="71">
        <v>0</v>
      </c>
      <c r="BD502" s="71">
        <v>0</v>
      </c>
      <c r="BE502" s="71">
        <v>0</v>
      </c>
      <c r="BF502" s="71"/>
      <c r="BG502" s="72"/>
      <c r="BH502" s="71">
        <v>0</v>
      </c>
      <c r="BI502" s="71">
        <v>0</v>
      </c>
      <c r="BJ502" s="71">
        <v>113.077</v>
      </c>
      <c r="BK502" s="71">
        <v>0</v>
      </c>
      <c r="BL502" s="71">
        <v>5.1210000000000004</v>
      </c>
      <c r="BM502" s="71">
        <v>0</v>
      </c>
      <c r="BN502" s="72"/>
      <c r="BO502" s="71">
        <v>0</v>
      </c>
      <c r="BP502" s="71">
        <v>0</v>
      </c>
      <c r="BQ502" s="71">
        <v>9</v>
      </c>
      <c r="BR502" s="71">
        <v>0</v>
      </c>
      <c r="BS502" s="71">
        <v>1</v>
      </c>
      <c r="BT502" s="71">
        <v>0</v>
      </c>
      <c r="BU502"/>
      <c r="BV502" s="70">
        <v>113.077</v>
      </c>
      <c r="BW502" s="70">
        <v>0</v>
      </c>
      <c r="BX502" s="70">
        <v>5.1210000000000004</v>
      </c>
      <c r="BY502" s="70">
        <v>0</v>
      </c>
      <c r="BZ502" s="70">
        <v>0</v>
      </c>
      <c r="CA502" s="70">
        <v>0</v>
      </c>
      <c r="CB502" s="70">
        <v>0</v>
      </c>
      <c r="CC502" s="70">
        <v>0</v>
      </c>
      <c r="CD502" s="70">
        <v>0</v>
      </c>
    </row>
    <row r="503" spans="1:82">
      <c r="A503" s="70" t="s">
        <v>2194</v>
      </c>
      <c r="B503" s="70">
        <v>216</v>
      </c>
      <c r="C503" s="70">
        <v>12</v>
      </c>
      <c r="D503" s="70">
        <v>13</v>
      </c>
      <c r="E503" s="70">
        <v>2015</v>
      </c>
      <c r="F503" s="70" t="s">
        <v>182</v>
      </c>
      <c r="G503" s="70" t="s">
        <v>2182</v>
      </c>
      <c r="H503" s="70" t="s">
        <v>2183</v>
      </c>
      <c r="I503" s="148"/>
      <c r="J503" s="71">
        <v>409.59502861924631</v>
      </c>
      <c r="K503" s="71">
        <v>1.774066762558449</v>
      </c>
      <c r="L503" s="71">
        <v>25.478547257491961</v>
      </c>
      <c r="M503" s="71">
        <v>37.064315166415803</v>
      </c>
      <c r="N503" s="71">
        <v>31.190255939593339</v>
      </c>
      <c r="O503" s="71">
        <v>20.366876479854501</v>
      </c>
      <c r="P503" s="71">
        <v>31.764897292774325</v>
      </c>
      <c r="Q503" s="71">
        <v>1.4137754349989899</v>
      </c>
      <c r="R503" s="71">
        <v>0</v>
      </c>
      <c r="S503" s="71">
        <v>1.536633580407462</v>
      </c>
      <c r="T503" s="72"/>
      <c r="U503" s="71">
        <v>13100932</v>
      </c>
      <c r="V503" s="71">
        <v>752</v>
      </c>
      <c r="W503" s="71">
        <v>915</v>
      </c>
      <c r="X503" s="71">
        <v>6351</v>
      </c>
      <c r="Y503" s="71">
        <v>8483</v>
      </c>
      <c r="Z503" s="71">
        <v>11833</v>
      </c>
      <c r="AA503" s="71">
        <v>6321</v>
      </c>
      <c r="AB503" s="71">
        <v>19459</v>
      </c>
      <c r="AC503" s="71">
        <v>0</v>
      </c>
      <c r="AD503" s="71">
        <v>1.536633580407462</v>
      </c>
      <c r="AE503" s="72"/>
      <c r="AF503" s="71">
        <v>115511237.4676125</v>
      </c>
      <c r="AG503" s="71">
        <v>1244329.2831765071</v>
      </c>
      <c r="AH503" s="71">
        <v>5578479.3880527075</v>
      </c>
      <c r="AI503" s="71">
        <v>40795426.537812874</v>
      </c>
      <c r="AJ503" s="71">
        <v>38413613.950580858</v>
      </c>
      <c r="AK503" s="71">
        <v>0</v>
      </c>
      <c r="AL503" s="71">
        <v>0</v>
      </c>
      <c r="AM503" s="71">
        <v>2666774.3225650671</v>
      </c>
      <c r="AN503" s="71">
        <v>0</v>
      </c>
      <c r="AO503" s="71">
        <v>0</v>
      </c>
      <c r="AP503" s="71">
        <v>204209860.94980052</v>
      </c>
      <c r="AQ503" s="72"/>
      <c r="AR503" s="71">
        <v>254</v>
      </c>
      <c r="AS503" s="71">
        <v>348</v>
      </c>
      <c r="AT503" s="71">
        <v>0</v>
      </c>
      <c r="AU503" s="71">
        <v>1</v>
      </c>
      <c r="AV503" s="71">
        <v>0</v>
      </c>
      <c r="AW503" s="71">
        <v>0</v>
      </c>
      <c r="AX503" s="71"/>
      <c r="AY503" s="72"/>
      <c r="AZ503" s="71">
        <v>1451.7</v>
      </c>
      <c r="BA503" s="71">
        <v>30709.4</v>
      </c>
      <c r="BB503" s="71">
        <v>0</v>
      </c>
      <c r="BC503" s="71">
        <v>112</v>
      </c>
      <c r="BD503" s="71">
        <v>0</v>
      </c>
      <c r="BE503" s="71">
        <v>0</v>
      </c>
      <c r="BF503" s="71"/>
      <c r="BG503" s="72"/>
      <c r="BH503" s="71">
        <v>0</v>
      </c>
      <c r="BI503" s="71">
        <v>0</v>
      </c>
      <c r="BJ503" s="71">
        <v>104.84699999999999</v>
      </c>
      <c r="BK503" s="71">
        <v>0</v>
      </c>
      <c r="BL503" s="71">
        <v>0</v>
      </c>
      <c r="BM503" s="71">
        <v>0</v>
      </c>
      <c r="BN503" s="72"/>
      <c r="BO503" s="71">
        <v>0</v>
      </c>
      <c r="BP503" s="71">
        <v>0</v>
      </c>
      <c r="BQ503" s="71">
        <v>8</v>
      </c>
      <c r="BR503" s="71">
        <v>0</v>
      </c>
      <c r="BS503" s="71">
        <v>0</v>
      </c>
      <c r="BT503" s="71">
        <v>0</v>
      </c>
      <c r="BU503"/>
      <c r="BV503" s="70">
        <v>104.84699999999999</v>
      </c>
      <c r="BW503" s="70">
        <v>0</v>
      </c>
      <c r="BX503" s="70">
        <v>0</v>
      </c>
      <c r="BY503" s="70">
        <v>0</v>
      </c>
      <c r="BZ503" s="70">
        <v>0</v>
      </c>
      <c r="CA503" s="70">
        <v>0</v>
      </c>
      <c r="CB503" s="70">
        <v>0</v>
      </c>
      <c r="CC503" s="70">
        <v>0</v>
      </c>
      <c r="CD503" s="70">
        <v>0</v>
      </c>
    </row>
    <row r="504" spans="1:82">
      <c r="A504" s="70" t="s">
        <v>2195</v>
      </c>
      <c r="B504" s="70">
        <v>217</v>
      </c>
      <c r="C504" s="70">
        <v>13</v>
      </c>
      <c r="D504" s="70">
        <v>13</v>
      </c>
      <c r="E504" s="70">
        <v>2016</v>
      </c>
      <c r="F504" s="70" t="s">
        <v>155</v>
      </c>
      <c r="G504" s="70" t="s">
        <v>2182</v>
      </c>
      <c r="H504" s="70" t="s">
        <v>2183</v>
      </c>
      <c r="I504" s="148"/>
      <c r="J504" s="71">
        <v>457.63477968635999</v>
      </c>
      <c r="K504" s="71">
        <v>1.7364520763806031</v>
      </c>
      <c r="L504" s="71">
        <v>26.308964608375852</v>
      </c>
      <c r="M504" s="71">
        <v>32.575409372215482</v>
      </c>
      <c r="N504" s="71">
        <v>30.193961431061553</v>
      </c>
      <c r="O504" s="71">
        <v>19.986928946643111</v>
      </c>
      <c r="P504" s="71">
        <v>32.057847320932623</v>
      </c>
      <c r="Q504" s="71">
        <v>1.360584752499709</v>
      </c>
      <c r="R504" s="71">
        <v>0</v>
      </c>
      <c r="S504" s="71">
        <v>1.3712591975298263</v>
      </c>
      <c r="T504" s="72"/>
      <c r="U504" s="71">
        <v>13806923</v>
      </c>
      <c r="V504" s="71">
        <v>752</v>
      </c>
      <c r="W504" s="71">
        <v>915</v>
      </c>
      <c r="X504" s="71">
        <v>6351</v>
      </c>
      <c r="Y504" s="71">
        <v>8514</v>
      </c>
      <c r="Z504" s="71">
        <v>11755</v>
      </c>
      <c r="AA504" s="71">
        <v>6598</v>
      </c>
      <c r="AB504" s="71">
        <v>19263</v>
      </c>
      <c r="AC504" s="71">
        <v>0</v>
      </c>
      <c r="AD504" s="71">
        <v>1.3712591975298261</v>
      </c>
      <c r="AE504" s="72"/>
      <c r="AF504" s="71">
        <v>126920662.5556204</v>
      </c>
      <c r="AG504" s="71">
        <v>1159920.1618798289</v>
      </c>
      <c r="AH504" s="71">
        <v>5254042.9183069561</v>
      </c>
      <c r="AI504" s="71">
        <v>38081206.960579343</v>
      </c>
      <c r="AJ504" s="71">
        <v>36566101.424721323</v>
      </c>
      <c r="AK504" s="71">
        <v>0</v>
      </c>
      <c r="AL504" s="71">
        <v>0</v>
      </c>
      <c r="AM504" s="71">
        <v>2641964.2983970419</v>
      </c>
      <c r="AN504" s="71">
        <v>0</v>
      </c>
      <c r="AO504" s="71">
        <v>0</v>
      </c>
      <c r="AP504" s="71">
        <v>210623898.31950489</v>
      </c>
      <c r="AQ504" s="72"/>
      <c r="AR504" s="71">
        <v>303</v>
      </c>
      <c r="AS504" s="71">
        <v>457</v>
      </c>
      <c r="AT504" s="71">
        <v>0</v>
      </c>
      <c r="AU504" s="71">
        <v>1</v>
      </c>
      <c r="AV504" s="71">
        <v>0</v>
      </c>
      <c r="AW504" s="71">
        <v>0</v>
      </c>
      <c r="AX504" s="71"/>
      <c r="AY504" s="72"/>
      <c r="AZ504" s="71">
        <v>1757.4</v>
      </c>
      <c r="BA504" s="71">
        <v>35745.9</v>
      </c>
      <c r="BB504" s="71">
        <v>0</v>
      </c>
      <c r="BC504" s="71">
        <v>112</v>
      </c>
      <c r="BD504" s="71">
        <v>0</v>
      </c>
      <c r="BE504" s="71">
        <v>0</v>
      </c>
      <c r="BF504" s="71"/>
      <c r="BG504" s="72"/>
      <c r="BH504" s="71">
        <v>0</v>
      </c>
      <c r="BI504" s="71">
        <v>0</v>
      </c>
      <c r="BJ504" s="71">
        <v>109.05200000000001</v>
      </c>
      <c r="BK504" s="71">
        <v>0</v>
      </c>
      <c r="BL504" s="71">
        <v>4.9450000000000003</v>
      </c>
      <c r="BM504" s="71">
        <v>0</v>
      </c>
      <c r="BN504" s="72"/>
      <c r="BO504" s="71">
        <v>0</v>
      </c>
      <c r="BP504" s="71">
        <v>0</v>
      </c>
      <c r="BQ504" s="71">
        <v>8</v>
      </c>
      <c r="BR504" s="71">
        <v>0</v>
      </c>
      <c r="BS504" s="71">
        <v>1</v>
      </c>
      <c r="BT504" s="71">
        <v>0</v>
      </c>
      <c r="BU504"/>
      <c r="BV504" s="70">
        <v>109.05200000000001</v>
      </c>
      <c r="BW504" s="70">
        <v>0</v>
      </c>
      <c r="BX504" s="70">
        <v>4.9450000000000003</v>
      </c>
      <c r="BY504" s="70">
        <v>0</v>
      </c>
      <c r="BZ504" s="70">
        <v>0</v>
      </c>
      <c r="CA504" s="70">
        <v>0</v>
      </c>
      <c r="CB504" s="70">
        <v>0</v>
      </c>
      <c r="CC504" s="70">
        <v>0</v>
      </c>
      <c r="CD504" s="70">
        <v>0</v>
      </c>
    </row>
    <row r="505" spans="1:82">
      <c r="A505" s="70" t="s">
        <v>2196</v>
      </c>
      <c r="B505" s="70">
        <v>218</v>
      </c>
      <c r="C505" s="70">
        <v>14</v>
      </c>
      <c r="D505" s="70">
        <v>13</v>
      </c>
      <c r="E505" s="70">
        <v>2017</v>
      </c>
      <c r="F505" s="70" t="s">
        <v>156</v>
      </c>
      <c r="G505" s="70" t="s">
        <v>2182</v>
      </c>
      <c r="H505" s="70" t="s">
        <v>2183</v>
      </c>
      <c r="I505" s="148"/>
      <c r="J505" s="71">
        <v>499.01032894254695</v>
      </c>
      <c r="K505" s="71">
        <v>1.7574527394576693</v>
      </c>
      <c r="L505" s="71">
        <v>24.982383459378472</v>
      </c>
      <c r="M505" s="71">
        <v>32.306100611846595</v>
      </c>
      <c r="N505" s="71">
        <v>30.113152871658471</v>
      </c>
      <c r="O505" s="71">
        <v>19.715983940698589</v>
      </c>
      <c r="P505" s="71">
        <v>31.80166492527654</v>
      </c>
      <c r="Q505" s="71">
        <v>1.2997328990250201</v>
      </c>
      <c r="R505" s="71">
        <v>0</v>
      </c>
      <c r="S505" s="71">
        <v>1.3943020550943697</v>
      </c>
      <c r="T505" s="72"/>
      <c r="U505" s="71">
        <v>15757492</v>
      </c>
      <c r="V505" s="71">
        <v>752</v>
      </c>
      <c r="W505" s="71">
        <v>915</v>
      </c>
      <c r="X505" s="71">
        <v>6351</v>
      </c>
      <c r="Y505" s="71">
        <v>8550</v>
      </c>
      <c r="Z505" s="71">
        <v>11788</v>
      </c>
      <c r="AA505" s="71">
        <v>6587</v>
      </c>
      <c r="AB505" s="71">
        <v>19029</v>
      </c>
      <c r="AC505" s="71">
        <v>0</v>
      </c>
      <c r="AD505" s="71">
        <v>1.3943020550943701</v>
      </c>
      <c r="AE505" s="72"/>
      <c r="AF505" s="71">
        <v>140732378.30513489</v>
      </c>
      <c r="AG505" s="71">
        <v>1193216.991322068</v>
      </c>
      <c r="AH505" s="71">
        <v>6205333.9037917536</v>
      </c>
      <c r="AI505" s="71">
        <v>38932651.975755483</v>
      </c>
      <c r="AJ505" s="71">
        <v>38384684.780885532</v>
      </c>
      <c r="AK505" s="71">
        <v>0</v>
      </c>
      <c r="AL505" s="71">
        <v>0</v>
      </c>
      <c r="AM505" s="71">
        <v>2613954.4009162402</v>
      </c>
      <c r="AN505" s="71">
        <v>0</v>
      </c>
      <c r="AO505" s="71">
        <v>0</v>
      </c>
      <c r="AP505" s="71">
        <v>228062220.357806</v>
      </c>
      <c r="AQ505" s="72"/>
      <c r="AR505" s="71">
        <v>335</v>
      </c>
      <c r="AS505" s="71">
        <v>528</v>
      </c>
      <c r="AT505" s="71">
        <v>0</v>
      </c>
      <c r="AU505" s="71">
        <v>2</v>
      </c>
      <c r="AV505" s="71">
        <v>0</v>
      </c>
      <c r="AW505" s="71">
        <v>0</v>
      </c>
      <c r="AX505" s="71"/>
      <c r="AY505" s="72"/>
      <c r="AZ505" s="71">
        <v>1945.8</v>
      </c>
      <c r="BA505" s="71">
        <v>41042.499999999993</v>
      </c>
      <c r="BB505" s="71">
        <v>0</v>
      </c>
      <c r="BC505" s="71">
        <v>210</v>
      </c>
      <c r="BD505" s="71">
        <v>0</v>
      </c>
      <c r="BE505" s="71">
        <v>0</v>
      </c>
      <c r="BF505" s="71"/>
      <c r="BG505" s="72"/>
      <c r="BH505" s="71">
        <v>0</v>
      </c>
      <c r="BI505" s="71">
        <v>0</v>
      </c>
      <c r="BJ505" s="71">
        <v>129.345</v>
      </c>
      <c r="BK505" s="71">
        <v>0</v>
      </c>
      <c r="BL505" s="71">
        <v>5.641</v>
      </c>
      <c r="BM505" s="71">
        <v>0</v>
      </c>
      <c r="BN505" s="72"/>
      <c r="BO505" s="71">
        <v>0</v>
      </c>
      <c r="BP505" s="71">
        <v>0</v>
      </c>
      <c r="BQ505" s="71">
        <v>9</v>
      </c>
      <c r="BR505" s="71">
        <v>0</v>
      </c>
      <c r="BS505" s="71">
        <v>1</v>
      </c>
      <c r="BT505" s="71">
        <v>0</v>
      </c>
      <c r="BU505"/>
      <c r="BV505" s="70">
        <v>130.71</v>
      </c>
      <c r="BW505" s="70">
        <v>0</v>
      </c>
      <c r="BX505" s="70">
        <v>4.2759999999999998</v>
      </c>
      <c r="BY505" s="70">
        <v>0</v>
      </c>
      <c r="BZ505" s="70">
        <v>0</v>
      </c>
      <c r="CA505" s="70">
        <v>0</v>
      </c>
      <c r="CB505" s="70">
        <v>0</v>
      </c>
      <c r="CC505" s="70">
        <v>0</v>
      </c>
      <c r="CD505" s="70">
        <v>0</v>
      </c>
    </row>
    <row r="506" spans="1:82">
      <c r="A506" s="70" t="s">
        <v>2197</v>
      </c>
      <c r="B506" s="70">
        <v>219</v>
      </c>
      <c r="C506" s="70">
        <v>15</v>
      </c>
      <c r="D506" s="70">
        <v>13</v>
      </c>
      <c r="E506" s="70">
        <v>2018</v>
      </c>
      <c r="F506" s="70" t="s">
        <v>183</v>
      </c>
      <c r="G506" s="70" t="s">
        <v>2182</v>
      </c>
      <c r="H506" s="70" t="s">
        <v>2183</v>
      </c>
      <c r="I506" s="148"/>
      <c r="J506" s="71">
        <v>511.02858324225764</v>
      </c>
      <c r="K506" s="71">
        <v>1.594196249324306</v>
      </c>
      <c r="L506" s="71">
        <v>22.24338719453262</v>
      </c>
      <c r="M506" s="71">
        <v>31.45498015607043</v>
      </c>
      <c r="N506" s="71">
        <v>29.475519680565952</v>
      </c>
      <c r="O506" s="71">
        <v>19.278277568621935</v>
      </c>
      <c r="P506" s="71">
        <v>31.523342685613041</v>
      </c>
      <c r="Q506" s="71">
        <v>1.19029205088014</v>
      </c>
      <c r="R506" s="71">
        <v>0</v>
      </c>
      <c r="S506" s="71">
        <v>1.8312321702986476</v>
      </c>
      <c r="T506" s="72"/>
      <c r="U506" s="71">
        <v>16434171</v>
      </c>
      <c r="V506" s="71">
        <v>752</v>
      </c>
      <c r="W506" s="71">
        <v>915</v>
      </c>
      <c r="X506" s="71">
        <v>6351</v>
      </c>
      <c r="Y506" s="71">
        <v>8565</v>
      </c>
      <c r="Z506" s="71">
        <v>11747</v>
      </c>
      <c r="AA506" s="71">
        <v>6595</v>
      </c>
      <c r="AB506" s="71">
        <v>18780</v>
      </c>
      <c r="AC506" s="71">
        <v>0</v>
      </c>
      <c r="AD506" s="71">
        <v>1.831232170298648</v>
      </c>
      <c r="AE506" s="72"/>
      <c r="AF506" s="71">
        <v>156014684.6590032</v>
      </c>
      <c r="AG506" s="71">
        <v>1058033.888268705</v>
      </c>
      <c r="AH506" s="71">
        <v>5436220.9341468737</v>
      </c>
      <c r="AI506" s="71">
        <v>37369929.72086513</v>
      </c>
      <c r="AJ506" s="71">
        <v>38153922.503979526</v>
      </c>
      <c r="AK506" s="71">
        <v>0</v>
      </c>
      <c r="AL506" s="71">
        <v>0</v>
      </c>
      <c r="AM506" s="71">
        <v>2585087.859164766</v>
      </c>
      <c r="AN506" s="71">
        <v>0</v>
      </c>
      <c r="AO506" s="71">
        <v>0</v>
      </c>
      <c r="AP506" s="71">
        <v>240617879.56542823</v>
      </c>
      <c r="AQ506" s="72"/>
      <c r="AR506" s="71">
        <v>361</v>
      </c>
      <c r="AS506" s="71">
        <v>568</v>
      </c>
      <c r="AT506" s="71">
        <v>0</v>
      </c>
      <c r="AU506" s="71">
        <v>3</v>
      </c>
      <c r="AV506" s="71">
        <v>0</v>
      </c>
      <c r="AW506" s="71">
        <v>0</v>
      </c>
      <c r="AX506" s="71"/>
      <c r="AY506" s="72"/>
      <c r="AZ506" s="71">
        <v>2084.1</v>
      </c>
      <c r="BA506" s="71">
        <v>42607</v>
      </c>
      <c r="BB506" s="71">
        <v>0</v>
      </c>
      <c r="BC506" s="71">
        <v>364</v>
      </c>
      <c r="BD506" s="71">
        <v>0</v>
      </c>
      <c r="BE506" s="71">
        <v>0</v>
      </c>
      <c r="BF506" s="71"/>
      <c r="BG506" s="72"/>
      <c r="BH506" s="71">
        <v>0</v>
      </c>
      <c r="BI506" s="71">
        <v>0</v>
      </c>
      <c r="BJ506" s="71">
        <v>126.455</v>
      </c>
      <c r="BK506" s="71">
        <v>0</v>
      </c>
      <c r="BL506" s="71">
        <v>5.0759999999999996</v>
      </c>
      <c r="BM506" s="71">
        <v>0</v>
      </c>
      <c r="BN506" s="72"/>
      <c r="BO506" s="71">
        <v>0</v>
      </c>
      <c r="BP506" s="71">
        <v>0</v>
      </c>
      <c r="BQ506" s="71">
        <v>9</v>
      </c>
      <c r="BR506" s="71">
        <v>0</v>
      </c>
      <c r="BS506" s="71">
        <v>1</v>
      </c>
      <c r="BT506" s="71">
        <v>0</v>
      </c>
      <c r="BU506"/>
      <c r="BV506" s="70">
        <v>126.455</v>
      </c>
      <c r="BW506" s="70">
        <v>0</v>
      </c>
      <c r="BX506" s="70">
        <v>5.0759999999999996</v>
      </c>
      <c r="BY506" s="70">
        <v>0</v>
      </c>
      <c r="BZ506" s="70">
        <v>0</v>
      </c>
      <c r="CA506" s="70">
        <v>0</v>
      </c>
      <c r="CB506" s="70">
        <v>0</v>
      </c>
      <c r="CC506" s="70">
        <v>0</v>
      </c>
      <c r="CD506" s="70">
        <v>0</v>
      </c>
    </row>
    <row r="507" spans="1:82">
      <c r="A507" s="70" t="s">
        <v>2198</v>
      </c>
      <c r="B507" s="70">
        <v>220</v>
      </c>
      <c r="C507" s="70">
        <v>16</v>
      </c>
      <c r="D507" s="70">
        <v>13</v>
      </c>
      <c r="E507" s="70">
        <v>2019</v>
      </c>
      <c r="F507" s="70" t="s">
        <v>158</v>
      </c>
      <c r="G507" s="70" t="s">
        <v>2182</v>
      </c>
      <c r="H507" s="70" t="s">
        <v>2183</v>
      </c>
      <c r="I507" s="148"/>
      <c r="J507" s="71">
        <v>441.93946261730741</v>
      </c>
      <c r="K507" s="71">
        <v>1.4152504510966433</v>
      </c>
      <c r="L507" s="71">
        <v>22.181847032219839</v>
      </c>
      <c r="M507" s="71">
        <v>30.055696685559258</v>
      </c>
      <c r="N507" s="71">
        <v>24.033158182675663</v>
      </c>
      <c r="O507" s="71">
        <v>18.498019753804407</v>
      </c>
      <c r="P507" s="71">
        <v>30.089947901023621</v>
      </c>
      <c r="Q507" s="71">
        <v>1.1432435272716599</v>
      </c>
      <c r="R507" s="71">
        <v>0</v>
      </c>
      <c r="S507" s="71">
        <v>2.0195322873072823</v>
      </c>
      <c r="T507" s="72"/>
      <c r="U507" s="71">
        <v>14454415</v>
      </c>
      <c r="V507" s="71">
        <v>752</v>
      </c>
      <c r="W507" s="71">
        <v>915</v>
      </c>
      <c r="X507" s="71">
        <v>6351</v>
      </c>
      <c r="Y507" s="71">
        <v>8574</v>
      </c>
      <c r="Z507" s="71">
        <v>11581</v>
      </c>
      <c r="AA507" s="71">
        <v>6248</v>
      </c>
      <c r="AB507" s="71">
        <v>18526</v>
      </c>
      <c r="AC507" s="71">
        <v>0</v>
      </c>
      <c r="AD507" s="71">
        <v>2.0195322873072818</v>
      </c>
      <c r="AE507" s="72"/>
      <c r="AF507" s="71">
        <v>142485067.370561</v>
      </c>
      <c r="AG507" s="71">
        <v>1021212.693314872</v>
      </c>
      <c r="AH507" s="71">
        <v>6331030.9475836428</v>
      </c>
      <c r="AI507" s="71">
        <v>39533335.425207473</v>
      </c>
      <c r="AJ507" s="71">
        <v>36009883.796948217</v>
      </c>
      <c r="AK507" s="71">
        <v>0</v>
      </c>
      <c r="AL507" s="71">
        <v>0</v>
      </c>
      <c r="AM507" s="71">
        <v>2523101.7363466686</v>
      </c>
      <c r="AN507" s="71">
        <v>0</v>
      </c>
      <c r="AO507" s="71">
        <v>0</v>
      </c>
      <c r="AP507" s="71">
        <v>227903631.96996188</v>
      </c>
      <c r="AQ507" s="72"/>
      <c r="AR507" s="71">
        <v>402</v>
      </c>
      <c r="AS507" s="71">
        <v>585</v>
      </c>
      <c r="AT507" s="71">
        <v>0</v>
      </c>
      <c r="AU507" s="71">
        <v>4</v>
      </c>
      <c r="AV507" s="71">
        <v>0</v>
      </c>
      <c r="AW507" s="71">
        <v>0</v>
      </c>
      <c r="AX507" s="71"/>
      <c r="AY507" s="72"/>
      <c r="AZ507" s="71">
        <v>2311.2000000000012</v>
      </c>
      <c r="BA507" s="71">
        <v>44301.400000000023</v>
      </c>
      <c r="BB507" s="71">
        <v>0</v>
      </c>
      <c r="BC507" s="71">
        <v>1084</v>
      </c>
      <c r="BD507" s="71">
        <v>0</v>
      </c>
      <c r="BE507" s="71">
        <v>0</v>
      </c>
      <c r="BF507" s="71"/>
      <c r="BG507" s="72"/>
      <c r="BH507" s="71">
        <v>0</v>
      </c>
      <c r="BI507" s="71">
        <v>0</v>
      </c>
      <c r="BJ507" s="71">
        <v>110.90600000000001</v>
      </c>
      <c r="BK507" s="71">
        <v>0</v>
      </c>
      <c r="BL507" s="71">
        <v>4.95</v>
      </c>
      <c r="BM507" s="71">
        <v>0</v>
      </c>
      <c r="BN507" s="72"/>
      <c r="BO507" s="71">
        <v>0</v>
      </c>
      <c r="BP507" s="71">
        <v>0</v>
      </c>
      <c r="BQ507" s="71">
        <v>10</v>
      </c>
      <c r="BR507" s="71">
        <v>0</v>
      </c>
      <c r="BS507" s="71">
        <v>1</v>
      </c>
      <c r="BT507" s="71">
        <v>0</v>
      </c>
      <c r="BU507"/>
      <c r="BV507" s="70">
        <v>110.90600000000001</v>
      </c>
      <c r="BW507" s="70">
        <v>0</v>
      </c>
      <c r="BX507" s="70">
        <v>4.95</v>
      </c>
      <c r="BY507" s="70">
        <v>0</v>
      </c>
      <c r="BZ507" s="70">
        <v>0</v>
      </c>
      <c r="CA507" s="70">
        <v>0</v>
      </c>
      <c r="CB507" s="70">
        <v>0</v>
      </c>
      <c r="CC507" s="70">
        <v>0</v>
      </c>
      <c r="CD507" s="70">
        <v>0</v>
      </c>
    </row>
    <row r="508" spans="1:82">
      <c r="A508" s="70" t="s">
        <v>2199</v>
      </c>
      <c r="B508" s="70">
        <v>221</v>
      </c>
      <c r="C508" s="70">
        <v>17</v>
      </c>
      <c r="D508" s="70">
        <v>13</v>
      </c>
      <c r="E508" s="70">
        <v>2020</v>
      </c>
      <c r="F508" s="70" t="s">
        <v>159</v>
      </c>
      <c r="G508" s="70" t="s">
        <v>2182</v>
      </c>
      <c r="H508" s="70" t="s">
        <v>2183</v>
      </c>
      <c r="I508" s="148"/>
      <c r="J508" s="71">
        <v>373.09060398515112</v>
      </c>
      <c r="K508" s="71">
        <v>1.2610034889729482</v>
      </c>
      <c r="L508" s="71">
        <v>25.779651226333964</v>
      </c>
      <c r="M508" s="71">
        <v>23.835837026005134</v>
      </c>
      <c r="N508" s="71">
        <v>24.985075178297695</v>
      </c>
      <c r="O508" s="71">
        <v>16.222274417282012</v>
      </c>
      <c r="P508" s="71">
        <v>28.13725887028912</v>
      </c>
      <c r="Q508" s="71">
        <v>1.0756794376898899</v>
      </c>
      <c r="R508" s="71">
        <v>0</v>
      </c>
      <c r="S508" s="71">
        <v>1.9758104016778739</v>
      </c>
      <c r="T508" s="72"/>
      <c r="U508" s="71">
        <v>12858888</v>
      </c>
      <c r="V508" s="71">
        <v>658</v>
      </c>
      <c r="W508" s="71">
        <v>1050</v>
      </c>
      <c r="X508" s="71">
        <v>5613</v>
      </c>
      <c r="Y508" s="71">
        <v>8559</v>
      </c>
      <c r="Z508" s="71">
        <v>11592</v>
      </c>
      <c r="AA508" s="71">
        <v>6210</v>
      </c>
      <c r="AB508" s="71">
        <v>18244</v>
      </c>
      <c r="AC508" s="71">
        <v>0</v>
      </c>
      <c r="AD508" s="71">
        <v>1.9758104016778739</v>
      </c>
      <c r="AE508" s="72"/>
      <c r="AF508" s="71">
        <v>134720680.83886081</v>
      </c>
      <c r="AG508" s="71">
        <v>870483.63403369125</v>
      </c>
      <c r="AH508" s="71">
        <v>9041854.7093902379</v>
      </c>
      <c r="AI508" s="71">
        <v>32961837.468739055</v>
      </c>
      <c r="AJ508" s="71">
        <v>39825619.962588437</v>
      </c>
      <c r="AK508" s="71"/>
      <c r="AL508" s="71"/>
      <c r="AM508" s="71">
        <v>2381044.6950676204</v>
      </c>
      <c r="AN508" s="71"/>
      <c r="AO508" s="71"/>
      <c r="AP508" s="71">
        <v>219801521.30867985</v>
      </c>
      <c r="AQ508" s="72"/>
      <c r="AR508" s="71">
        <v>438</v>
      </c>
      <c r="AS508" s="71">
        <v>610</v>
      </c>
      <c r="AT508" s="71">
        <v>0</v>
      </c>
      <c r="AU508" s="71">
        <v>4</v>
      </c>
      <c r="AV508" s="71">
        <v>0</v>
      </c>
      <c r="AW508" s="71">
        <v>0</v>
      </c>
      <c r="AX508" s="71"/>
      <c r="AY508" s="72"/>
      <c r="AZ508" s="71">
        <v>2493.0000000000018</v>
      </c>
      <c r="BA508" s="71">
        <v>78925.899999999951</v>
      </c>
      <c r="BB508" s="71">
        <v>0</v>
      </c>
      <c r="BC508" s="71">
        <v>1084</v>
      </c>
      <c r="BD508" s="71">
        <v>0</v>
      </c>
      <c r="BE508" s="71">
        <v>0</v>
      </c>
      <c r="BF508" s="71"/>
      <c r="BG508" s="72"/>
      <c r="BH508" s="71">
        <v>0</v>
      </c>
      <c r="BI508" s="71">
        <v>0</v>
      </c>
      <c r="BJ508" s="71">
        <v>91.281000000000006</v>
      </c>
      <c r="BK508" s="71">
        <v>0</v>
      </c>
      <c r="BL508" s="71">
        <v>4.9370000000000003</v>
      </c>
      <c r="BM508" s="71">
        <v>0</v>
      </c>
      <c r="BN508" s="72"/>
      <c r="BO508" s="71">
        <v>0</v>
      </c>
      <c r="BP508" s="71">
        <v>0</v>
      </c>
      <c r="BQ508" s="71">
        <v>10</v>
      </c>
      <c r="BR508" s="71">
        <v>0</v>
      </c>
      <c r="BS508" s="71">
        <v>1</v>
      </c>
      <c r="BT508" s="71">
        <v>0</v>
      </c>
      <c r="BU508"/>
      <c r="BV508" s="70">
        <v>91.281000000000006</v>
      </c>
      <c r="BW508" s="70">
        <v>0</v>
      </c>
      <c r="BX508" s="70">
        <v>4.9370000000000003</v>
      </c>
      <c r="BY508" s="70">
        <v>0</v>
      </c>
      <c r="BZ508" s="70">
        <v>0</v>
      </c>
      <c r="CA508" s="70">
        <v>0</v>
      </c>
      <c r="CB508" s="70">
        <v>0</v>
      </c>
      <c r="CC508" s="70">
        <v>0</v>
      </c>
      <c r="CD508" s="70">
        <v>0</v>
      </c>
    </row>
    <row r="509" spans="1:82">
      <c r="A509" s="70" t="s">
        <v>2200</v>
      </c>
      <c r="B509" s="70">
        <v>221</v>
      </c>
      <c r="C509" s="70">
        <v>18</v>
      </c>
      <c r="D509" s="70">
        <v>13</v>
      </c>
      <c r="E509" s="70">
        <v>2021</v>
      </c>
      <c r="F509" s="70" t="s">
        <v>160</v>
      </c>
      <c r="G509" s="70" t="s">
        <v>2182</v>
      </c>
      <c r="H509" s="70" t="s">
        <v>2183</v>
      </c>
      <c r="I509" s="148"/>
      <c r="J509" s="71">
        <v>391.59641637482207</v>
      </c>
      <c r="K509" s="71">
        <v>1.3829917083502077</v>
      </c>
      <c r="L509" s="71">
        <v>25.58412434249944</v>
      </c>
      <c r="M509" s="71">
        <v>25.670896313076245</v>
      </c>
      <c r="N509" s="71">
        <v>24.413522785558861</v>
      </c>
      <c r="O509" s="71">
        <v>15.625982766346207</v>
      </c>
      <c r="P509" s="71">
        <v>28.818274609896523</v>
      </c>
      <c r="Q509" s="71">
        <v>1.03911535035216</v>
      </c>
      <c r="R509" s="71">
        <v>0</v>
      </c>
      <c r="S509" s="71">
        <v>1.758164994071012</v>
      </c>
      <c r="T509" s="72"/>
      <c r="U509" s="71">
        <v>14336923</v>
      </c>
      <c r="V509" s="71">
        <v>658</v>
      </c>
      <c r="W509" s="71">
        <v>1050</v>
      </c>
      <c r="X509" s="71">
        <v>5613</v>
      </c>
      <c r="Y509" s="71">
        <v>8358</v>
      </c>
      <c r="Z509" s="71">
        <v>11497</v>
      </c>
      <c r="AA509" s="71">
        <v>6202</v>
      </c>
      <c r="AB509" s="71">
        <v>17797</v>
      </c>
      <c r="AC509" s="71">
        <v>0</v>
      </c>
      <c r="AD509" s="71">
        <v>1.758164994071012</v>
      </c>
      <c r="AE509" s="72"/>
      <c r="AF509" s="71">
        <v>139910591.91491508</v>
      </c>
      <c r="AG509" s="71">
        <v>984943.80554431595</v>
      </c>
      <c r="AH509" s="71">
        <v>9197364.8706327844</v>
      </c>
      <c r="AI509" s="71">
        <v>36604471.650164761</v>
      </c>
      <c r="AJ509" s="71">
        <v>37030156.294583201</v>
      </c>
      <c r="AK509" s="71">
        <v>0</v>
      </c>
      <c r="AL509" s="71">
        <v>0</v>
      </c>
      <c r="AM509" s="71">
        <v>2336103.4113154686</v>
      </c>
      <c r="AN509" s="71">
        <v>0</v>
      </c>
      <c r="AO509" s="71">
        <v>0</v>
      </c>
      <c r="AP509" s="71">
        <v>226063631.94715562</v>
      </c>
      <c r="AQ509" s="72"/>
      <c r="AR509" s="71">
        <v>482</v>
      </c>
      <c r="AS509" s="71">
        <v>621</v>
      </c>
      <c r="AT509" s="71">
        <v>0</v>
      </c>
      <c r="AU509" s="71">
        <v>4</v>
      </c>
      <c r="AV509" s="71">
        <v>0</v>
      </c>
      <c r="AW509" s="71">
        <v>0</v>
      </c>
      <c r="AX509" s="71"/>
      <c r="AY509" s="72"/>
      <c r="AZ509" s="71">
        <v>2727.400000000001</v>
      </c>
      <c r="BA509" s="71">
        <v>82065.899999999951</v>
      </c>
      <c r="BB509" s="71">
        <v>0</v>
      </c>
      <c r="BC509" s="71">
        <v>1084</v>
      </c>
      <c r="BD509" s="71">
        <v>0</v>
      </c>
      <c r="BE509" s="71">
        <v>0</v>
      </c>
      <c r="BF509" s="71"/>
      <c r="BG509" s="72"/>
      <c r="BH509" s="71">
        <v>0</v>
      </c>
      <c r="BI509" s="71">
        <v>0</v>
      </c>
      <c r="BJ509" s="71">
        <v>92.570999999999998</v>
      </c>
      <c r="BK509" s="71">
        <v>0</v>
      </c>
      <c r="BL509" s="71">
        <v>4.8940000000000001</v>
      </c>
      <c r="BM509" s="71">
        <v>0</v>
      </c>
      <c r="BN509" s="72"/>
      <c r="BO509" s="71">
        <v>0</v>
      </c>
      <c r="BP509" s="71">
        <v>0</v>
      </c>
      <c r="BQ509" s="71">
        <v>10</v>
      </c>
      <c r="BR509" s="71">
        <v>0</v>
      </c>
      <c r="BS509" s="71">
        <v>1</v>
      </c>
      <c r="BT509" s="71">
        <v>0</v>
      </c>
      <c r="BU509"/>
      <c r="BV509" s="70">
        <v>92.570999999999998</v>
      </c>
      <c r="BW509" s="70">
        <v>0</v>
      </c>
      <c r="BX509" s="70">
        <v>4.8940000000000001</v>
      </c>
      <c r="BY509" s="70">
        <v>0</v>
      </c>
      <c r="BZ509" s="70">
        <v>0</v>
      </c>
      <c r="CA509" s="70">
        <v>0</v>
      </c>
      <c r="CB509" s="70">
        <v>0</v>
      </c>
      <c r="CC509" s="70">
        <v>0</v>
      </c>
      <c r="CD509" s="70">
        <v>0</v>
      </c>
    </row>
    <row r="510" spans="1:82">
      <c r="A510" s="70" t="s">
        <v>2201</v>
      </c>
      <c r="B510" s="70">
        <v>221</v>
      </c>
      <c r="C510" s="70">
        <v>19</v>
      </c>
      <c r="D510" s="70">
        <v>13</v>
      </c>
      <c r="E510" s="70">
        <v>2022</v>
      </c>
      <c r="F510" s="70" t="s">
        <v>161</v>
      </c>
      <c r="G510" s="70" t="s">
        <v>2182</v>
      </c>
      <c r="H510" s="70" t="s">
        <v>2183</v>
      </c>
      <c r="I510" s="148"/>
      <c r="J510" s="71">
        <v>355.35139845739292</v>
      </c>
      <c r="K510" s="71">
        <v>1.3408452771849098</v>
      </c>
      <c r="L510" s="71">
        <v>22.726472799556564</v>
      </c>
      <c r="M510" s="71">
        <v>23.361719927678543</v>
      </c>
      <c r="N510" s="71">
        <v>26.065468417656813</v>
      </c>
      <c r="O510" s="71">
        <v>16.304915431955113</v>
      </c>
      <c r="P510" s="71">
        <v>28.591511017732348</v>
      </c>
      <c r="Q510" s="71">
        <v>1.0285150184412692</v>
      </c>
      <c r="R510" s="71">
        <v>0</v>
      </c>
      <c r="S510" s="71">
        <v>1.6336710815551261</v>
      </c>
      <c r="T510" s="72"/>
      <c r="U510" s="71">
        <v>15771223</v>
      </c>
      <c r="V510" s="71">
        <v>658</v>
      </c>
      <c r="W510" s="71">
        <v>1050</v>
      </c>
      <c r="X510" s="71">
        <v>5613</v>
      </c>
      <c r="Y510" s="71">
        <v>8325</v>
      </c>
      <c r="Z510" s="71">
        <v>11398</v>
      </c>
      <c r="AA510" s="71">
        <v>6247</v>
      </c>
      <c r="AB510" s="71">
        <v>17471</v>
      </c>
      <c r="AC510" s="71">
        <v>0</v>
      </c>
      <c r="AD510" s="71">
        <v>1.6336710815551261</v>
      </c>
      <c r="AE510" s="72"/>
      <c r="AF510" s="71">
        <v>143334357.33501369</v>
      </c>
      <c r="AG510" s="71">
        <v>1000351.6021789809</v>
      </c>
      <c r="AH510" s="71">
        <v>8943810.3436335027</v>
      </c>
      <c r="AI510" s="71">
        <v>33198183.437108953</v>
      </c>
      <c r="AJ510" s="71">
        <v>41208250.36791385</v>
      </c>
      <c r="AK510" s="71">
        <v>0</v>
      </c>
      <c r="AL510" s="71">
        <v>0</v>
      </c>
      <c r="AM510" s="71">
        <v>2255982.960586716</v>
      </c>
      <c r="AN510" s="71">
        <v>0</v>
      </c>
      <c r="AO510" s="71">
        <v>0</v>
      </c>
      <c r="AP510" s="71">
        <v>229940936.04643571</v>
      </c>
      <c r="AQ510" s="72"/>
      <c r="AR510" s="71">
        <v>514</v>
      </c>
      <c r="AS510" s="71">
        <v>635</v>
      </c>
      <c r="AT510" s="71">
        <v>0</v>
      </c>
      <c r="AU510" s="71">
        <v>4</v>
      </c>
      <c r="AV510" s="71">
        <v>0</v>
      </c>
      <c r="AW510" s="71">
        <v>0</v>
      </c>
      <c r="AX510" s="71"/>
      <c r="AY510" s="72"/>
      <c r="AZ510" s="71">
        <v>2897.7000000000016</v>
      </c>
      <c r="BA510" s="71">
        <v>83198.399999999936</v>
      </c>
      <c r="BB510" s="71">
        <v>0</v>
      </c>
      <c r="BC510" s="71">
        <v>1084</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2202</v>
      </c>
      <c r="B511" s="70">
        <v>221</v>
      </c>
      <c r="C511" s="70">
        <v>20</v>
      </c>
      <c r="D511" s="70">
        <v>13</v>
      </c>
      <c r="E511" s="70">
        <v>2023</v>
      </c>
      <c r="F511" s="70" t="s">
        <v>1539</v>
      </c>
      <c r="G511" s="70" t="s">
        <v>2182</v>
      </c>
      <c r="H511" s="70" t="s">
        <v>2183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536</v>
      </c>
      <c r="AS511" s="71">
        <v>646</v>
      </c>
      <c r="AT511" s="71">
        <v>0</v>
      </c>
      <c r="AU511" s="71">
        <v>4</v>
      </c>
      <c r="AV511" s="71">
        <v>0</v>
      </c>
      <c r="AW511" s="71">
        <v>0</v>
      </c>
      <c r="AX511" s="71"/>
      <c r="AY511" s="72"/>
      <c r="AZ511" s="71">
        <v>3023.0000000000018</v>
      </c>
      <c r="BA511" s="71">
        <v>84211.79999999993</v>
      </c>
      <c r="BB511" s="71">
        <v>0</v>
      </c>
      <c r="BC511" s="71">
        <v>1084</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2203</v>
      </c>
      <c r="B512" s="70">
        <v>221</v>
      </c>
      <c r="C512" s="70">
        <v>21</v>
      </c>
      <c r="D512" s="70">
        <v>13</v>
      </c>
      <c r="E512" s="70">
        <v>2024</v>
      </c>
      <c r="F512" s="70" t="s">
        <v>1554</v>
      </c>
      <c r="G512" s="70" t="s">
        <v>2182</v>
      </c>
      <c r="H512" s="70" t="s">
        <v>2183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2204</v>
      </c>
      <c r="B513" s="70">
        <v>18</v>
      </c>
      <c r="C513" s="70">
        <v>1</v>
      </c>
      <c r="D513" s="70">
        <v>2</v>
      </c>
      <c r="E513" s="70">
        <v>1990</v>
      </c>
      <c r="F513" s="70" t="s">
        <v>787</v>
      </c>
      <c r="G513" s="70" t="s">
        <v>2205</v>
      </c>
      <c r="H513" s="70" t="s">
        <v>2206</v>
      </c>
      <c r="I513" s="148"/>
      <c r="J513" s="71">
        <v>2.9723996394495882</v>
      </c>
      <c r="K513" s="71">
        <v>7.3995736995912633</v>
      </c>
      <c r="L513" s="71">
        <v>175.29142222616781</v>
      </c>
      <c r="M513" s="71">
        <v>17.320069721323861</v>
      </c>
      <c r="N513" s="71">
        <v>27.285344145281439</v>
      </c>
      <c r="O513" s="71">
        <v>11.091345248410031</v>
      </c>
      <c r="P513" s="71">
        <v>19.953783543565891</v>
      </c>
      <c r="Q513" s="71">
        <v>1.9784304678476099</v>
      </c>
      <c r="R513" s="71">
        <v>34.723080265769397</v>
      </c>
      <c r="S513" s="71">
        <v>2.312105046088861</v>
      </c>
      <c r="T513" s="72"/>
      <c r="U513" s="71">
        <v>406544</v>
      </c>
      <c r="V513" s="71">
        <v>1682</v>
      </c>
      <c r="W513" s="71">
        <v>1609</v>
      </c>
      <c r="X513" s="71">
        <v>6955</v>
      </c>
      <c r="Y513" s="71">
        <v>11327</v>
      </c>
      <c r="Z513" s="71">
        <v>4562</v>
      </c>
      <c r="AA513" s="71">
        <v>4845</v>
      </c>
      <c r="AB513" s="71">
        <v>32123</v>
      </c>
      <c r="AC513" s="71">
        <v>6014100</v>
      </c>
      <c r="AD513" s="71">
        <v>2.312105046088861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2207</v>
      </c>
      <c r="B514" s="70">
        <v>19</v>
      </c>
      <c r="C514" s="70">
        <v>2</v>
      </c>
      <c r="D514" s="70">
        <v>2</v>
      </c>
      <c r="E514" s="70">
        <v>2005</v>
      </c>
      <c r="F514" s="70" t="s">
        <v>789</v>
      </c>
      <c r="G514" s="70" t="s">
        <v>2205</v>
      </c>
      <c r="H514" s="70" t="s">
        <v>2206</v>
      </c>
      <c r="I514" s="148"/>
      <c r="J514" s="71">
        <v>1.5982945939916671</v>
      </c>
      <c r="K514" s="71">
        <v>2.9992728667472131</v>
      </c>
      <c r="L514" s="71">
        <v>49.369832432392641</v>
      </c>
      <c r="M514" s="71">
        <v>24.618851912508941</v>
      </c>
      <c r="N514" s="71">
        <v>29.986341507675231</v>
      </c>
      <c r="O514" s="71">
        <v>18.34794712068188</v>
      </c>
      <c r="P514" s="71">
        <v>20.190083984757401</v>
      </c>
      <c r="Q514" s="71">
        <v>1.51657234668175</v>
      </c>
      <c r="R514" s="71">
        <v>25.578985782023281</v>
      </c>
      <c r="S514" s="71">
        <v>2.5092115119999998</v>
      </c>
      <c r="T514" s="72"/>
      <c r="U514" s="71">
        <v>238263</v>
      </c>
      <c r="V514" s="71">
        <v>1310</v>
      </c>
      <c r="W514" s="71">
        <v>412</v>
      </c>
      <c r="X514" s="71">
        <v>5382</v>
      </c>
      <c r="Y514" s="71">
        <v>11016</v>
      </c>
      <c r="Z514" s="71">
        <v>8733</v>
      </c>
      <c r="AA514" s="71">
        <v>4015</v>
      </c>
      <c r="AB514" s="71">
        <v>25742</v>
      </c>
      <c r="AC514" s="71">
        <v>4523114</v>
      </c>
      <c r="AD514" s="71">
        <v>2.5092115119999998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2208</v>
      </c>
      <c r="B515" s="70">
        <v>20</v>
      </c>
      <c r="C515" s="70">
        <v>3</v>
      </c>
      <c r="D515" s="70">
        <v>2</v>
      </c>
      <c r="E515" s="70">
        <v>2006</v>
      </c>
      <c r="F515" s="70" t="s">
        <v>790</v>
      </c>
      <c r="G515" s="70" t="s">
        <v>2205</v>
      </c>
      <c r="H515" s="70" t="s">
        <v>2206</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2209</v>
      </c>
      <c r="B516" s="70">
        <v>21</v>
      </c>
      <c r="C516" s="70">
        <v>4</v>
      </c>
      <c r="D516" s="70">
        <v>2</v>
      </c>
      <c r="E516" s="70">
        <v>2007</v>
      </c>
      <c r="F516" s="70" t="s">
        <v>791</v>
      </c>
      <c r="G516" s="70" t="s">
        <v>2205</v>
      </c>
      <c r="H516" s="70" t="s">
        <v>2206</v>
      </c>
      <c r="I516" s="148"/>
      <c r="J516" s="71">
        <v>1.0565993903400439</v>
      </c>
      <c r="K516" s="71">
        <v>2.322335187986234</v>
      </c>
      <c r="L516" s="71">
        <v>69.838823444754041</v>
      </c>
      <c r="M516" s="71">
        <v>25.82161123383035</v>
      </c>
      <c r="N516" s="71">
        <v>30.095484154756249</v>
      </c>
      <c r="O516" s="71">
        <v>17.623592722441749</v>
      </c>
      <c r="P516" s="71">
        <v>19.057463263567211</v>
      </c>
      <c r="Q516" s="71">
        <v>1.51521811688116</v>
      </c>
      <c r="R516" s="71">
        <v>22.887953605737941</v>
      </c>
      <c r="S516" s="71">
        <v>2.5959715652000011</v>
      </c>
      <c r="T516" s="72"/>
      <c r="U516" s="71">
        <v>212036</v>
      </c>
      <c r="V516" s="71">
        <v>949</v>
      </c>
      <c r="W516" s="71">
        <v>625</v>
      </c>
      <c r="X516" s="71">
        <v>6846</v>
      </c>
      <c r="Y516" s="71">
        <v>10828</v>
      </c>
      <c r="Z516" s="71">
        <v>8720</v>
      </c>
      <c r="AA516" s="71">
        <v>3732</v>
      </c>
      <c r="AB516" s="71">
        <v>24359</v>
      </c>
      <c r="AC516" s="71">
        <v>4163387</v>
      </c>
      <c r="AD516" s="71">
        <v>2.5959715652000011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2210</v>
      </c>
      <c r="B517" s="70">
        <v>22</v>
      </c>
      <c r="C517" s="70">
        <v>5</v>
      </c>
      <c r="D517" s="70">
        <v>2</v>
      </c>
      <c r="E517" s="70">
        <v>2008</v>
      </c>
      <c r="F517" s="70" t="s">
        <v>792</v>
      </c>
      <c r="G517" s="70" t="s">
        <v>2205</v>
      </c>
      <c r="H517" s="70" t="s">
        <v>2206</v>
      </c>
      <c r="I517" s="148"/>
      <c r="J517" s="71">
        <v>1.0034875512955459</v>
      </c>
      <c r="K517" s="71">
        <v>1.707146999607392</v>
      </c>
      <c r="L517" s="71">
        <v>57.870910970964388</v>
      </c>
      <c r="M517" s="71">
        <v>27.465563532148391</v>
      </c>
      <c r="N517" s="71">
        <v>29.223384494740721</v>
      </c>
      <c r="O517" s="71">
        <v>16.865902651256281</v>
      </c>
      <c r="P517" s="71">
        <v>18.597085828805181</v>
      </c>
      <c r="Q517" s="71">
        <v>1.4553885863308</v>
      </c>
      <c r="R517" s="71">
        <v>21.83474550282877</v>
      </c>
      <c r="S517" s="71">
        <v>2.752659603180001</v>
      </c>
      <c r="T517" s="72"/>
      <c r="U517" s="71">
        <v>214530</v>
      </c>
      <c r="V517" s="71">
        <v>949</v>
      </c>
      <c r="W517" s="71">
        <v>625</v>
      </c>
      <c r="X517" s="71">
        <v>6846</v>
      </c>
      <c r="Y517" s="71">
        <v>10731</v>
      </c>
      <c r="Z517" s="71">
        <v>8638</v>
      </c>
      <c r="AA517" s="71">
        <v>3646</v>
      </c>
      <c r="AB517" s="71">
        <v>23782</v>
      </c>
      <c r="AC517" s="71">
        <v>4124283</v>
      </c>
      <c r="AD517" s="71">
        <v>2.752659603180001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2211</v>
      </c>
      <c r="B518" s="70">
        <v>23</v>
      </c>
      <c r="C518" s="70">
        <v>6</v>
      </c>
      <c r="D518" s="70">
        <v>2</v>
      </c>
      <c r="E518" s="70">
        <v>2009</v>
      </c>
      <c r="F518" s="70" t="s">
        <v>176</v>
      </c>
      <c r="G518" s="70" t="s">
        <v>2205</v>
      </c>
      <c r="H518" s="70" t="s">
        <v>2206</v>
      </c>
      <c r="I518" s="148"/>
      <c r="J518" s="71">
        <v>1.302759183952062</v>
      </c>
      <c r="K518" s="71">
        <v>1.558398823795544</v>
      </c>
      <c r="L518" s="71">
        <v>59.151500558287132</v>
      </c>
      <c r="M518" s="71">
        <v>24.916355125268328</v>
      </c>
      <c r="N518" s="71">
        <v>26.38786292478796</v>
      </c>
      <c r="O518" s="71">
        <v>17.18611324403394</v>
      </c>
      <c r="P518" s="71">
        <v>18.04543538227243</v>
      </c>
      <c r="Q518" s="71">
        <v>1.3566378263163099</v>
      </c>
      <c r="R518" s="71">
        <v>21.345692188708831</v>
      </c>
      <c r="S518" s="71">
        <v>2.6828288275599999</v>
      </c>
      <c r="T518" s="72"/>
      <c r="U518" s="71">
        <v>240753</v>
      </c>
      <c r="V518" s="71">
        <v>824</v>
      </c>
      <c r="W518" s="71">
        <v>691</v>
      </c>
      <c r="X518" s="71">
        <v>6497</v>
      </c>
      <c r="Y518" s="71">
        <v>10651</v>
      </c>
      <c r="Z518" s="71">
        <v>8688</v>
      </c>
      <c r="AA518" s="71">
        <v>3632</v>
      </c>
      <c r="AB518" s="71">
        <v>23271</v>
      </c>
      <c r="AC518" s="71">
        <v>3933449</v>
      </c>
      <c r="AD518" s="71">
        <v>2.6828288275599999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20.710999999999999</v>
      </c>
      <c r="BM518" s="71">
        <v>0</v>
      </c>
      <c r="BN518" s="72"/>
      <c r="BO518" s="71">
        <v>0</v>
      </c>
      <c r="BP518" s="71">
        <v>0</v>
      </c>
      <c r="BQ518" s="71">
        <v>0</v>
      </c>
      <c r="BR518" s="71">
        <v>0</v>
      </c>
      <c r="BS518" s="71">
        <v>2</v>
      </c>
      <c r="BT518" s="71">
        <v>0</v>
      </c>
      <c r="BU518"/>
      <c r="BV518" s="70">
        <v>0</v>
      </c>
      <c r="BW518" s="70">
        <v>0</v>
      </c>
      <c r="BX518" s="70">
        <v>3.8580000000000001</v>
      </c>
      <c r="BY518" s="70">
        <v>0</v>
      </c>
      <c r="BZ518" s="70">
        <v>16.853000000000002</v>
      </c>
      <c r="CA518" s="70">
        <v>0</v>
      </c>
      <c r="CB518" s="70">
        <v>0</v>
      </c>
      <c r="CC518" s="70">
        <v>0</v>
      </c>
      <c r="CD518" s="70">
        <v>0</v>
      </c>
    </row>
    <row r="519" spans="1:82">
      <c r="A519" s="70" t="s">
        <v>2212</v>
      </c>
      <c r="B519" s="70">
        <v>24</v>
      </c>
      <c r="C519" s="70">
        <v>7</v>
      </c>
      <c r="D519" s="70">
        <v>2</v>
      </c>
      <c r="E519" s="70">
        <v>2010</v>
      </c>
      <c r="F519" s="70" t="s">
        <v>177</v>
      </c>
      <c r="G519" s="70" t="s">
        <v>2205</v>
      </c>
      <c r="H519" s="70" t="s">
        <v>2206</v>
      </c>
      <c r="I519" s="148"/>
      <c r="J519" s="71">
        <v>1.0467244978979171</v>
      </c>
      <c r="K519" s="71">
        <v>1.69009033161672</v>
      </c>
      <c r="L519" s="71">
        <v>53.309404643482807</v>
      </c>
      <c r="M519" s="71">
        <v>26.722442625635971</v>
      </c>
      <c r="N519" s="71">
        <v>29.725956690272689</v>
      </c>
      <c r="O519" s="71">
        <v>17.19128895350666</v>
      </c>
      <c r="P519" s="71">
        <v>18.11017359809378</v>
      </c>
      <c r="Q519" s="71">
        <v>1.3862158448906701</v>
      </c>
      <c r="R519" s="71">
        <v>21.71969964146022</v>
      </c>
      <c r="S519" s="71">
        <v>2.13522642034</v>
      </c>
      <c r="T519" s="72"/>
      <c r="U519" s="71">
        <v>231072</v>
      </c>
      <c r="V519" s="71">
        <v>824</v>
      </c>
      <c r="W519" s="71">
        <v>691</v>
      </c>
      <c r="X519" s="71">
        <v>6497</v>
      </c>
      <c r="Y519" s="71">
        <v>10584</v>
      </c>
      <c r="Z519" s="71">
        <v>8731</v>
      </c>
      <c r="AA519" s="71">
        <v>3554</v>
      </c>
      <c r="AB519" s="71">
        <v>22785</v>
      </c>
      <c r="AC519" s="71">
        <v>3792880</v>
      </c>
      <c r="AD519" s="71">
        <v>2.13522642034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3.4430000000000001</v>
      </c>
      <c r="BM519" s="71">
        <v>0</v>
      </c>
      <c r="BN519" s="72"/>
      <c r="BO519" s="71">
        <v>0</v>
      </c>
      <c r="BP519" s="71">
        <v>0</v>
      </c>
      <c r="BQ519" s="71">
        <v>0</v>
      </c>
      <c r="BR519" s="71">
        <v>0</v>
      </c>
      <c r="BS519" s="71">
        <v>1</v>
      </c>
      <c r="BT519" s="71">
        <v>0</v>
      </c>
      <c r="BU519"/>
      <c r="BV519" s="70">
        <v>0</v>
      </c>
      <c r="BW519" s="70">
        <v>0</v>
      </c>
      <c r="BX519" s="70">
        <v>3.4430000000000001</v>
      </c>
      <c r="BY519" s="70">
        <v>0</v>
      </c>
      <c r="BZ519" s="70">
        <v>0</v>
      </c>
      <c r="CA519" s="70">
        <v>0</v>
      </c>
      <c r="CB519" s="70">
        <v>0</v>
      </c>
      <c r="CC519" s="70">
        <v>0</v>
      </c>
      <c r="CD519" s="70">
        <v>0</v>
      </c>
    </row>
    <row r="520" spans="1:82">
      <c r="A520" s="70" t="s">
        <v>2213</v>
      </c>
      <c r="B520" s="70">
        <v>25</v>
      </c>
      <c r="C520" s="70">
        <v>8</v>
      </c>
      <c r="D520" s="70">
        <v>2</v>
      </c>
      <c r="E520" s="70">
        <v>2011</v>
      </c>
      <c r="F520" s="70" t="s">
        <v>178</v>
      </c>
      <c r="G520" s="1064" t="s">
        <v>2205</v>
      </c>
      <c r="H520" s="70" t="s">
        <v>2206</v>
      </c>
      <c r="I520" s="148"/>
      <c r="J520" s="71">
        <v>1.3074613429948281</v>
      </c>
      <c r="K520" s="71">
        <v>2.2584798308058822</v>
      </c>
      <c r="L520" s="71">
        <v>49.053429070740997</v>
      </c>
      <c r="M520" s="71">
        <v>30.96947562277208</v>
      </c>
      <c r="N520" s="71">
        <v>34.04924339668954</v>
      </c>
      <c r="O520" s="71">
        <v>17.043514969279627</v>
      </c>
      <c r="P520" s="71">
        <v>17.250323675341452</v>
      </c>
      <c r="Q520" s="71">
        <v>1.56824635318606</v>
      </c>
      <c r="R520" s="71">
        <v>25.204888450654529</v>
      </c>
      <c r="S520" s="71">
        <v>3.13130132112</v>
      </c>
      <c r="T520" s="72"/>
      <c r="U520" s="71">
        <v>200223</v>
      </c>
      <c r="V520" s="71">
        <v>824</v>
      </c>
      <c r="W520" s="71">
        <v>691</v>
      </c>
      <c r="X520" s="71">
        <v>6497</v>
      </c>
      <c r="Y520" s="71">
        <v>10491</v>
      </c>
      <c r="Z520" s="71">
        <v>8844</v>
      </c>
      <c r="AA520" s="71">
        <v>3486</v>
      </c>
      <c r="AB520" s="71">
        <v>22347</v>
      </c>
      <c r="AC520" s="71">
        <v>4394214</v>
      </c>
      <c r="AD520" s="71">
        <v>3.13130132112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4.7220000000000004</v>
      </c>
      <c r="BM520" s="71">
        <v>0</v>
      </c>
      <c r="BN520" s="72"/>
      <c r="BO520" s="71">
        <v>0</v>
      </c>
      <c r="BP520" s="71">
        <v>0</v>
      </c>
      <c r="BQ520" s="71">
        <v>0</v>
      </c>
      <c r="BR520" s="71">
        <v>0</v>
      </c>
      <c r="BS520" s="71">
        <v>1</v>
      </c>
      <c r="BT520" s="71">
        <v>0</v>
      </c>
      <c r="BU520"/>
      <c r="BV520" s="70">
        <v>0</v>
      </c>
      <c r="BW520" s="70">
        <v>0</v>
      </c>
      <c r="BX520" s="70">
        <v>4.7220000000000004</v>
      </c>
      <c r="BY520" s="70">
        <v>0</v>
      </c>
      <c r="BZ520" s="70">
        <v>0</v>
      </c>
      <c r="CA520" s="70">
        <v>0</v>
      </c>
      <c r="CB520" s="70">
        <v>0</v>
      </c>
      <c r="CC520" s="70">
        <v>0</v>
      </c>
      <c r="CD520" s="70">
        <v>0</v>
      </c>
    </row>
    <row r="521" spans="1:82">
      <c r="A521" s="70" t="s">
        <v>2214</v>
      </c>
      <c r="B521" s="70">
        <v>26</v>
      </c>
      <c r="C521" s="70">
        <v>9</v>
      </c>
      <c r="D521" s="70">
        <v>2</v>
      </c>
      <c r="E521" s="70">
        <v>2012</v>
      </c>
      <c r="F521" s="70" t="s">
        <v>179</v>
      </c>
      <c r="G521" s="1064" t="s">
        <v>2205</v>
      </c>
      <c r="H521" s="70" t="s">
        <v>2206</v>
      </c>
      <c r="I521" s="148"/>
      <c r="J521" s="71">
        <v>1.711864982818649</v>
      </c>
      <c r="K521" s="71">
        <v>2.182834805716718</v>
      </c>
      <c r="L521" s="71">
        <v>47.559910039267884</v>
      </c>
      <c r="M521" s="71">
        <v>33.550588373599233</v>
      </c>
      <c r="N521" s="71">
        <v>38.988548717813792</v>
      </c>
      <c r="O521" s="71">
        <v>17.112064971086699</v>
      </c>
      <c r="P521" s="71">
        <v>17.099638865481328</v>
      </c>
      <c r="Q521" s="71">
        <v>1.6696336346972001</v>
      </c>
      <c r="R521" s="71">
        <v>29.089786205234589</v>
      </c>
      <c r="S521" s="71">
        <v>2.6900574869999998</v>
      </c>
      <c r="T521" s="72"/>
      <c r="U521" s="71">
        <v>234765</v>
      </c>
      <c r="V521" s="71">
        <v>824</v>
      </c>
      <c r="W521" s="71">
        <v>691</v>
      </c>
      <c r="X521" s="71">
        <v>6497</v>
      </c>
      <c r="Y521" s="71">
        <v>10382</v>
      </c>
      <c r="Z521" s="71">
        <v>8950</v>
      </c>
      <c r="AA521" s="71">
        <v>3436</v>
      </c>
      <c r="AB521" s="71">
        <v>21898</v>
      </c>
      <c r="AC521" s="71">
        <v>4940150</v>
      </c>
      <c r="AD521" s="71">
        <v>2.6900574869999998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2.8740000000000001</v>
      </c>
      <c r="BL521" s="71">
        <v>4.6980000000000004</v>
      </c>
      <c r="BM521" s="71">
        <v>5.851</v>
      </c>
      <c r="BN521" s="72"/>
      <c r="BO521" s="71">
        <v>0</v>
      </c>
      <c r="BP521" s="71">
        <v>0</v>
      </c>
      <c r="BQ521" s="71">
        <v>0</v>
      </c>
      <c r="BR521" s="71">
        <v>1</v>
      </c>
      <c r="BS521" s="71">
        <v>1</v>
      </c>
      <c r="BT521" s="71">
        <v>1</v>
      </c>
      <c r="BU521"/>
      <c r="BV521" s="70">
        <v>8.7249999999999996</v>
      </c>
      <c r="BW521" s="70">
        <v>0</v>
      </c>
      <c r="BX521" s="70">
        <v>4.6980000000000004</v>
      </c>
      <c r="BY521" s="70">
        <v>0</v>
      </c>
      <c r="BZ521" s="70">
        <v>0</v>
      </c>
      <c r="CA521" s="70">
        <v>0</v>
      </c>
      <c r="CB521" s="70">
        <v>0</v>
      </c>
      <c r="CC521" s="70">
        <v>0</v>
      </c>
      <c r="CD521" s="70">
        <v>0</v>
      </c>
    </row>
    <row r="522" spans="1:82">
      <c r="A522" s="70" t="s">
        <v>2215</v>
      </c>
      <c r="B522" s="70">
        <v>27</v>
      </c>
      <c r="C522" s="70">
        <v>10</v>
      </c>
      <c r="D522" s="70">
        <v>2</v>
      </c>
      <c r="E522" s="70">
        <v>2013</v>
      </c>
      <c r="F522" s="70" t="s">
        <v>180</v>
      </c>
      <c r="G522" s="70" t="s">
        <v>2205</v>
      </c>
      <c r="H522" s="70" t="s">
        <v>2206</v>
      </c>
      <c r="I522" s="148"/>
      <c r="J522" s="71">
        <v>2.6892939091906438</v>
      </c>
      <c r="K522" s="71">
        <v>2.0616977752162602</v>
      </c>
      <c r="L522" s="71">
        <v>48.261184608370442</v>
      </c>
      <c r="M522" s="71">
        <v>33.981675092693983</v>
      </c>
      <c r="N522" s="71">
        <v>37.653693541341447</v>
      </c>
      <c r="O522" s="71">
        <v>16.549079622472373</v>
      </c>
      <c r="P522" s="71">
        <v>16.934283688418056</v>
      </c>
      <c r="Q522" s="71">
        <v>1.67156190008101</v>
      </c>
      <c r="R522" s="71">
        <v>27.4870800257818</v>
      </c>
      <c r="S522" s="71">
        <v>2.6640850825600002</v>
      </c>
      <c r="T522" s="72"/>
      <c r="U522" s="71">
        <v>274272</v>
      </c>
      <c r="V522" s="71">
        <v>824</v>
      </c>
      <c r="W522" s="71">
        <v>691</v>
      </c>
      <c r="X522" s="71">
        <v>6497</v>
      </c>
      <c r="Y522" s="71">
        <v>10350</v>
      </c>
      <c r="Z522" s="71">
        <v>9042</v>
      </c>
      <c r="AA522" s="71">
        <v>3390</v>
      </c>
      <c r="AB522" s="71">
        <v>21609</v>
      </c>
      <c r="AC522" s="71">
        <v>4556583</v>
      </c>
      <c r="AD522" s="71">
        <v>2.6640850825600002</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1.3979999999999999</v>
      </c>
      <c r="BL522" s="71">
        <v>3.6589999999999998</v>
      </c>
      <c r="BM522" s="71">
        <v>2.754</v>
      </c>
      <c r="BN522" s="72"/>
      <c r="BO522" s="71">
        <v>0</v>
      </c>
      <c r="BP522" s="71">
        <v>0</v>
      </c>
      <c r="BQ522" s="71">
        <v>0</v>
      </c>
      <c r="BR522" s="71">
        <v>1</v>
      </c>
      <c r="BS522" s="71">
        <v>1</v>
      </c>
      <c r="BT522" s="71">
        <v>1</v>
      </c>
      <c r="BU522"/>
      <c r="BV522" s="70">
        <v>4.1520000000000001</v>
      </c>
      <c r="BW522" s="70">
        <v>0</v>
      </c>
      <c r="BX522" s="70">
        <v>3.6589999999999998</v>
      </c>
      <c r="BY522" s="70">
        <v>0</v>
      </c>
      <c r="BZ522" s="70">
        <v>0</v>
      </c>
      <c r="CA522" s="70">
        <v>0</v>
      </c>
      <c r="CB522" s="70">
        <v>0</v>
      </c>
      <c r="CC522" s="70">
        <v>0</v>
      </c>
      <c r="CD522" s="70">
        <v>0</v>
      </c>
    </row>
    <row r="523" spans="1:82">
      <c r="A523" s="70" t="s">
        <v>2216</v>
      </c>
      <c r="B523" s="70">
        <v>28</v>
      </c>
      <c r="C523" s="70">
        <v>11</v>
      </c>
      <c r="D523" s="70">
        <v>2</v>
      </c>
      <c r="E523" s="70">
        <v>2014</v>
      </c>
      <c r="F523" s="70" t="s">
        <v>181</v>
      </c>
      <c r="G523" s="70" t="s">
        <v>2205</v>
      </c>
      <c r="H523" s="70" t="s">
        <v>2206</v>
      </c>
      <c r="I523" s="148"/>
      <c r="J523" s="71">
        <v>1.9487527434095631</v>
      </c>
      <c r="K523" s="71">
        <v>2.1984847201755371</v>
      </c>
      <c r="L523" s="71">
        <v>21.180401987111349</v>
      </c>
      <c r="M523" s="71">
        <v>31.313982713721369</v>
      </c>
      <c r="N523" s="71">
        <v>34.730954320272083</v>
      </c>
      <c r="O523" s="71">
        <v>15.844873732584603</v>
      </c>
      <c r="P523" s="71">
        <v>16.736089752332834</v>
      </c>
      <c r="Q523" s="71">
        <v>1.56932719970534</v>
      </c>
      <c r="R523" s="71">
        <v>23.054943098376299</v>
      </c>
      <c r="S523" s="71">
        <v>2.5018497980999999</v>
      </c>
      <c r="T523" s="72"/>
      <c r="U523" s="71">
        <v>224187</v>
      </c>
      <c r="V523" s="71">
        <v>788</v>
      </c>
      <c r="W523" s="71">
        <v>274</v>
      </c>
      <c r="X523" s="71">
        <v>6026</v>
      </c>
      <c r="Y523" s="71">
        <v>10269</v>
      </c>
      <c r="Z523" s="71">
        <v>9118</v>
      </c>
      <c r="AA523" s="71">
        <v>3333</v>
      </c>
      <c r="AB523" s="71">
        <v>21145</v>
      </c>
      <c r="AC523" s="71">
        <v>3833877</v>
      </c>
      <c r="AD523" s="71">
        <v>2.5018497980999999</v>
      </c>
      <c r="AE523" s="72"/>
      <c r="AF523" s="71"/>
      <c r="AG523" s="71"/>
      <c r="AH523" s="71"/>
      <c r="AI523" s="71"/>
      <c r="AJ523" s="71"/>
      <c r="AK523" s="71"/>
      <c r="AL523" s="71"/>
      <c r="AM523" s="71"/>
      <c r="AN523" s="71"/>
      <c r="AO523" s="71"/>
      <c r="AP523" s="71"/>
      <c r="AQ523" s="72"/>
      <c r="AR523" s="71">
        <v>231</v>
      </c>
      <c r="AS523" s="71">
        <v>31</v>
      </c>
      <c r="AT523" s="71">
        <v>1</v>
      </c>
      <c r="AU523" s="71">
        <v>0</v>
      </c>
      <c r="AV523" s="71">
        <v>0</v>
      </c>
      <c r="AW523" s="71">
        <v>0</v>
      </c>
      <c r="AX523" s="71"/>
      <c r="AY523" s="72"/>
      <c r="AZ523" s="71">
        <v>1009.9</v>
      </c>
      <c r="BA523" s="71">
        <v>1618.5</v>
      </c>
      <c r="BB523" s="71">
        <v>16000</v>
      </c>
      <c r="BC523" s="71">
        <v>0</v>
      </c>
      <c r="BD523" s="71">
        <v>0</v>
      </c>
      <c r="BE523" s="71">
        <v>0</v>
      </c>
      <c r="BF523" s="71"/>
      <c r="BG523" s="72"/>
      <c r="BH523" s="71">
        <v>0</v>
      </c>
      <c r="BI523" s="71">
        <v>0</v>
      </c>
      <c r="BJ523" s="71">
        <v>0</v>
      </c>
      <c r="BK523" s="71">
        <v>0.81599999999999995</v>
      </c>
      <c r="BL523" s="71">
        <v>3.996</v>
      </c>
      <c r="BM523" s="71">
        <v>2.7010000000000001</v>
      </c>
      <c r="BN523" s="72"/>
      <c r="BO523" s="71">
        <v>0</v>
      </c>
      <c r="BP523" s="71">
        <v>0</v>
      </c>
      <c r="BQ523" s="71">
        <v>0</v>
      </c>
      <c r="BR523" s="71">
        <v>1</v>
      </c>
      <c r="BS523" s="71">
        <v>1</v>
      </c>
      <c r="BT523" s="71">
        <v>1</v>
      </c>
      <c r="BU523"/>
      <c r="BV523" s="70">
        <v>3.5169999999999999</v>
      </c>
      <c r="BW523" s="70">
        <v>0</v>
      </c>
      <c r="BX523" s="70">
        <v>3.996</v>
      </c>
      <c r="BY523" s="70">
        <v>0</v>
      </c>
      <c r="BZ523" s="70">
        <v>0</v>
      </c>
      <c r="CA523" s="70">
        <v>0</v>
      </c>
      <c r="CB523" s="70">
        <v>0</v>
      </c>
      <c r="CC523" s="70">
        <v>0</v>
      </c>
      <c r="CD523" s="70">
        <v>0</v>
      </c>
    </row>
    <row r="524" spans="1:82">
      <c r="A524" s="70" t="s">
        <v>2217</v>
      </c>
      <c r="B524" s="70">
        <v>29</v>
      </c>
      <c r="C524" s="70">
        <v>12</v>
      </c>
      <c r="D524" s="70">
        <v>2</v>
      </c>
      <c r="E524" s="70">
        <v>2015</v>
      </c>
      <c r="F524" s="70" t="s">
        <v>182</v>
      </c>
      <c r="G524" s="70" t="s">
        <v>2205</v>
      </c>
      <c r="H524" s="70" t="s">
        <v>2206</v>
      </c>
      <c r="I524" s="148"/>
      <c r="J524" s="71">
        <v>1.353307130643173</v>
      </c>
      <c r="K524" s="71">
        <v>1.840757917890973</v>
      </c>
      <c r="L524" s="71">
        <v>24.076896641161259</v>
      </c>
      <c r="M524" s="71">
        <v>26.497380788664611</v>
      </c>
      <c r="N524" s="71">
        <v>29.892262950990499</v>
      </c>
      <c r="O524" s="71">
        <v>15.747194533439433</v>
      </c>
      <c r="P524" s="71">
        <v>16.598553355170637</v>
      </c>
      <c r="Q524" s="71">
        <v>1.49391286779635</v>
      </c>
      <c r="R524" s="71">
        <v>25.307937677325825</v>
      </c>
      <c r="S524" s="71">
        <v>3.2192713212799999</v>
      </c>
      <c r="T524" s="72"/>
      <c r="U524" s="71">
        <v>197514</v>
      </c>
      <c r="V524" s="71">
        <v>788</v>
      </c>
      <c r="W524" s="71">
        <v>274</v>
      </c>
      <c r="X524" s="71">
        <v>6026</v>
      </c>
      <c r="Y524" s="71">
        <v>10134</v>
      </c>
      <c r="Z524" s="71">
        <v>9149</v>
      </c>
      <c r="AA524" s="71">
        <v>3303</v>
      </c>
      <c r="AB524" s="71">
        <v>20562</v>
      </c>
      <c r="AC524" s="71">
        <v>4325979</v>
      </c>
      <c r="AD524" s="71">
        <v>3.2192713212799999</v>
      </c>
      <c r="AE524" s="72"/>
      <c r="AF524" s="71">
        <v>2109127.5129284058</v>
      </c>
      <c r="AG524" s="71">
        <v>1410255.9741588051</v>
      </c>
      <c r="AH524" s="71">
        <v>2992710.440038621</v>
      </c>
      <c r="AI524" s="71">
        <v>37018323.492869116</v>
      </c>
      <c r="AJ524" s="71">
        <v>47891007.236396447</v>
      </c>
      <c r="AK524" s="71">
        <v>0</v>
      </c>
      <c r="AL524" s="71">
        <v>0</v>
      </c>
      <c r="AM524" s="71">
        <v>2817935.8456540881</v>
      </c>
      <c r="AN524" s="71">
        <v>0</v>
      </c>
      <c r="AO524" s="71">
        <v>0</v>
      </c>
      <c r="AP524" s="71">
        <v>94239360.502045482</v>
      </c>
      <c r="AQ524" s="72"/>
      <c r="AR524" s="71">
        <v>261</v>
      </c>
      <c r="AS524" s="71">
        <v>41</v>
      </c>
      <c r="AT524" s="71">
        <v>1</v>
      </c>
      <c r="AU524" s="71">
        <v>0</v>
      </c>
      <c r="AV524" s="71">
        <v>0</v>
      </c>
      <c r="AW524" s="71">
        <v>0</v>
      </c>
      <c r="AX524" s="71"/>
      <c r="AY524" s="72"/>
      <c r="AZ524" s="71">
        <v>1174.5</v>
      </c>
      <c r="BA524" s="71">
        <v>3905.3</v>
      </c>
      <c r="BB524" s="71">
        <v>16000</v>
      </c>
      <c r="BC524" s="71">
        <v>0</v>
      </c>
      <c r="BD524" s="71">
        <v>0</v>
      </c>
      <c r="BE524" s="71">
        <v>0</v>
      </c>
      <c r="BF524" s="71"/>
      <c r="BG524" s="72"/>
      <c r="BH524" s="71">
        <v>0</v>
      </c>
      <c r="BI524" s="71">
        <v>0</v>
      </c>
      <c r="BJ524" s="71">
        <v>0</v>
      </c>
      <c r="BK524" s="71">
        <v>0</v>
      </c>
      <c r="BL524" s="71">
        <v>4.694</v>
      </c>
      <c r="BM524" s="71">
        <v>2.8119999999999998</v>
      </c>
      <c r="BN524" s="72"/>
      <c r="BO524" s="71">
        <v>0</v>
      </c>
      <c r="BP524" s="71">
        <v>0</v>
      </c>
      <c r="BQ524" s="71">
        <v>0</v>
      </c>
      <c r="BR524" s="71">
        <v>0</v>
      </c>
      <c r="BS524" s="71">
        <v>1</v>
      </c>
      <c r="BT524" s="71">
        <v>1</v>
      </c>
      <c r="BU524"/>
      <c r="BV524" s="70">
        <v>2.8119999999999998</v>
      </c>
      <c r="BW524" s="70">
        <v>0</v>
      </c>
      <c r="BX524" s="70">
        <v>4.694</v>
      </c>
      <c r="BY524" s="70">
        <v>0</v>
      </c>
      <c r="BZ524" s="70">
        <v>0</v>
      </c>
      <c r="CA524" s="70">
        <v>0</v>
      </c>
      <c r="CB524" s="70">
        <v>0</v>
      </c>
      <c r="CC524" s="70">
        <v>0</v>
      </c>
      <c r="CD524" s="70">
        <v>0</v>
      </c>
    </row>
    <row r="525" spans="1:82">
      <c r="A525" s="70" t="s">
        <v>2218</v>
      </c>
      <c r="B525" s="70">
        <v>30</v>
      </c>
      <c r="C525" s="70">
        <v>13</v>
      </c>
      <c r="D525" s="70">
        <v>2</v>
      </c>
      <c r="E525" s="70">
        <v>2016</v>
      </c>
      <c r="F525" s="70" t="s">
        <v>155</v>
      </c>
      <c r="G525" s="70" t="s">
        <v>2205</v>
      </c>
      <c r="H525" s="70" t="s">
        <v>2206</v>
      </c>
      <c r="I525" s="148"/>
      <c r="J525" s="71">
        <v>1.4353060601622429</v>
      </c>
      <c r="K525" s="71">
        <v>1.8527734568001708</v>
      </c>
      <c r="L525" s="71">
        <v>22.954686013817618</v>
      </c>
      <c r="M525" s="71">
        <v>22.081942486682905</v>
      </c>
      <c r="N525" s="71">
        <v>27.210869151032245</v>
      </c>
      <c r="O525" s="71">
        <v>15.571271398839441</v>
      </c>
      <c r="P525" s="71">
        <v>16.529372019674565</v>
      </c>
      <c r="Q525" s="71">
        <v>1.422670304981007</v>
      </c>
      <c r="R525" s="71">
        <v>24.944520597662692</v>
      </c>
      <c r="S525" s="71">
        <v>2.8058625000000008</v>
      </c>
      <c r="T525" s="72"/>
      <c r="U525" s="71">
        <v>235142</v>
      </c>
      <c r="V525" s="71">
        <v>788</v>
      </c>
      <c r="W525" s="71">
        <v>274</v>
      </c>
      <c r="X525" s="71">
        <v>6026</v>
      </c>
      <c r="Y525" s="71">
        <v>10049</v>
      </c>
      <c r="Z525" s="71">
        <v>9158</v>
      </c>
      <c r="AA525" s="71">
        <v>3402</v>
      </c>
      <c r="AB525" s="71">
        <v>20142</v>
      </c>
      <c r="AC525" s="71">
        <v>4260278.5771899922</v>
      </c>
      <c r="AD525" s="71">
        <v>2.8058625000000008</v>
      </c>
      <c r="AE525" s="72"/>
      <c r="AF525" s="71">
        <v>2435677.9995722268</v>
      </c>
      <c r="AG525" s="71">
        <v>1380994.5664132789</v>
      </c>
      <c r="AH525" s="71">
        <v>2654817.742540326</v>
      </c>
      <c r="AI525" s="71">
        <v>34896209.66302409</v>
      </c>
      <c r="AJ525" s="71">
        <v>43227673.80202122</v>
      </c>
      <c r="AK525" s="71">
        <v>0</v>
      </c>
      <c r="AL525" s="71">
        <v>0</v>
      </c>
      <c r="AM525" s="71">
        <v>2762521.1492661182</v>
      </c>
      <c r="AN525" s="71">
        <v>0</v>
      </c>
      <c r="AO525" s="71">
        <v>0</v>
      </c>
      <c r="AP525" s="71">
        <v>87357894.922837257</v>
      </c>
      <c r="AQ525" s="72"/>
      <c r="AR525" s="71">
        <v>284</v>
      </c>
      <c r="AS525" s="71">
        <v>44</v>
      </c>
      <c r="AT525" s="71">
        <v>1</v>
      </c>
      <c r="AU525" s="71">
        <v>0</v>
      </c>
      <c r="AV525" s="71">
        <v>0</v>
      </c>
      <c r="AW525" s="71">
        <v>0</v>
      </c>
      <c r="AX525" s="71"/>
      <c r="AY525" s="72"/>
      <c r="AZ525" s="71">
        <v>1304.5999999999999</v>
      </c>
      <c r="BA525" s="71">
        <v>4567.5</v>
      </c>
      <c r="BB525" s="71">
        <v>16000</v>
      </c>
      <c r="BC525" s="71">
        <v>0</v>
      </c>
      <c r="BD525" s="71">
        <v>0</v>
      </c>
      <c r="BE525" s="71">
        <v>0</v>
      </c>
      <c r="BF525" s="71"/>
      <c r="BG525" s="72"/>
      <c r="BH525" s="71">
        <v>0</v>
      </c>
      <c r="BI525" s="71">
        <v>0</v>
      </c>
      <c r="BJ525" s="71">
        <v>0</v>
      </c>
      <c r="BK525" s="71">
        <v>0</v>
      </c>
      <c r="BL525" s="71">
        <v>4.0750000000000002</v>
      </c>
      <c r="BM525" s="71">
        <v>3.82</v>
      </c>
      <c r="BN525" s="72"/>
      <c r="BO525" s="71">
        <v>0</v>
      </c>
      <c r="BP525" s="71">
        <v>0</v>
      </c>
      <c r="BQ525" s="71">
        <v>0</v>
      </c>
      <c r="BR525" s="71">
        <v>0</v>
      </c>
      <c r="BS525" s="71">
        <v>1</v>
      </c>
      <c r="BT525" s="71">
        <v>1</v>
      </c>
      <c r="BU525"/>
      <c r="BV525" s="70">
        <v>3.82</v>
      </c>
      <c r="BW525" s="70">
        <v>0</v>
      </c>
      <c r="BX525" s="70">
        <v>4.0750000000000002</v>
      </c>
      <c r="BY525" s="70">
        <v>0</v>
      </c>
      <c r="BZ525" s="70">
        <v>0</v>
      </c>
      <c r="CA525" s="70">
        <v>0</v>
      </c>
      <c r="CB525" s="70">
        <v>0</v>
      </c>
      <c r="CC525" s="70">
        <v>0</v>
      </c>
      <c r="CD525" s="70">
        <v>0</v>
      </c>
    </row>
    <row r="526" spans="1:82">
      <c r="A526" s="70" t="s">
        <v>2219</v>
      </c>
      <c r="B526" s="70">
        <v>31</v>
      </c>
      <c r="C526" s="70">
        <v>14</v>
      </c>
      <c r="D526" s="70">
        <v>2</v>
      </c>
      <c r="E526" s="70">
        <v>2017</v>
      </c>
      <c r="F526" s="70" t="s">
        <v>156</v>
      </c>
      <c r="G526" s="70" t="s">
        <v>2205</v>
      </c>
      <c r="H526" s="70" t="s">
        <v>2206</v>
      </c>
      <c r="I526" s="148"/>
      <c r="J526" s="71">
        <v>1.0994437529288565</v>
      </c>
      <c r="K526" s="71">
        <v>1.7751466941623848</v>
      </c>
      <c r="L526" s="71">
        <v>19.926212148580063</v>
      </c>
      <c r="M526" s="71">
        <v>21.203481100550455</v>
      </c>
      <c r="N526" s="71">
        <v>27.139005562375054</v>
      </c>
      <c r="O526" s="71">
        <v>15.280389318138981</v>
      </c>
      <c r="P526" s="71">
        <v>16.217062772734771</v>
      </c>
      <c r="Q526" s="71">
        <v>1.34693009452801</v>
      </c>
      <c r="R526" s="71">
        <v>25.009158849041039</v>
      </c>
      <c r="S526" s="71">
        <v>3.0853343700000004</v>
      </c>
      <c r="T526" s="72"/>
      <c r="U526" s="71">
        <v>216730</v>
      </c>
      <c r="V526" s="71">
        <v>788</v>
      </c>
      <c r="W526" s="71">
        <v>274</v>
      </c>
      <c r="X526" s="71">
        <v>6026</v>
      </c>
      <c r="Y526" s="71">
        <v>9944</v>
      </c>
      <c r="Z526" s="71">
        <v>9136</v>
      </c>
      <c r="AA526" s="71">
        <v>3359</v>
      </c>
      <c r="AB526" s="71">
        <v>19720</v>
      </c>
      <c r="AC526" s="71">
        <v>4356069.9999999991</v>
      </c>
      <c r="AD526" s="71">
        <v>3.08533437</v>
      </c>
      <c r="AE526" s="72"/>
      <c r="AF526" s="71">
        <v>1996167.92623173</v>
      </c>
      <c r="AG526" s="71">
        <v>1358841.0316843721</v>
      </c>
      <c r="AH526" s="71">
        <v>3118962.4902476869</v>
      </c>
      <c r="AI526" s="71">
        <v>35107433.577353023</v>
      </c>
      <c r="AJ526" s="71">
        <v>48633619.46279645</v>
      </c>
      <c r="AK526" s="71">
        <v>0</v>
      </c>
      <c r="AL526" s="71">
        <v>0</v>
      </c>
      <c r="AM526" s="71">
        <v>2708874.916499462</v>
      </c>
      <c r="AN526" s="71">
        <v>0</v>
      </c>
      <c r="AO526" s="71">
        <v>0</v>
      </c>
      <c r="AP526" s="71">
        <v>92923899.404812723</v>
      </c>
      <c r="AQ526" s="72"/>
      <c r="AR526" s="71">
        <v>294</v>
      </c>
      <c r="AS526" s="71">
        <v>44</v>
      </c>
      <c r="AT526" s="71">
        <v>1</v>
      </c>
      <c r="AU526" s="71">
        <v>0</v>
      </c>
      <c r="AV526" s="71">
        <v>0</v>
      </c>
      <c r="AW526" s="71">
        <v>0</v>
      </c>
      <c r="AX526" s="71"/>
      <c r="AY526" s="72"/>
      <c r="AZ526" s="71">
        <v>1366.2</v>
      </c>
      <c r="BA526" s="71">
        <v>4567.5</v>
      </c>
      <c r="BB526" s="71">
        <v>16000</v>
      </c>
      <c r="BC526" s="71">
        <v>0</v>
      </c>
      <c r="BD526" s="71">
        <v>0</v>
      </c>
      <c r="BE526" s="71">
        <v>0</v>
      </c>
      <c r="BF526" s="71"/>
      <c r="BG526" s="72"/>
      <c r="BH526" s="71">
        <v>0</v>
      </c>
      <c r="BI526" s="71">
        <v>0</v>
      </c>
      <c r="BJ526" s="71">
        <v>0</v>
      </c>
      <c r="BK526" s="71">
        <v>0</v>
      </c>
      <c r="BL526" s="71">
        <v>4.6230000000000002</v>
      </c>
      <c r="BM526" s="71">
        <v>5.2880000000000003</v>
      </c>
      <c r="BN526" s="72"/>
      <c r="BO526" s="71">
        <v>0</v>
      </c>
      <c r="BP526" s="71">
        <v>0</v>
      </c>
      <c r="BQ526" s="71">
        <v>0</v>
      </c>
      <c r="BR526" s="71">
        <v>0</v>
      </c>
      <c r="BS526" s="71">
        <v>1</v>
      </c>
      <c r="BT526" s="71">
        <v>1</v>
      </c>
      <c r="BU526"/>
      <c r="BV526" s="70">
        <v>5.2880000000000003</v>
      </c>
      <c r="BW526" s="70">
        <v>0</v>
      </c>
      <c r="BX526" s="70">
        <v>4.6230000000000002</v>
      </c>
      <c r="BY526" s="70">
        <v>0</v>
      </c>
      <c r="BZ526" s="70">
        <v>0</v>
      </c>
      <c r="CA526" s="70">
        <v>0</v>
      </c>
      <c r="CB526" s="70">
        <v>0</v>
      </c>
      <c r="CC526" s="70">
        <v>0</v>
      </c>
      <c r="CD526" s="70">
        <v>0</v>
      </c>
    </row>
    <row r="527" spans="1:82">
      <c r="A527" s="70" t="s">
        <v>2220</v>
      </c>
      <c r="B527" s="70">
        <v>32</v>
      </c>
      <c r="C527" s="70">
        <v>15</v>
      </c>
      <c r="D527" s="70">
        <v>2</v>
      </c>
      <c r="E527" s="70">
        <v>2018</v>
      </c>
      <c r="F527" s="70" t="s">
        <v>183</v>
      </c>
      <c r="G527" s="70" t="s">
        <v>2205</v>
      </c>
      <c r="H527" s="70" t="s">
        <v>2206</v>
      </c>
      <c r="I527" s="148"/>
      <c r="J527" s="71">
        <v>0.85462154954927716</v>
      </c>
      <c r="K527" s="71">
        <v>1.5566889304834146</v>
      </c>
      <c r="L527" s="71">
        <v>17.968401800211158</v>
      </c>
      <c r="M527" s="71">
        <v>19.163472209235508</v>
      </c>
      <c r="N527" s="71">
        <v>20.145539020781822</v>
      </c>
      <c r="O527" s="71">
        <v>15.058949090804026</v>
      </c>
      <c r="P527" s="71">
        <v>15.740161859548714</v>
      </c>
      <c r="Q527" s="71">
        <v>1.22356698840474</v>
      </c>
      <c r="R527" s="71">
        <v>20.806263935027378</v>
      </c>
      <c r="S527" s="71">
        <v>2.7967441756799998</v>
      </c>
      <c r="T527" s="72"/>
      <c r="U527" s="71">
        <v>228805</v>
      </c>
      <c r="V527" s="71">
        <v>788</v>
      </c>
      <c r="W527" s="71">
        <v>274</v>
      </c>
      <c r="X527" s="71">
        <v>6026</v>
      </c>
      <c r="Y527" s="71">
        <v>9850</v>
      </c>
      <c r="Z527" s="71">
        <v>9176</v>
      </c>
      <c r="AA527" s="71">
        <v>3293</v>
      </c>
      <c r="AB527" s="71">
        <v>19305</v>
      </c>
      <c r="AC527" s="71">
        <v>3609811</v>
      </c>
      <c r="AD527" s="71">
        <v>2.7967441756800002</v>
      </c>
      <c r="AE527" s="72"/>
      <c r="AF527" s="71">
        <v>1914817.8580651551</v>
      </c>
      <c r="AG527" s="71">
        <v>1213188.3402587839</v>
      </c>
      <c r="AH527" s="71">
        <v>2700667.55034367</v>
      </c>
      <c r="AI527" s="71">
        <v>36527437.467258587</v>
      </c>
      <c r="AJ527" s="71">
        <v>46070625.908463024</v>
      </c>
      <c r="AK527" s="71">
        <v>0</v>
      </c>
      <c r="AL527" s="71">
        <v>0</v>
      </c>
      <c r="AM527" s="71">
        <v>2657354.692288382</v>
      </c>
      <c r="AN527" s="71">
        <v>0</v>
      </c>
      <c r="AO527" s="71">
        <v>0</v>
      </c>
      <c r="AP527" s="71">
        <v>91084091.816677615</v>
      </c>
      <c r="AQ527" s="72"/>
      <c r="AR527" s="71">
        <v>301</v>
      </c>
      <c r="AS527" s="71">
        <v>45</v>
      </c>
      <c r="AT527" s="71">
        <v>1</v>
      </c>
      <c r="AU527" s="71">
        <v>0</v>
      </c>
      <c r="AV527" s="71">
        <v>0</v>
      </c>
      <c r="AW527" s="71">
        <v>0</v>
      </c>
      <c r="AX527" s="71"/>
      <c r="AY527" s="72"/>
      <c r="AZ527" s="71">
        <v>1409.5000000000002</v>
      </c>
      <c r="BA527" s="71">
        <v>4579</v>
      </c>
      <c r="BB527" s="71">
        <v>16000</v>
      </c>
      <c r="BC527" s="71">
        <v>0</v>
      </c>
      <c r="BD527" s="71">
        <v>0</v>
      </c>
      <c r="BE527" s="71">
        <v>0</v>
      </c>
      <c r="BF527" s="71"/>
      <c r="BG527" s="72"/>
      <c r="BH527" s="71">
        <v>0</v>
      </c>
      <c r="BI527" s="71">
        <v>0</v>
      </c>
      <c r="BJ527" s="71">
        <v>0</v>
      </c>
      <c r="BK527" s="71">
        <v>0</v>
      </c>
      <c r="BL527" s="71">
        <v>4.6230000000000002</v>
      </c>
      <c r="BM527" s="71">
        <v>2.2069999999999999</v>
      </c>
      <c r="BN527" s="72"/>
      <c r="BO527" s="71">
        <v>0</v>
      </c>
      <c r="BP527" s="71">
        <v>0</v>
      </c>
      <c r="BQ527" s="71">
        <v>0</v>
      </c>
      <c r="BR527" s="71">
        <v>0</v>
      </c>
      <c r="BS527" s="71">
        <v>1</v>
      </c>
      <c r="BT527" s="71">
        <v>1</v>
      </c>
      <c r="BU527"/>
      <c r="BV527" s="70">
        <v>2.2069999999999999</v>
      </c>
      <c r="BW527" s="70">
        <v>0</v>
      </c>
      <c r="BX527" s="70">
        <v>4.6230000000000002</v>
      </c>
      <c r="BY527" s="70">
        <v>0</v>
      </c>
      <c r="BZ527" s="70">
        <v>0</v>
      </c>
      <c r="CA527" s="70">
        <v>0</v>
      </c>
      <c r="CB527" s="70">
        <v>0</v>
      </c>
      <c r="CC527" s="70">
        <v>0</v>
      </c>
      <c r="CD527" s="70">
        <v>0</v>
      </c>
    </row>
    <row r="528" spans="1:82">
      <c r="A528" s="70" t="s">
        <v>2221</v>
      </c>
      <c r="B528" s="70">
        <v>33</v>
      </c>
      <c r="C528" s="70">
        <v>16</v>
      </c>
      <c r="D528" s="70">
        <v>2</v>
      </c>
      <c r="E528" s="70">
        <v>2019</v>
      </c>
      <c r="F528" s="70" t="s">
        <v>158</v>
      </c>
      <c r="G528" s="70" t="s">
        <v>2205</v>
      </c>
      <c r="H528" s="70" t="s">
        <v>2206</v>
      </c>
      <c r="I528" s="148"/>
      <c r="J528" s="71">
        <v>0.93186808662236986</v>
      </c>
      <c r="K528" s="71">
        <v>1.4595818089236421</v>
      </c>
      <c r="L528" s="71">
        <v>18.290967147577589</v>
      </c>
      <c r="M528" s="71">
        <v>19.547364279397446</v>
      </c>
      <c r="N528" s="71">
        <v>21.344655149630505</v>
      </c>
      <c r="O528" s="71">
        <v>14.627827036123026</v>
      </c>
      <c r="P528" s="71">
        <v>15.367641445609216</v>
      </c>
      <c r="Q528" s="71">
        <v>1.16249711576939</v>
      </c>
      <c r="R528" s="71">
        <v>20.708806809307177</v>
      </c>
      <c r="S528" s="71">
        <v>2.7865788878400006</v>
      </c>
      <c r="T528" s="72"/>
      <c r="U528" s="71">
        <v>208431</v>
      </c>
      <c r="V528" s="71">
        <v>788</v>
      </c>
      <c r="W528" s="71">
        <v>274</v>
      </c>
      <c r="X528" s="71">
        <v>6026</v>
      </c>
      <c r="Y528" s="71">
        <v>9761</v>
      </c>
      <c r="Z528" s="71">
        <v>9158</v>
      </c>
      <c r="AA528" s="71">
        <v>3191</v>
      </c>
      <c r="AB528" s="71">
        <v>18838</v>
      </c>
      <c r="AC528" s="71">
        <v>3651750</v>
      </c>
      <c r="AD528" s="71">
        <v>2.7865788878400011</v>
      </c>
      <c r="AE528" s="72"/>
      <c r="AF528" s="71">
        <v>2063790.6230341019</v>
      </c>
      <c r="AG528" s="71">
        <v>1173796.9138432769</v>
      </c>
      <c r="AH528" s="71">
        <v>3222264.53281473</v>
      </c>
      <c r="AI528" s="71">
        <v>34539929.00020466</v>
      </c>
      <c r="AJ528" s="71">
        <v>45693987.666446827</v>
      </c>
      <c r="AK528" s="71">
        <v>0</v>
      </c>
      <c r="AL528" s="71">
        <v>0</v>
      </c>
      <c r="AM528" s="71">
        <v>2565593.7876119255</v>
      </c>
      <c r="AN528" s="71">
        <v>0</v>
      </c>
      <c r="AO528" s="71">
        <v>0</v>
      </c>
      <c r="AP528" s="71">
        <v>89259362.523955524</v>
      </c>
      <c r="AQ528" s="72"/>
      <c r="AR528" s="71">
        <v>303</v>
      </c>
      <c r="AS528" s="71">
        <v>45</v>
      </c>
      <c r="AT528" s="71">
        <v>1</v>
      </c>
      <c r="AU528" s="71">
        <v>0</v>
      </c>
      <c r="AV528" s="71">
        <v>0</v>
      </c>
      <c r="AW528" s="71">
        <v>0</v>
      </c>
      <c r="AX528" s="71"/>
      <c r="AY528" s="72"/>
      <c r="AZ528" s="71">
        <v>1418.4</v>
      </c>
      <c r="BA528" s="71">
        <v>4578.5</v>
      </c>
      <c r="BB528" s="71">
        <v>16000</v>
      </c>
      <c r="BC528" s="71">
        <v>0</v>
      </c>
      <c r="BD528" s="71">
        <v>0</v>
      </c>
      <c r="BE528" s="71">
        <v>0</v>
      </c>
      <c r="BF528" s="71"/>
      <c r="BG528" s="72"/>
      <c r="BH528" s="71">
        <v>0</v>
      </c>
      <c r="BI528" s="71">
        <v>0</v>
      </c>
      <c r="BJ528" s="71">
        <v>0</v>
      </c>
      <c r="BK528" s="71">
        <v>0</v>
      </c>
      <c r="BL528" s="71">
        <v>4.0250000000000004</v>
      </c>
      <c r="BM528" s="71">
        <v>1.825</v>
      </c>
      <c r="BN528" s="72"/>
      <c r="BO528" s="71">
        <v>0</v>
      </c>
      <c r="BP528" s="71">
        <v>0</v>
      </c>
      <c r="BQ528" s="71">
        <v>0</v>
      </c>
      <c r="BR528" s="71">
        <v>0</v>
      </c>
      <c r="BS528" s="71">
        <v>1</v>
      </c>
      <c r="BT528" s="71">
        <v>1</v>
      </c>
      <c r="BU528"/>
      <c r="BV528" s="70">
        <v>1.825</v>
      </c>
      <c r="BW528" s="70">
        <v>0</v>
      </c>
      <c r="BX528" s="70">
        <v>4.0250000000000004</v>
      </c>
      <c r="BY528" s="70">
        <v>0</v>
      </c>
      <c r="BZ528" s="70">
        <v>0</v>
      </c>
      <c r="CA528" s="70">
        <v>0</v>
      </c>
      <c r="CB528" s="70">
        <v>0</v>
      </c>
      <c r="CC528" s="70">
        <v>0</v>
      </c>
      <c r="CD528" s="70">
        <v>0</v>
      </c>
    </row>
    <row r="529" spans="1:82">
      <c r="A529" s="70" t="s">
        <v>2222</v>
      </c>
      <c r="B529" s="70">
        <v>34</v>
      </c>
      <c r="C529" s="70">
        <v>17</v>
      </c>
      <c r="D529" s="70">
        <v>2</v>
      </c>
      <c r="E529" s="70">
        <v>2020</v>
      </c>
      <c r="F529" s="70" t="s">
        <v>159</v>
      </c>
      <c r="G529" s="70" t="s">
        <v>2205</v>
      </c>
      <c r="H529" s="70" t="s">
        <v>2206</v>
      </c>
      <c r="I529" s="148"/>
      <c r="J529" s="71">
        <v>1.0416706015059309</v>
      </c>
      <c r="K529" s="71">
        <v>1.584295359474841</v>
      </c>
      <c r="L529" s="71">
        <v>23.070419023909441</v>
      </c>
      <c r="M529" s="71">
        <v>17.772464389874209</v>
      </c>
      <c r="N529" s="71">
        <v>21.143576420771542</v>
      </c>
      <c r="O529" s="71">
        <v>12.856628284296916</v>
      </c>
      <c r="P529" s="71">
        <v>14.39485852349574</v>
      </c>
      <c r="Q529" s="71">
        <v>1.0898300113056301</v>
      </c>
      <c r="R529" s="71">
        <v>19.844822201315058</v>
      </c>
      <c r="S529" s="71">
        <v>3.0600656640000001</v>
      </c>
      <c r="T529" s="72"/>
      <c r="U529" s="71">
        <v>212825</v>
      </c>
      <c r="V529" s="71">
        <v>763</v>
      </c>
      <c r="W529" s="71">
        <v>312</v>
      </c>
      <c r="X529" s="71">
        <v>5343</v>
      </c>
      <c r="Y529" s="71">
        <v>9708</v>
      </c>
      <c r="Z529" s="71">
        <v>9187</v>
      </c>
      <c r="AA529" s="71">
        <v>3177</v>
      </c>
      <c r="AB529" s="71">
        <v>18484</v>
      </c>
      <c r="AC529" s="71">
        <v>3517886.9999999995</v>
      </c>
      <c r="AD529" s="71">
        <v>3.0600656640000001</v>
      </c>
      <c r="AE529" s="72"/>
      <c r="AF529" s="71">
        <v>2203800.1527954862</v>
      </c>
      <c r="AG529" s="71">
        <v>1182310.1112794164</v>
      </c>
      <c r="AH529" s="71">
        <v>4654421.5248580314</v>
      </c>
      <c r="AI529" s="71">
        <v>30099245.896805774</v>
      </c>
      <c r="AJ529" s="71">
        <v>44831492.110173553</v>
      </c>
      <c r="AK529" s="71"/>
      <c r="AL529" s="71"/>
      <c r="AM529" s="71">
        <v>2412367.3615232348</v>
      </c>
      <c r="AN529" s="71"/>
      <c r="AO529" s="71"/>
      <c r="AP529" s="71">
        <v>85383637.157435507</v>
      </c>
      <c r="AQ529" s="72"/>
      <c r="AR529" s="71">
        <v>303</v>
      </c>
      <c r="AS529" s="71">
        <v>45</v>
      </c>
      <c r="AT529" s="71">
        <v>1</v>
      </c>
      <c r="AU529" s="71">
        <v>0</v>
      </c>
      <c r="AV529" s="71">
        <v>0</v>
      </c>
      <c r="AW529" s="71">
        <v>0</v>
      </c>
      <c r="AX529" s="71"/>
      <c r="AY529" s="72"/>
      <c r="AZ529" s="71">
        <v>1419.4</v>
      </c>
      <c r="BA529" s="71">
        <v>4578.4999999999982</v>
      </c>
      <c r="BB529" s="71">
        <v>16000</v>
      </c>
      <c r="BC529" s="71">
        <v>0</v>
      </c>
      <c r="BD529" s="71">
        <v>0</v>
      </c>
      <c r="BE529" s="71">
        <v>0</v>
      </c>
      <c r="BF529" s="71"/>
      <c r="BG529" s="72"/>
      <c r="BH529" s="71">
        <v>0</v>
      </c>
      <c r="BI529" s="71">
        <v>0</v>
      </c>
      <c r="BJ529" s="71">
        <v>0</v>
      </c>
      <c r="BK529" s="71">
        <v>0</v>
      </c>
      <c r="BL529" s="71">
        <v>4.5119999999999996</v>
      </c>
      <c r="BM529" s="71">
        <v>1.9690000000000001</v>
      </c>
      <c r="BN529" s="72"/>
      <c r="BO529" s="71">
        <v>0</v>
      </c>
      <c r="BP529" s="71">
        <v>0</v>
      </c>
      <c r="BQ529" s="71">
        <v>0</v>
      </c>
      <c r="BR529" s="71">
        <v>0</v>
      </c>
      <c r="BS529" s="71">
        <v>1</v>
      </c>
      <c r="BT529" s="71">
        <v>1</v>
      </c>
      <c r="BU529"/>
      <c r="BV529" s="70">
        <v>1.9690000000000001</v>
      </c>
      <c r="BW529" s="70">
        <v>0</v>
      </c>
      <c r="BX529" s="70">
        <v>4.5119999999999996</v>
      </c>
      <c r="BY529" s="70">
        <v>0</v>
      </c>
      <c r="BZ529" s="70">
        <v>0</v>
      </c>
      <c r="CA529" s="70">
        <v>0</v>
      </c>
      <c r="CB529" s="70">
        <v>0</v>
      </c>
      <c r="CC529" s="70">
        <v>0</v>
      </c>
      <c r="CD529" s="70">
        <v>0</v>
      </c>
    </row>
    <row r="530" spans="1:82">
      <c r="A530" s="70" t="s">
        <v>2223</v>
      </c>
      <c r="B530" s="70">
        <v>34</v>
      </c>
      <c r="C530" s="70">
        <v>18</v>
      </c>
      <c r="D530" s="70">
        <v>2</v>
      </c>
      <c r="E530" s="70">
        <v>2021</v>
      </c>
      <c r="F530" s="70" t="s">
        <v>160</v>
      </c>
      <c r="G530" s="70" t="s">
        <v>2205</v>
      </c>
      <c r="H530" s="70" t="s">
        <v>2206</v>
      </c>
      <c r="I530" s="148"/>
      <c r="J530" s="71">
        <v>1.0510067411597988</v>
      </c>
      <c r="K530" s="71">
        <v>1.600205933222306</v>
      </c>
      <c r="L530" s="71">
        <v>21.206446525150866</v>
      </c>
      <c r="M530" s="71">
        <v>16.122219908489491</v>
      </c>
      <c r="N530" s="71">
        <v>18.495308200439965</v>
      </c>
      <c r="O530" s="71">
        <v>12.415704320307263</v>
      </c>
      <c r="P530" s="71">
        <v>14.776219487176871</v>
      </c>
      <c r="Q530" s="71">
        <v>1.0530114819127501</v>
      </c>
      <c r="R530" s="71">
        <v>21.158945432148322</v>
      </c>
      <c r="S530" s="71">
        <v>3.2840520192000011</v>
      </c>
      <c r="T530" s="72"/>
      <c r="U530" s="71">
        <v>223311</v>
      </c>
      <c r="V530" s="71">
        <v>763</v>
      </c>
      <c r="W530" s="71">
        <v>312</v>
      </c>
      <c r="X530" s="71">
        <v>5343</v>
      </c>
      <c r="Y530" s="71">
        <v>9625</v>
      </c>
      <c r="Z530" s="71">
        <v>9135</v>
      </c>
      <c r="AA530" s="71">
        <v>3180</v>
      </c>
      <c r="AB530" s="71">
        <v>18035</v>
      </c>
      <c r="AC530" s="71">
        <v>3638755.9999999995</v>
      </c>
      <c r="AD530" s="71">
        <v>3.2840520192000011</v>
      </c>
      <c r="AE530" s="72"/>
      <c r="AF530" s="71">
        <v>2554915.5217761192</v>
      </c>
      <c r="AG530" s="71">
        <v>1230040.174859178</v>
      </c>
      <c r="AH530" s="71">
        <v>4474177.6289762352</v>
      </c>
      <c r="AI530" s="71">
        <v>31874687.033538241</v>
      </c>
      <c r="AJ530" s="71">
        <v>43359078.660798833</v>
      </c>
      <c r="AK530" s="71">
        <v>0</v>
      </c>
      <c r="AL530" s="71">
        <v>0</v>
      </c>
      <c r="AM530" s="71">
        <v>2367344.2166137258</v>
      </c>
      <c r="AN530" s="71">
        <v>0</v>
      </c>
      <c r="AO530" s="71">
        <v>0</v>
      </c>
      <c r="AP530" s="71">
        <v>85860243.236562327</v>
      </c>
      <c r="AQ530" s="72"/>
      <c r="AR530" s="71">
        <v>304</v>
      </c>
      <c r="AS530" s="71">
        <v>45</v>
      </c>
      <c r="AT530" s="71">
        <v>1</v>
      </c>
      <c r="AU530" s="71">
        <v>0</v>
      </c>
      <c r="AV530" s="71">
        <v>0</v>
      </c>
      <c r="AW530" s="71">
        <v>0</v>
      </c>
      <c r="AX530" s="71"/>
      <c r="AY530" s="72"/>
      <c r="AZ530" s="71">
        <v>1423.77</v>
      </c>
      <c r="BA530" s="71">
        <v>4578.4999999999982</v>
      </c>
      <c r="BB530" s="71">
        <v>16000</v>
      </c>
      <c r="BC530" s="71">
        <v>0</v>
      </c>
      <c r="BD530" s="71">
        <v>0</v>
      </c>
      <c r="BE530" s="71">
        <v>0</v>
      </c>
      <c r="BF530" s="71"/>
      <c r="BG530" s="72"/>
      <c r="BH530" s="71">
        <v>0</v>
      </c>
      <c r="BI530" s="71">
        <v>0</v>
      </c>
      <c r="BJ530" s="71">
        <v>0</v>
      </c>
      <c r="BK530" s="71">
        <v>0</v>
      </c>
      <c r="BL530" s="71">
        <v>10.021000000000001</v>
      </c>
      <c r="BM530" s="71">
        <v>0</v>
      </c>
      <c r="BN530" s="72"/>
      <c r="BO530" s="71">
        <v>0</v>
      </c>
      <c r="BP530" s="71">
        <v>0</v>
      </c>
      <c r="BQ530" s="71">
        <v>0</v>
      </c>
      <c r="BR530" s="71">
        <v>0</v>
      </c>
      <c r="BS530" s="71">
        <v>2</v>
      </c>
      <c r="BT530" s="71">
        <v>0</v>
      </c>
      <c r="BU530"/>
      <c r="BV530" s="70">
        <v>4.96</v>
      </c>
      <c r="BW530" s="70">
        <v>0</v>
      </c>
      <c r="BX530" s="70">
        <v>5.0609999999999999</v>
      </c>
      <c r="BY530" s="70">
        <v>0</v>
      </c>
      <c r="BZ530" s="70">
        <v>0</v>
      </c>
      <c r="CA530" s="70">
        <v>0</v>
      </c>
      <c r="CB530" s="70">
        <v>0</v>
      </c>
      <c r="CC530" s="70">
        <v>0</v>
      </c>
      <c r="CD530" s="70">
        <v>0</v>
      </c>
    </row>
    <row r="531" spans="1:82">
      <c r="A531" s="70" t="s">
        <v>2224</v>
      </c>
      <c r="B531" s="70">
        <v>34</v>
      </c>
      <c r="C531" s="70">
        <v>19</v>
      </c>
      <c r="D531" s="70">
        <v>2</v>
      </c>
      <c r="E531" s="70">
        <v>2022</v>
      </c>
      <c r="F531" s="70" t="s">
        <v>161</v>
      </c>
      <c r="G531" s="70" t="s">
        <v>2205</v>
      </c>
      <c r="H531" s="70" t="s">
        <v>2206</v>
      </c>
      <c r="I531" s="148"/>
      <c r="J531" s="71">
        <v>1.4206980693707338</v>
      </c>
      <c r="K531" s="71">
        <v>1.6859329691198328</v>
      </c>
      <c r="L531" s="71">
        <v>20.726315412083281</v>
      </c>
      <c r="M531" s="71">
        <v>18.167308860961636</v>
      </c>
      <c r="N531" s="71">
        <v>21.224753304568598</v>
      </c>
      <c r="O531" s="71">
        <v>13.000444941709778</v>
      </c>
      <c r="P531" s="71">
        <v>14.545193215039765</v>
      </c>
      <c r="Q531" s="71">
        <v>1.0367567963922608</v>
      </c>
      <c r="R531" s="71">
        <v>19.001409690725065</v>
      </c>
      <c r="S531" s="71">
        <v>2.2419584335999998</v>
      </c>
      <c r="T531" s="72"/>
      <c r="U531" s="71">
        <v>236466</v>
      </c>
      <c r="V531" s="71">
        <v>763</v>
      </c>
      <c r="W531" s="71">
        <v>312</v>
      </c>
      <c r="X531" s="71">
        <v>5343</v>
      </c>
      <c r="Y531" s="71">
        <v>8511</v>
      </c>
      <c r="Z531" s="71">
        <v>9088</v>
      </c>
      <c r="AA531" s="71">
        <v>3178</v>
      </c>
      <c r="AB531" s="71">
        <v>17611</v>
      </c>
      <c r="AC531" s="71">
        <v>3308759.9999999995</v>
      </c>
      <c r="AD531" s="71">
        <v>2.2419584335999998</v>
      </c>
      <c r="AE531" s="72"/>
      <c r="AF531" s="71">
        <v>2799206.9095324622</v>
      </c>
      <c r="AG531" s="71">
        <v>1259754.4675649735</v>
      </c>
      <c r="AH531" s="71">
        <v>4422072.9942043964</v>
      </c>
      <c r="AI531" s="71">
        <v>29579191.249680575</v>
      </c>
      <c r="AJ531" s="71">
        <v>39651437.509482957</v>
      </c>
      <c r="AK531" s="71">
        <v>0</v>
      </c>
      <c r="AL531" s="71">
        <v>0</v>
      </c>
      <c r="AM531" s="71">
        <v>2274060.7818037118</v>
      </c>
      <c r="AN531" s="71">
        <v>0</v>
      </c>
      <c r="AO531" s="71">
        <v>0</v>
      </c>
      <c r="AP531" s="71">
        <v>79985723.912269071</v>
      </c>
      <c r="AQ531" s="72"/>
      <c r="AR531" s="71">
        <v>310</v>
      </c>
      <c r="AS531" s="71">
        <v>45</v>
      </c>
      <c r="AT531" s="71">
        <v>1</v>
      </c>
      <c r="AU531" s="71">
        <v>0</v>
      </c>
      <c r="AV531" s="71">
        <v>0</v>
      </c>
      <c r="AW531" s="71">
        <v>0</v>
      </c>
      <c r="AX531" s="71"/>
      <c r="AY531" s="72"/>
      <c r="AZ531" s="71">
        <v>1460.4699999999998</v>
      </c>
      <c r="BA531" s="71">
        <v>4578.4999999999982</v>
      </c>
      <c r="BB531" s="71">
        <v>16000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2225</v>
      </c>
      <c r="B532" s="70">
        <v>34</v>
      </c>
      <c r="C532" s="70">
        <v>20</v>
      </c>
      <c r="D532" s="70">
        <v>2</v>
      </c>
      <c r="E532" s="70">
        <v>2023</v>
      </c>
      <c r="F532" s="70" t="s">
        <v>1539</v>
      </c>
      <c r="G532" s="70" t="s">
        <v>2205</v>
      </c>
      <c r="H532" s="70" t="s">
        <v>2206</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311</v>
      </c>
      <c r="AS532" s="71">
        <v>45</v>
      </c>
      <c r="AT532" s="71">
        <v>1</v>
      </c>
      <c r="AU532" s="71">
        <v>0</v>
      </c>
      <c r="AV532" s="71">
        <v>0</v>
      </c>
      <c r="AW532" s="71">
        <v>0</v>
      </c>
      <c r="AX532" s="71"/>
      <c r="AY532" s="72"/>
      <c r="AZ532" s="71">
        <v>1466.77</v>
      </c>
      <c r="BA532" s="71">
        <v>4578.4999999999982</v>
      </c>
      <c r="BB532" s="71">
        <v>16000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2226</v>
      </c>
      <c r="B533" s="70">
        <v>34</v>
      </c>
      <c r="C533" s="70">
        <v>21</v>
      </c>
      <c r="D533" s="70">
        <v>2</v>
      </c>
      <c r="E533" s="70">
        <v>2024</v>
      </c>
      <c r="F533" s="70" t="s">
        <v>1554</v>
      </c>
      <c r="G533" s="70" t="s">
        <v>2205</v>
      </c>
      <c r="H533" s="70" t="s">
        <v>2206</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2227</v>
      </c>
      <c r="B534" s="70">
        <v>273</v>
      </c>
      <c r="C534" s="70">
        <v>1</v>
      </c>
      <c r="D534" s="70">
        <v>17</v>
      </c>
      <c r="E534" s="70">
        <v>1990</v>
      </c>
      <c r="F534" s="70" t="s">
        <v>787</v>
      </c>
      <c r="G534" s="70" t="s">
        <v>2228</v>
      </c>
      <c r="H534" s="70" t="s">
        <v>2229</v>
      </c>
      <c r="I534" s="148"/>
      <c r="J534" s="71">
        <v>18.446871808700578</v>
      </c>
      <c r="K534" s="71">
        <v>5.1488495426265546</v>
      </c>
      <c r="L534" s="71">
        <v>2.3669912648191662</v>
      </c>
      <c r="M534" s="71">
        <v>9.6510692400531077</v>
      </c>
      <c r="N534" s="71">
        <v>19.530987515255109</v>
      </c>
      <c r="O534" s="71">
        <v>15.64750066172007</v>
      </c>
      <c r="P534" s="71">
        <v>24.669383576049469</v>
      </c>
      <c r="Q534" s="71">
        <v>1.37263891407775</v>
      </c>
      <c r="R534" s="71">
        <v>0</v>
      </c>
      <c r="S534" s="71">
        <v>1.1198567959138259</v>
      </c>
      <c r="T534" s="72"/>
      <c r="U534" s="71">
        <v>2997404</v>
      </c>
      <c r="V534" s="71">
        <v>1480</v>
      </c>
      <c r="W534" s="71">
        <v>34</v>
      </c>
      <c r="X534" s="71">
        <v>4048</v>
      </c>
      <c r="Y534" s="71">
        <v>5077</v>
      </c>
      <c r="Z534" s="71">
        <v>6436</v>
      </c>
      <c r="AA534" s="71">
        <v>5990</v>
      </c>
      <c r="AB534" s="71">
        <v>22287</v>
      </c>
      <c r="AC534" s="71">
        <v>0</v>
      </c>
      <c r="AD534" s="71">
        <v>1.1198567959138259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2230</v>
      </c>
      <c r="B535" s="70">
        <v>274</v>
      </c>
      <c r="C535" s="70">
        <v>2</v>
      </c>
      <c r="D535" s="70">
        <v>17</v>
      </c>
      <c r="E535" s="70">
        <v>2005</v>
      </c>
      <c r="F535" s="70" t="s">
        <v>789</v>
      </c>
      <c r="G535" s="70" t="s">
        <v>2228</v>
      </c>
      <c r="H535" s="70" t="s">
        <v>2229</v>
      </c>
      <c r="I535" s="148"/>
      <c r="J535" s="71">
        <v>26.225826291337992</v>
      </c>
      <c r="K535" s="71">
        <v>3.7717524953320658</v>
      </c>
      <c r="L535" s="71">
        <v>2.408501120165262</v>
      </c>
      <c r="M535" s="71">
        <v>19.68886757135142</v>
      </c>
      <c r="N535" s="71">
        <v>31.21781489560254</v>
      </c>
      <c r="O535" s="71">
        <v>24.35887998593676</v>
      </c>
      <c r="P535" s="71">
        <v>22.52841251599331</v>
      </c>
      <c r="Q535" s="71">
        <v>1.2394983141106899</v>
      </c>
      <c r="R535" s="71">
        <v>0</v>
      </c>
      <c r="S535" s="71">
        <v>2.9645251538508179</v>
      </c>
      <c r="T535" s="72"/>
      <c r="U535" s="71">
        <v>3387311</v>
      </c>
      <c r="V535" s="71">
        <v>1391</v>
      </c>
      <c r="W535" s="71">
        <v>27</v>
      </c>
      <c r="X535" s="71">
        <v>3279</v>
      </c>
      <c r="Y535" s="71">
        <v>5798</v>
      </c>
      <c r="Z535" s="71">
        <v>11594</v>
      </c>
      <c r="AA535" s="71">
        <v>4480</v>
      </c>
      <c r="AB535" s="71">
        <v>21039</v>
      </c>
      <c r="AC535" s="71">
        <v>0</v>
      </c>
      <c r="AD535" s="71">
        <v>2.9645251538508179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2231</v>
      </c>
      <c r="B536" s="70">
        <v>275</v>
      </c>
      <c r="C536" s="70">
        <v>3</v>
      </c>
      <c r="D536" s="70">
        <v>17</v>
      </c>
      <c r="E536" s="70">
        <v>2006</v>
      </c>
      <c r="F536" s="70" t="s">
        <v>790</v>
      </c>
      <c r="G536" s="70" t="s">
        <v>2228</v>
      </c>
      <c r="H536" s="70" t="s">
        <v>2229</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2232</v>
      </c>
      <c r="B537" s="70">
        <v>276</v>
      </c>
      <c r="C537" s="70">
        <v>4</v>
      </c>
      <c r="D537" s="70">
        <v>17</v>
      </c>
      <c r="E537" s="70">
        <v>2007</v>
      </c>
      <c r="F537" s="70" t="s">
        <v>791</v>
      </c>
      <c r="G537" s="70" t="s">
        <v>2228</v>
      </c>
      <c r="H537" s="70" t="s">
        <v>2229</v>
      </c>
      <c r="I537" s="148"/>
      <c r="J537" s="71">
        <v>27.301021656430791</v>
      </c>
      <c r="K537" s="71">
        <v>3.2037211821098488</v>
      </c>
      <c r="L537" s="71">
        <v>2.157870772327962</v>
      </c>
      <c r="M537" s="71">
        <v>21.17041550121936</v>
      </c>
      <c r="N537" s="71">
        <v>31.53682152599206</v>
      </c>
      <c r="O537" s="71">
        <v>23.674629031041579</v>
      </c>
      <c r="P537" s="71">
        <v>22.192855129545311</v>
      </c>
      <c r="Q537" s="71">
        <v>1.2916582863433299</v>
      </c>
      <c r="R537" s="71">
        <v>0</v>
      </c>
      <c r="S537" s="71">
        <v>2.8901870981880911</v>
      </c>
      <c r="T537" s="72"/>
      <c r="U537" s="71">
        <v>3924640</v>
      </c>
      <c r="V537" s="71">
        <v>1247</v>
      </c>
      <c r="W537" s="71">
        <v>25</v>
      </c>
      <c r="X537" s="71">
        <v>4344</v>
      </c>
      <c r="Y537" s="71">
        <v>5874</v>
      </c>
      <c r="Z537" s="71">
        <v>11714</v>
      </c>
      <c r="AA537" s="71">
        <v>4346</v>
      </c>
      <c r="AB537" s="71">
        <v>20765</v>
      </c>
      <c r="AC537" s="71">
        <v>0</v>
      </c>
      <c r="AD537" s="71">
        <v>2.8901870981880911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2233</v>
      </c>
      <c r="B538" s="70">
        <v>277</v>
      </c>
      <c r="C538" s="70">
        <v>5</v>
      </c>
      <c r="D538" s="70">
        <v>17</v>
      </c>
      <c r="E538" s="70">
        <v>2008</v>
      </c>
      <c r="F538" s="70" t="s">
        <v>792</v>
      </c>
      <c r="G538" s="70" t="s">
        <v>2228</v>
      </c>
      <c r="H538" s="70" t="s">
        <v>2229</v>
      </c>
      <c r="I538" s="148"/>
      <c r="J538" s="71">
        <v>25.4988464143836</v>
      </c>
      <c r="K538" s="71">
        <v>2.3960631561766328</v>
      </c>
      <c r="L538" s="71">
        <v>1.9224379552686739</v>
      </c>
      <c r="M538" s="71">
        <v>21.41464136267345</v>
      </c>
      <c r="N538" s="71">
        <v>30.589896784534879</v>
      </c>
      <c r="O538" s="71">
        <v>22.971445322068789</v>
      </c>
      <c r="P538" s="71">
        <v>21.7544078606292</v>
      </c>
      <c r="Q538" s="71">
        <v>1.25288750012407</v>
      </c>
      <c r="R538" s="71">
        <v>0</v>
      </c>
      <c r="S538" s="71">
        <v>2.501079227733813</v>
      </c>
      <c r="T538" s="72"/>
      <c r="U538" s="71">
        <v>4193625</v>
      </c>
      <c r="V538" s="71">
        <v>1247</v>
      </c>
      <c r="W538" s="71">
        <v>25</v>
      </c>
      <c r="X538" s="71">
        <v>4344</v>
      </c>
      <c r="Y538" s="71">
        <v>5862</v>
      </c>
      <c r="Z538" s="71">
        <v>11765</v>
      </c>
      <c r="AA538" s="71">
        <v>4265</v>
      </c>
      <c r="AB538" s="71">
        <v>20473</v>
      </c>
      <c r="AC538" s="71">
        <v>0</v>
      </c>
      <c r="AD538" s="71">
        <v>2.501079227733813</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2234</v>
      </c>
      <c r="B539" s="70">
        <v>278</v>
      </c>
      <c r="C539" s="70">
        <v>6</v>
      </c>
      <c r="D539" s="70">
        <v>17</v>
      </c>
      <c r="E539" s="70">
        <v>2009</v>
      </c>
      <c r="F539" s="70" t="s">
        <v>176</v>
      </c>
      <c r="G539" s="1064" t="s">
        <v>2228</v>
      </c>
      <c r="H539" s="70" t="s">
        <v>2229</v>
      </c>
      <c r="I539" s="148"/>
      <c r="J539" s="71">
        <v>25.049158607607151</v>
      </c>
      <c r="K539" s="71">
        <v>2.375108712700885</v>
      </c>
      <c r="L539" s="71">
        <v>3.5514114101911649</v>
      </c>
      <c r="M539" s="71">
        <v>21.68067705603081</v>
      </c>
      <c r="N539" s="71">
        <v>27.8612183561834</v>
      </c>
      <c r="O539" s="71">
        <v>23.46869791979957</v>
      </c>
      <c r="P539" s="71">
        <v>20.67374907093491</v>
      </c>
      <c r="Q539" s="71">
        <v>1.18565167425641</v>
      </c>
      <c r="R539" s="71">
        <v>0</v>
      </c>
      <c r="S539" s="71">
        <v>2.069682873236145</v>
      </c>
      <c r="T539" s="72"/>
      <c r="U539" s="71">
        <v>3260492</v>
      </c>
      <c r="V539" s="71">
        <v>1136</v>
      </c>
      <c r="W539" s="71">
        <v>66</v>
      </c>
      <c r="X539" s="71">
        <v>4430</v>
      </c>
      <c r="Y539" s="71">
        <v>5912</v>
      </c>
      <c r="Z539" s="71">
        <v>11864</v>
      </c>
      <c r="AA539" s="71">
        <v>4161</v>
      </c>
      <c r="AB539" s="71">
        <v>20338</v>
      </c>
      <c r="AC539" s="71">
        <v>0</v>
      </c>
      <c r="AD539" s="71">
        <v>2.069682873236145</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29.725000000000001</v>
      </c>
      <c r="BK539" s="71">
        <v>0</v>
      </c>
      <c r="BL539" s="71">
        <v>0</v>
      </c>
      <c r="BM539" s="71">
        <v>0</v>
      </c>
      <c r="BN539" s="72"/>
      <c r="BO539" s="71">
        <v>0</v>
      </c>
      <c r="BP539" s="71">
        <v>0</v>
      </c>
      <c r="BQ539" s="71">
        <v>6</v>
      </c>
      <c r="BR539" s="71">
        <v>0</v>
      </c>
      <c r="BS539" s="71">
        <v>0</v>
      </c>
      <c r="BT539" s="71">
        <v>0</v>
      </c>
      <c r="BU539"/>
      <c r="BV539" s="70">
        <v>29.725000000000001</v>
      </c>
      <c r="BW539" s="70">
        <v>0</v>
      </c>
      <c r="BX539" s="70">
        <v>0</v>
      </c>
      <c r="BY539" s="70">
        <v>0</v>
      </c>
      <c r="BZ539" s="70">
        <v>0</v>
      </c>
      <c r="CA539" s="70">
        <v>0</v>
      </c>
      <c r="CB539" s="70">
        <v>0</v>
      </c>
      <c r="CC539" s="70">
        <v>0</v>
      </c>
      <c r="CD539" s="70">
        <v>0</v>
      </c>
    </row>
    <row r="540" spans="1:82">
      <c r="A540" s="70" t="s">
        <v>2235</v>
      </c>
      <c r="B540" s="70">
        <v>279</v>
      </c>
      <c r="C540" s="70">
        <v>7</v>
      </c>
      <c r="D540" s="70">
        <v>17</v>
      </c>
      <c r="E540" s="70">
        <v>2010</v>
      </c>
      <c r="F540" s="70" t="s">
        <v>177</v>
      </c>
      <c r="G540" s="1064" t="s">
        <v>2228</v>
      </c>
      <c r="H540" s="70" t="s">
        <v>2229</v>
      </c>
      <c r="I540" s="148"/>
      <c r="J540" s="71">
        <v>17.893235854660119</v>
      </c>
      <c r="K540" s="71">
        <v>2.4330748336890031</v>
      </c>
      <c r="L540" s="71">
        <v>3.367484465414003</v>
      </c>
      <c r="M540" s="71">
        <v>20.819184052555769</v>
      </c>
      <c r="N540" s="71">
        <v>28.667318732852799</v>
      </c>
      <c r="O540" s="71">
        <v>23.499946588031371</v>
      </c>
      <c r="P540" s="71">
        <v>20.994348684340562</v>
      </c>
      <c r="Q540" s="71">
        <v>1.22097721268864</v>
      </c>
      <c r="R540" s="71">
        <v>0</v>
      </c>
      <c r="S540" s="71">
        <v>1.906997757798925</v>
      </c>
      <c r="T540" s="72"/>
      <c r="U540" s="71">
        <v>2668621</v>
      </c>
      <c r="V540" s="71">
        <v>1136</v>
      </c>
      <c r="W540" s="71">
        <v>66</v>
      </c>
      <c r="X540" s="71">
        <v>4430</v>
      </c>
      <c r="Y540" s="71">
        <v>5910</v>
      </c>
      <c r="Z540" s="71">
        <v>11935</v>
      </c>
      <c r="AA540" s="71">
        <v>4120</v>
      </c>
      <c r="AB540" s="71">
        <v>20069</v>
      </c>
      <c r="AC540" s="71">
        <v>0</v>
      </c>
      <c r="AD540" s="71">
        <v>1.906997757798925</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28.564</v>
      </c>
      <c r="BK540" s="71">
        <v>0</v>
      </c>
      <c r="BL540" s="71">
        <v>0</v>
      </c>
      <c r="BM540" s="71">
        <v>0</v>
      </c>
      <c r="BN540" s="72"/>
      <c r="BO540" s="71">
        <v>0</v>
      </c>
      <c r="BP540" s="71">
        <v>0</v>
      </c>
      <c r="BQ540" s="71">
        <v>6</v>
      </c>
      <c r="BR540" s="71">
        <v>0</v>
      </c>
      <c r="BS540" s="71">
        <v>0</v>
      </c>
      <c r="BT540" s="71">
        <v>0</v>
      </c>
      <c r="BU540"/>
      <c r="BV540" s="70">
        <v>28.564</v>
      </c>
      <c r="BW540" s="70">
        <v>0</v>
      </c>
      <c r="BX540" s="70">
        <v>0</v>
      </c>
      <c r="BY540" s="70">
        <v>0</v>
      </c>
      <c r="BZ540" s="70">
        <v>0</v>
      </c>
      <c r="CA540" s="70">
        <v>0</v>
      </c>
      <c r="CB540" s="70">
        <v>0</v>
      </c>
      <c r="CC540" s="70">
        <v>0</v>
      </c>
      <c r="CD540" s="70">
        <v>0</v>
      </c>
    </row>
    <row r="541" spans="1:82">
      <c r="A541" s="70" t="s">
        <v>2236</v>
      </c>
      <c r="B541" s="70">
        <v>280</v>
      </c>
      <c r="C541" s="70">
        <v>8</v>
      </c>
      <c r="D541" s="70">
        <v>17</v>
      </c>
      <c r="E541" s="70">
        <v>2011</v>
      </c>
      <c r="F541" s="70" t="s">
        <v>178</v>
      </c>
      <c r="G541" s="70" t="s">
        <v>2228</v>
      </c>
      <c r="H541" s="70" t="s">
        <v>2229</v>
      </c>
      <c r="I541" s="148"/>
      <c r="J541" s="71">
        <v>21.334496150590621</v>
      </c>
      <c r="K541" s="71">
        <v>3.1256108209523892</v>
      </c>
      <c r="L541" s="71">
        <v>2.6610364784327509</v>
      </c>
      <c r="M541" s="71">
        <v>23.456057643526261</v>
      </c>
      <c r="N541" s="71">
        <v>33.46666800090378</v>
      </c>
      <c r="O541" s="71">
        <v>23.110112111216793</v>
      </c>
      <c r="P541" s="71">
        <v>20.26393443790111</v>
      </c>
      <c r="Q541" s="71">
        <v>1.3979968497704101</v>
      </c>
      <c r="R541" s="71">
        <v>0</v>
      </c>
      <c r="S541" s="71">
        <v>1.8208438411045591</v>
      </c>
      <c r="T541" s="72"/>
      <c r="U541" s="71">
        <v>2936326</v>
      </c>
      <c r="V541" s="71">
        <v>1136</v>
      </c>
      <c r="W541" s="71">
        <v>66</v>
      </c>
      <c r="X541" s="71">
        <v>4430</v>
      </c>
      <c r="Y541" s="71">
        <v>5961</v>
      </c>
      <c r="Z541" s="71">
        <v>11992</v>
      </c>
      <c r="AA541" s="71">
        <v>4095</v>
      </c>
      <c r="AB541" s="71">
        <v>19921</v>
      </c>
      <c r="AC541" s="71">
        <v>0</v>
      </c>
      <c r="AD541" s="71">
        <v>1.8208438411045591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27.728000000000002</v>
      </c>
      <c r="BK541" s="71">
        <v>0</v>
      </c>
      <c r="BL541" s="71">
        <v>2.98</v>
      </c>
      <c r="BM541" s="71">
        <v>0</v>
      </c>
      <c r="BN541" s="72"/>
      <c r="BO541" s="71">
        <v>0</v>
      </c>
      <c r="BP541" s="71">
        <v>0</v>
      </c>
      <c r="BQ541" s="71">
        <v>6</v>
      </c>
      <c r="BR541" s="71">
        <v>0</v>
      </c>
      <c r="BS541" s="71">
        <v>1</v>
      </c>
      <c r="BT541" s="71">
        <v>0</v>
      </c>
      <c r="BU541"/>
      <c r="BV541" s="70">
        <v>30.707999999999998</v>
      </c>
      <c r="BW541" s="70">
        <v>0</v>
      </c>
      <c r="BX541" s="70">
        <v>0</v>
      </c>
      <c r="BY541" s="70">
        <v>0</v>
      </c>
      <c r="BZ541" s="70">
        <v>0</v>
      </c>
      <c r="CA541" s="70">
        <v>0</v>
      </c>
      <c r="CB541" s="70">
        <v>0</v>
      </c>
      <c r="CC541" s="70">
        <v>0</v>
      </c>
      <c r="CD541" s="70">
        <v>0</v>
      </c>
    </row>
    <row r="542" spans="1:82">
      <c r="A542" s="70" t="s">
        <v>2237</v>
      </c>
      <c r="B542" s="70">
        <v>281</v>
      </c>
      <c r="C542" s="70">
        <v>9</v>
      </c>
      <c r="D542" s="70">
        <v>17</v>
      </c>
      <c r="E542" s="70">
        <v>2012</v>
      </c>
      <c r="F542" s="70" t="s">
        <v>179</v>
      </c>
      <c r="G542" s="70" t="s">
        <v>2228</v>
      </c>
      <c r="H542" s="70" t="s">
        <v>2229</v>
      </c>
      <c r="I542" s="148"/>
      <c r="J542" s="71">
        <v>21.187217773032149</v>
      </c>
      <c r="K542" s="71">
        <v>2.9337501131396468</v>
      </c>
      <c r="L542" s="71">
        <v>2.621007174576083</v>
      </c>
      <c r="M542" s="71">
        <v>23.369825939287601</v>
      </c>
      <c r="N542" s="71">
        <v>33.807602368645071</v>
      </c>
      <c r="O542" s="71">
        <v>22.976054162854616</v>
      </c>
      <c r="P542" s="71">
        <v>20.150302027454568</v>
      </c>
      <c r="Q542" s="71">
        <v>1.50715353260843</v>
      </c>
      <c r="R542" s="71">
        <v>0</v>
      </c>
      <c r="S542" s="71">
        <v>2.009952061415277</v>
      </c>
      <c r="T542" s="72"/>
      <c r="U542" s="71">
        <v>2571274</v>
      </c>
      <c r="V542" s="71">
        <v>1136</v>
      </c>
      <c r="W542" s="71">
        <v>66</v>
      </c>
      <c r="X542" s="71">
        <v>4430</v>
      </c>
      <c r="Y542" s="71">
        <v>6040</v>
      </c>
      <c r="Z542" s="71">
        <v>12017</v>
      </c>
      <c r="AA542" s="71">
        <v>4049</v>
      </c>
      <c r="AB542" s="71">
        <v>19767</v>
      </c>
      <c r="AC542" s="71">
        <v>0</v>
      </c>
      <c r="AD542" s="71">
        <v>2.009952061415277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31.687000000000001</v>
      </c>
      <c r="BK542" s="71">
        <v>0</v>
      </c>
      <c r="BL542" s="71">
        <v>3.319</v>
      </c>
      <c r="BM542" s="71">
        <v>0</v>
      </c>
      <c r="BN542" s="72"/>
      <c r="BO542" s="71">
        <v>0</v>
      </c>
      <c r="BP542" s="71">
        <v>0</v>
      </c>
      <c r="BQ542" s="71">
        <v>6</v>
      </c>
      <c r="BR542" s="71">
        <v>0</v>
      </c>
      <c r="BS542" s="71">
        <v>1</v>
      </c>
      <c r="BT542" s="71">
        <v>0</v>
      </c>
      <c r="BU542"/>
      <c r="BV542" s="70">
        <v>35.006</v>
      </c>
      <c r="BW542" s="70">
        <v>0</v>
      </c>
      <c r="BX542" s="70">
        <v>0</v>
      </c>
      <c r="BY542" s="70">
        <v>0</v>
      </c>
      <c r="BZ542" s="70">
        <v>0</v>
      </c>
      <c r="CA542" s="70">
        <v>0</v>
      </c>
      <c r="CB542" s="70">
        <v>0</v>
      </c>
      <c r="CC542" s="70">
        <v>0</v>
      </c>
      <c r="CD542" s="70">
        <v>0</v>
      </c>
    </row>
    <row r="543" spans="1:82">
      <c r="A543" s="70" t="s">
        <v>2238</v>
      </c>
      <c r="B543" s="70">
        <v>282</v>
      </c>
      <c r="C543" s="70">
        <v>10</v>
      </c>
      <c r="D543" s="70">
        <v>17</v>
      </c>
      <c r="E543" s="70">
        <v>2013</v>
      </c>
      <c r="F543" s="70" t="s">
        <v>180</v>
      </c>
      <c r="G543" s="70" t="s">
        <v>2228</v>
      </c>
      <c r="H543" s="70" t="s">
        <v>2229</v>
      </c>
      <c r="I543" s="148"/>
      <c r="J543" s="71">
        <v>24.5296454732011</v>
      </c>
      <c r="K543" s="71">
        <v>2.530530324993733</v>
      </c>
      <c r="L543" s="71">
        <v>2.394323198578332</v>
      </c>
      <c r="M543" s="71">
        <v>22.41756552046261</v>
      </c>
      <c r="N543" s="71">
        <v>35.808255059794291</v>
      </c>
      <c r="O543" s="71">
        <v>22.125837597441773</v>
      </c>
      <c r="P543" s="71">
        <v>20.006432499148758</v>
      </c>
      <c r="Q543" s="71">
        <v>1.52559321548418</v>
      </c>
      <c r="R543" s="71">
        <v>0</v>
      </c>
      <c r="S543" s="71">
        <v>1.7077047788757549</v>
      </c>
      <c r="T543" s="72"/>
      <c r="U543" s="71">
        <v>2919147</v>
      </c>
      <c r="V543" s="71">
        <v>1136</v>
      </c>
      <c r="W543" s="71">
        <v>66</v>
      </c>
      <c r="X543" s="71">
        <v>4430</v>
      </c>
      <c r="Y543" s="71">
        <v>6073</v>
      </c>
      <c r="Z543" s="71">
        <v>12089</v>
      </c>
      <c r="AA543" s="71">
        <v>4005</v>
      </c>
      <c r="AB543" s="71">
        <v>19722</v>
      </c>
      <c r="AC543" s="71">
        <v>0</v>
      </c>
      <c r="AD543" s="71">
        <v>1.7077047788757549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31.667000000000002</v>
      </c>
      <c r="BK543" s="71">
        <v>0</v>
      </c>
      <c r="BL543" s="71">
        <v>0</v>
      </c>
      <c r="BM543" s="71">
        <v>0</v>
      </c>
      <c r="BN543" s="72"/>
      <c r="BO543" s="71">
        <v>0</v>
      </c>
      <c r="BP543" s="71">
        <v>0</v>
      </c>
      <c r="BQ543" s="71">
        <v>6</v>
      </c>
      <c r="BR543" s="71">
        <v>0</v>
      </c>
      <c r="BS543" s="71">
        <v>0</v>
      </c>
      <c r="BT543" s="71">
        <v>0</v>
      </c>
      <c r="BU543"/>
      <c r="BV543" s="70">
        <v>31.667000000000002</v>
      </c>
      <c r="BW543" s="70">
        <v>0</v>
      </c>
      <c r="BX543" s="70">
        <v>0</v>
      </c>
      <c r="BY543" s="70">
        <v>0</v>
      </c>
      <c r="BZ543" s="70">
        <v>0</v>
      </c>
      <c r="CA543" s="70">
        <v>0</v>
      </c>
      <c r="CB543" s="70">
        <v>0</v>
      </c>
      <c r="CC543" s="70">
        <v>0</v>
      </c>
      <c r="CD543" s="70">
        <v>0</v>
      </c>
    </row>
    <row r="544" spans="1:82">
      <c r="A544" s="70" t="s">
        <v>2239</v>
      </c>
      <c r="B544" s="70">
        <v>283</v>
      </c>
      <c r="C544" s="70">
        <v>11</v>
      </c>
      <c r="D544" s="70">
        <v>17</v>
      </c>
      <c r="E544" s="70">
        <v>2014</v>
      </c>
      <c r="F544" s="70" t="s">
        <v>181</v>
      </c>
      <c r="G544" s="70" t="s">
        <v>2228</v>
      </c>
      <c r="H544" s="70" t="s">
        <v>2229</v>
      </c>
      <c r="I544" s="148"/>
      <c r="J544" s="71">
        <v>21.083962659095899</v>
      </c>
      <c r="K544" s="71">
        <v>2.3014529985106389</v>
      </c>
      <c r="L544" s="71">
        <v>2.902200142608232</v>
      </c>
      <c r="M544" s="71">
        <v>20.65941300341332</v>
      </c>
      <c r="N544" s="71">
        <v>31.553815880460299</v>
      </c>
      <c r="O544" s="71">
        <v>21.183265058149409</v>
      </c>
      <c r="P544" s="71">
        <v>19.9547616788991</v>
      </c>
      <c r="Q544" s="71">
        <v>1.45599720992288</v>
      </c>
      <c r="R544" s="71">
        <v>0</v>
      </c>
      <c r="S544" s="71">
        <v>1.6651049916914289</v>
      </c>
      <c r="T544" s="72"/>
      <c r="U544" s="71">
        <v>3004268</v>
      </c>
      <c r="V544" s="71">
        <v>944</v>
      </c>
      <c r="W544" s="71">
        <v>66</v>
      </c>
      <c r="X544" s="71">
        <v>4058</v>
      </c>
      <c r="Y544" s="71">
        <v>6131</v>
      </c>
      <c r="Z544" s="71">
        <v>12190</v>
      </c>
      <c r="AA544" s="71">
        <v>3974</v>
      </c>
      <c r="AB544" s="71">
        <v>19618</v>
      </c>
      <c r="AC544" s="71">
        <v>0</v>
      </c>
      <c r="AD544" s="71">
        <v>1.6651049916914289</v>
      </c>
      <c r="AE544" s="72"/>
      <c r="AF544" s="71"/>
      <c r="AG544" s="71"/>
      <c r="AH544" s="71"/>
      <c r="AI544" s="71"/>
      <c r="AJ544" s="71"/>
      <c r="AK544" s="71"/>
      <c r="AL544" s="71"/>
      <c r="AM544" s="71"/>
      <c r="AN544" s="71"/>
      <c r="AO544" s="71"/>
      <c r="AP544" s="71"/>
      <c r="AQ544" s="72"/>
      <c r="AR544" s="71">
        <v>225</v>
      </c>
      <c r="AS544" s="71">
        <v>16</v>
      </c>
      <c r="AT544" s="71">
        <v>0</v>
      </c>
      <c r="AU544" s="71">
        <v>0</v>
      </c>
      <c r="AV544" s="71">
        <v>0</v>
      </c>
      <c r="AW544" s="71">
        <v>0</v>
      </c>
      <c r="AX544" s="71"/>
      <c r="AY544" s="72"/>
      <c r="AZ544" s="71">
        <v>963.2</v>
      </c>
      <c r="BA544" s="71">
        <v>564.20000000000005</v>
      </c>
      <c r="BB544" s="71">
        <v>0</v>
      </c>
      <c r="BC544" s="71">
        <v>0</v>
      </c>
      <c r="BD544" s="71">
        <v>0</v>
      </c>
      <c r="BE544" s="71">
        <v>0</v>
      </c>
      <c r="BF544" s="71"/>
      <c r="BG544" s="72"/>
      <c r="BH544" s="71">
        <v>0</v>
      </c>
      <c r="BI544" s="71">
        <v>0</v>
      </c>
      <c r="BJ544" s="71">
        <v>30.972999999999999</v>
      </c>
      <c r="BK544" s="71">
        <v>0</v>
      </c>
      <c r="BL544" s="71">
        <v>0</v>
      </c>
      <c r="BM544" s="71">
        <v>0</v>
      </c>
      <c r="BN544" s="72"/>
      <c r="BO544" s="71">
        <v>0</v>
      </c>
      <c r="BP544" s="71">
        <v>0</v>
      </c>
      <c r="BQ544" s="71">
        <v>6</v>
      </c>
      <c r="BR544" s="71">
        <v>0</v>
      </c>
      <c r="BS544" s="71">
        <v>0</v>
      </c>
      <c r="BT544" s="71">
        <v>0</v>
      </c>
      <c r="BU544"/>
      <c r="BV544" s="70">
        <v>30.972999999999999</v>
      </c>
      <c r="BW544" s="70">
        <v>0</v>
      </c>
      <c r="BX544" s="70">
        <v>0</v>
      </c>
      <c r="BY544" s="70">
        <v>0</v>
      </c>
      <c r="BZ544" s="70">
        <v>0</v>
      </c>
      <c r="CA544" s="70">
        <v>0</v>
      </c>
      <c r="CB544" s="70">
        <v>0</v>
      </c>
      <c r="CC544" s="70">
        <v>0</v>
      </c>
      <c r="CD544" s="70">
        <v>0</v>
      </c>
    </row>
    <row r="545" spans="1:82">
      <c r="A545" s="70" t="s">
        <v>2240</v>
      </c>
      <c r="B545" s="70">
        <v>284</v>
      </c>
      <c r="C545" s="70">
        <v>12</v>
      </c>
      <c r="D545" s="70">
        <v>17</v>
      </c>
      <c r="E545" s="70">
        <v>2015</v>
      </c>
      <c r="F545" s="70" t="s">
        <v>182</v>
      </c>
      <c r="G545" s="70" t="s">
        <v>2228</v>
      </c>
      <c r="H545" s="70" t="s">
        <v>2229</v>
      </c>
      <c r="I545" s="148"/>
      <c r="J545" s="71">
        <v>20.66058476314802</v>
      </c>
      <c r="K545" s="71">
        <v>2.3300367426182751</v>
      </c>
      <c r="L545" s="71">
        <v>2.9513533523450461</v>
      </c>
      <c r="M545" s="71">
        <v>21.14223261343907</v>
      </c>
      <c r="N545" s="71">
        <v>28.484353821565431</v>
      </c>
      <c r="O545" s="71">
        <v>20.983063565106583</v>
      </c>
      <c r="P545" s="71">
        <v>19.819768220645773</v>
      </c>
      <c r="Q545" s="71">
        <v>1.4108692724315399</v>
      </c>
      <c r="R545" s="71">
        <v>0</v>
      </c>
      <c r="S545" s="71">
        <v>2.0295639458093309</v>
      </c>
      <c r="T545" s="72"/>
      <c r="U545" s="71">
        <v>2893429</v>
      </c>
      <c r="V545" s="71">
        <v>944</v>
      </c>
      <c r="W545" s="71">
        <v>66</v>
      </c>
      <c r="X545" s="71">
        <v>4058</v>
      </c>
      <c r="Y545" s="71">
        <v>6161</v>
      </c>
      <c r="Z545" s="71">
        <v>12191</v>
      </c>
      <c r="AA545" s="71">
        <v>3944</v>
      </c>
      <c r="AB545" s="71">
        <v>19419</v>
      </c>
      <c r="AC545" s="71">
        <v>0</v>
      </c>
      <c r="AD545" s="71">
        <v>2.0295639458093309</v>
      </c>
      <c r="AE545" s="72"/>
      <c r="AF545" s="71">
        <v>28799834.110033751</v>
      </c>
      <c r="AG545" s="71">
        <v>1681486.0988937709</v>
      </c>
      <c r="AH545" s="71">
        <v>583332.69526766089</v>
      </c>
      <c r="AI545" s="71">
        <v>27199786.539764609</v>
      </c>
      <c r="AJ545" s="71">
        <v>34565410.465735629</v>
      </c>
      <c r="AK545" s="71">
        <v>0</v>
      </c>
      <c r="AL545" s="71">
        <v>0</v>
      </c>
      <c r="AM545" s="71">
        <v>2661292.490358755</v>
      </c>
      <c r="AN545" s="71">
        <v>0</v>
      </c>
      <c r="AO545" s="71">
        <v>0</v>
      </c>
      <c r="AP545" s="71">
        <v>95491142.400054172</v>
      </c>
      <c r="AQ545" s="72"/>
      <c r="AR545" s="71">
        <v>253</v>
      </c>
      <c r="AS545" s="71">
        <v>25</v>
      </c>
      <c r="AT545" s="71">
        <v>0</v>
      </c>
      <c r="AU545" s="71">
        <v>0</v>
      </c>
      <c r="AV545" s="71">
        <v>0</v>
      </c>
      <c r="AW545" s="71">
        <v>0</v>
      </c>
      <c r="AX545" s="71"/>
      <c r="AY545" s="72"/>
      <c r="AZ545" s="71">
        <v>1105.7</v>
      </c>
      <c r="BA545" s="71">
        <v>795.3</v>
      </c>
      <c r="BB545" s="71">
        <v>0</v>
      </c>
      <c r="BC545" s="71">
        <v>0</v>
      </c>
      <c r="BD545" s="71">
        <v>0</v>
      </c>
      <c r="BE545" s="71">
        <v>0</v>
      </c>
      <c r="BF545" s="71"/>
      <c r="BG545" s="72"/>
      <c r="BH545" s="71">
        <v>0</v>
      </c>
      <c r="BI545" s="71">
        <v>0</v>
      </c>
      <c r="BJ545" s="71">
        <v>29.733000000000001</v>
      </c>
      <c r="BK545" s="71">
        <v>0</v>
      </c>
      <c r="BL545" s="71">
        <v>0</v>
      </c>
      <c r="BM545" s="71">
        <v>0</v>
      </c>
      <c r="BN545" s="72"/>
      <c r="BO545" s="71">
        <v>0</v>
      </c>
      <c r="BP545" s="71">
        <v>0</v>
      </c>
      <c r="BQ545" s="71">
        <v>6</v>
      </c>
      <c r="BR545" s="71">
        <v>0</v>
      </c>
      <c r="BS545" s="71">
        <v>0</v>
      </c>
      <c r="BT545" s="71">
        <v>0</v>
      </c>
      <c r="BU545"/>
      <c r="BV545" s="70">
        <v>29.733000000000001</v>
      </c>
      <c r="BW545" s="70">
        <v>0</v>
      </c>
      <c r="BX545" s="70">
        <v>0</v>
      </c>
      <c r="BY545" s="70">
        <v>0</v>
      </c>
      <c r="BZ545" s="70">
        <v>0</v>
      </c>
      <c r="CA545" s="70">
        <v>0</v>
      </c>
      <c r="CB545" s="70">
        <v>0</v>
      </c>
      <c r="CC545" s="70">
        <v>0</v>
      </c>
      <c r="CD545" s="70">
        <v>0</v>
      </c>
    </row>
    <row r="546" spans="1:82">
      <c r="A546" s="70" t="s">
        <v>2241</v>
      </c>
      <c r="B546" s="70">
        <v>285</v>
      </c>
      <c r="C546" s="70">
        <v>13</v>
      </c>
      <c r="D546" s="70">
        <v>17</v>
      </c>
      <c r="E546" s="70">
        <v>2016</v>
      </c>
      <c r="F546" s="70" t="s">
        <v>155</v>
      </c>
      <c r="G546" s="70" t="s">
        <v>2228</v>
      </c>
      <c r="H546" s="70" t="s">
        <v>2229</v>
      </c>
      <c r="I546" s="148"/>
      <c r="J546" s="71">
        <v>21.971095076053537</v>
      </c>
      <c r="K546" s="71">
        <v>2.3269118988112165</v>
      </c>
      <c r="L546" s="71">
        <v>3.4456185277780387</v>
      </c>
      <c r="M546" s="71">
        <v>18.000155722741415</v>
      </c>
      <c r="N546" s="71">
        <v>28.468757190073102</v>
      </c>
      <c r="O546" s="71">
        <v>20.818371588489857</v>
      </c>
      <c r="P546" s="71">
        <v>19.303702244023235</v>
      </c>
      <c r="Q546" s="71">
        <v>1.3597371681654933</v>
      </c>
      <c r="R546" s="71">
        <v>0</v>
      </c>
      <c r="S546" s="71">
        <v>2.7364116544164392</v>
      </c>
      <c r="T546" s="72"/>
      <c r="U546" s="71">
        <v>3269509</v>
      </c>
      <c r="V546" s="71">
        <v>944</v>
      </c>
      <c r="W546" s="71">
        <v>66</v>
      </c>
      <c r="X546" s="71">
        <v>4058</v>
      </c>
      <c r="Y546" s="71">
        <v>6190</v>
      </c>
      <c r="Z546" s="71">
        <v>12244</v>
      </c>
      <c r="AA546" s="71">
        <v>3973</v>
      </c>
      <c r="AB546" s="71">
        <v>19251</v>
      </c>
      <c r="AC546" s="71">
        <v>0</v>
      </c>
      <c r="AD546" s="71">
        <v>2.7364116544164392</v>
      </c>
      <c r="AE546" s="72"/>
      <c r="AF546" s="71">
        <v>30621898.361475758</v>
      </c>
      <c r="AG546" s="71">
        <v>1628356.3974085641</v>
      </c>
      <c r="AH546" s="71">
        <v>518573.70141340012</v>
      </c>
      <c r="AI546" s="71">
        <v>25224859.525975391</v>
      </c>
      <c r="AJ546" s="71">
        <v>30657316.33083462</v>
      </c>
      <c r="AK546" s="71">
        <v>0</v>
      </c>
      <c r="AL546" s="71">
        <v>0</v>
      </c>
      <c r="AM546" s="71">
        <v>2640318.4710814231</v>
      </c>
      <c r="AN546" s="71">
        <v>0</v>
      </c>
      <c r="AO546" s="71">
        <v>0</v>
      </c>
      <c r="AP546" s="71">
        <v>91291322.788189158</v>
      </c>
      <c r="AQ546" s="72"/>
      <c r="AR546" s="71">
        <v>279</v>
      </c>
      <c r="AS546" s="71">
        <v>32</v>
      </c>
      <c r="AT546" s="71">
        <v>0</v>
      </c>
      <c r="AU546" s="71">
        <v>0</v>
      </c>
      <c r="AV546" s="71">
        <v>0</v>
      </c>
      <c r="AW546" s="71">
        <v>0</v>
      </c>
      <c r="AX546" s="71"/>
      <c r="AY546" s="72"/>
      <c r="AZ546" s="71">
        <v>1269.5</v>
      </c>
      <c r="BA546" s="71">
        <v>1116.9000000000001</v>
      </c>
      <c r="BB546" s="71">
        <v>0</v>
      </c>
      <c r="BC546" s="71">
        <v>0</v>
      </c>
      <c r="BD546" s="71">
        <v>0</v>
      </c>
      <c r="BE546" s="71">
        <v>0</v>
      </c>
      <c r="BF546" s="71"/>
      <c r="BG546" s="72"/>
      <c r="BH546" s="71">
        <v>0</v>
      </c>
      <c r="BI546" s="71">
        <v>0</v>
      </c>
      <c r="BJ546" s="71">
        <v>28.518999999999998</v>
      </c>
      <c r="BK546" s="71">
        <v>0</v>
      </c>
      <c r="BL546" s="71">
        <v>0</v>
      </c>
      <c r="BM546" s="71">
        <v>0</v>
      </c>
      <c r="BN546" s="72"/>
      <c r="BO546" s="71">
        <v>0</v>
      </c>
      <c r="BP546" s="71">
        <v>0</v>
      </c>
      <c r="BQ546" s="71">
        <v>5</v>
      </c>
      <c r="BR546" s="71">
        <v>0</v>
      </c>
      <c r="BS546" s="71">
        <v>0</v>
      </c>
      <c r="BT546" s="71">
        <v>0</v>
      </c>
      <c r="BU546"/>
      <c r="BV546" s="70">
        <v>28.518999999999998</v>
      </c>
      <c r="BW546" s="70">
        <v>0</v>
      </c>
      <c r="BX546" s="70">
        <v>0</v>
      </c>
      <c r="BY546" s="70">
        <v>0</v>
      </c>
      <c r="BZ546" s="70">
        <v>0</v>
      </c>
      <c r="CA546" s="70">
        <v>0</v>
      </c>
      <c r="CB546" s="70">
        <v>0</v>
      </c>
      <c r="CC546" s="70">
        <v>0</v>
      </c>
      <c r="CD546" s="70">
        <v>0</v>
      </c>
    </row>
    <row r="547" spans="1:82">
      <c r="A547" s="70" t="s">
        <v>2242</v>
      </c>
      <c r="B547" s="70">
        <v>286</v>
      </c>
      <c r="C547" s="70">
        <v>14</v>
      </c>
      <c r="D547" s="70">
        <v>17</v>
      </c>
      <c r="E547" s="70">
        <v>2017</v>
      </c>
      <c r="F547" s="70" t="s">
        <v>156</v>
      </c>
      <c r="G547" s="70" t="s">
        <v>2228</v>
      </c>
      <c r="H547" s="70" t="s">
        <v>2229</v>
      </c>
      <c r="I547" s="148"/>
      <c r="J547" s="71">
        <v>18.8633357102193</v>
      </c>
      <c r="K547" s="71">
        <v>2.2363331008504903</v>
      </c>
      <c r="L547" s="71">
        <v>3.0602733463244358</v>
      </c>
      <c r="M547" s="71">
        <v>15.544690236760179</v>
      </c>
      <c r="N547" s="71">
        <v>30.359266709134303</v>
      </c>
      <c r="O547" s="71">
        <v>20.488700650963494</v>
      </c>
      <c r="P547" s="71">
        <v>18.766217028169109</v>
      </c>
      <c r="Q547" s="71">
        <v>1.2960445508959899</v>
      </c>
      <c r="R547" s="71">
        <v>0</v>
      </c>
      <c r="S547" s="71">
        <v>2.2005267783134665</v>
      </c>
      <c r="T547" s="72"/>
      <c r="U547" s="71">
        <v>3237077</v>
      </c>
      <c r="V547" s="71">
        <v>944</v>
      </c>
      <c r="W547" s="71">
        <v>66</v>
      </c>
      <c r="X547" s="71">
        <v>4058</v>
      </c>
      <c r="Y547" s="71">
        <v>6236</v>
      </c>
      <c r="Z547" s="71">
        <v>12250</v>
      </c>
      <c r="AA547" s="71">
        <v>3887</v>
      </c>
      <c r="AB547" s="71">
        <v>18975</v>
      </c>
      <c r="AC547" s="71">
        <v>0</v>
      </c>
      <c r="AD547" s="71">
        <v>2.200526778313467</v>
      </c>
      <c r="AE547" s="72"/>
      <c r="AF547" s="71">
        <v>27183282.44579285</v>
      </c>
      <c r="AG547" s="71">
        <v>1595682.853570356</v>
      </c>
      <c r="AH547" s="71">
        <v>617990.70173405379</v>
      </c>
      <c r="AI547" s="71">
        <v>22811263.74814504</v>
      </c>
      <c r="AJ547" s="71">
        <v>35215264.524057262</v>
      </c>
      <c r="AK547" s="71">
        <v>0</v>
      </c>
      <c r="AL547" s="71">
        <v>0</v>
      </c>
      <c r="AM547" s="71">
        <v>2606536.5892787669</v>
      </c>
      <c r="AN547" s="71">
        <v>0</v>
      </c>
      <c r="AO547" s="71">
        <v>0</v>
      </c>
      <c r="AP547" s="71">
        <v>90030020.862578347</v>
      </c>
      <c r="AQ547" s="72"/>
      <c r="AR547" s="71">
        <v>297</v>
      </c>
      <c r="AS547" s="71">
        <v>33</v>
      </c>
      <c r="AT547" s="71">
        <v>0</v>
      </c>
      <c r="AU547" s="71">
        <v>0</v>
      </c>
      <c r="AV547" s="71">
        <v>0</v>
      </c>
      <c r="AW547" s="71">
        <v>0</v>
      </c>
      <c r="AX547" s="71"/>
      <c r="AY547" s="72"/>
      <c r="AZ547" s="71">
        <v>1368.8</v>
      </c>
      <c r="BA547" s="71">
        <v>1163.9000000000001</v>
      </c>
      <c r="BB547" s="71">
        <v>0</v>
      </c>
      <c r="BC547" s="71">
        <v>0</v>
      </c>
      <c r="BD547" s="71">
        <v>0</v>
      </c>
      <c r="BE547" s="71">
        <v>0</v>
      </c>
      <c r="BF547" s="71"/>
      <c r="BG547" s="72"/>
      <c r="BH547" s="71">
        <v>0</v>
      </c>
      <c r="BI547" s="71">
        <v>0</v>
      </c>
      <c r="BJ547" s="71">
        <v>28.111000000000001</v>
      </c>
      <c r="BK547" s="71">
        <v>0</v>
      </c>
      <c r="BL547" s="71">
        <v>0</v>
      </c>
      <c r="BM547" s="71">
        <v>0</v>
      </c>
      <c r="BN547" s="72"/>
      <c r="BO547" s="71">
        <v>0</v>
      </c>
      <c r="BP547" s="71">
        <v>0</v>
      </c>
      <c r="BQ547" s="71">
        <v>3</v>
      </c>
      <c r="BR547" s="71">
        <v>0</v>
      </c>
      <c r="BS547" s="71">
        <v>0</v>
      </c>
      <c r="BT547" s="71">
        <v>0</v>
      </c>
      <c r="BU547"/>
      <c r="BV547" s="70">
        <v>28.111000000000001</v>
      </c>
      <c r="BW547" s="70">
        <v>0</v>
      </c>
      <c r="BX547" s="70">
        <v>0</v>
      </c>
      <c r="BY547" s="70">
        <v>0</v>
      </c>
      <c r="BZ547" s="70">
        <v>0</v>
      </c>
      <c r="CA547" s="70">
        <v>0</v>
      </c>
      <c r="CB547" s="70">
        <v>0</v>
      </c>
      <c r="CC547" s="70">
        <v>0</v>
      </c>
      <c r="CD547" s="70">
        <v>0</v>
      </c>
    </row>
    <row r="548" spans="1:82">
      <c r="A548" s="70" t="s">
        <v>2243</v>
      </c>
      <c r="B548" s="70">
        <v>287</v>
      </c>
      <c r="C548" s="70">
        <v>15</v>
      </c>
      <c r="D548" s="70">
        <v>17</v>
      </c>
      <c r="E548" s="70">
        <v>2018</v>
      </c>
      <c r="F548" s="70" t="s">
        <v>183</v>
      </c>
      <c r="G548" s="70" t="s">
        <v>2228</v>
      </c>
      <c r="H548" s="70" t="s">
        <v>2229</v>
      </c>
      <c r="I548" s="148"/>
      <c r="J548" s="71">
        <v>20.351271794350328</v>
      </c>
      <c r="K548" s="71">
        <v>2.1233066379680259</v>
      </c>
      <c r="L548" s="71">
        <v>2.8239895669925019</v>
      </c>
      <c r="M548" s="71">
        <v>15.705694261817921</v>
      </c>
      <c r="N548" s="71">
        <v>27.38400999643822</v>
      </c>
      <c r="O548" s="71">
        <v>20.018424259985558</v>
      </c>
      <c r="P548" s="71">
        <v>18.412117668685589</v>
      </c>
      <c r="Q548" s="71">
        <v>1.1821159233740901</v>
      </c>
      <c r="R548" s="71">
        <v>0</v>
      </c>
      <c r="S548" s="71">
        <v>2.8797991661112183</v>
      </c>
      <c r="T548" s="72"/>
      <c r="U548" s="71">
        <v>3317967</v>
      </c>
      <c r="V548" s="71">
        <v>944</v>
      </c>
      <c r="W548" s="71">
        <v>66</v>
      </c>
      <c r="X548" s="71">
        <v>4058</v>
      </c>
      <c r="Y548" s="71">
        <v>6244</v>
      </c>
      <c r="Z548" s="71">
        <v>12198</v>
      </c>
      <c r="AA548" s="71">
        <v>3852</v>
      </c>
      <c r="AB548" s="71">
        <v>18651</v>
      </c>
      <c r="AC548" s="71">
        <v>0</v>
      </c>
      <c r="AD548" s="71">
        <v>2.8797991661112179</v>
      </c>
      <c r="AE548" s="72"/>
      <c r="AF548" s="71">
        <v>29133355.03929729</v>
      </c>
      <c r="AG548" s="71">
        <v>1418180.89350296</v>
      </c>
      <c r="AH548" s="71">
        <v>586405.09208328207</v>
      </c>
      <c r="AI548" s="71">
        <v>22567302.35482765</v>
      </c>
      <c r="AJ548" s="71">
        <v>32698063.164427038</v>
      </c>
      <c r="AK548" s="71">
        <v>0</v>
      </c>
      <c r="AL548" s="71">
        <v>0</v>
      </c>
      <c r="AM548" s="71">
        <v>2567330.8658829629</v>
      </c>
      <c r="AN548" s="71">
        <v>0</v>
      </c>
      <c r="AO548" s="71">
        <v>0</v>
      </c>
      <c r="AP548" s="71">
        <v>88970637.410021186</v>
      </c>
      <c r="AQ548" s="72"/>
      <c r="AR548" s="71">
        <v>321</v>
      </c>
      <c r="AS548" s="71">
        <v>35</v>
      </c>
      <c r="AT548" s="71">
        <v>0</v>
      </c>
      <c r="AU548" s="71">
        <v>0</v>
      </c>
      <c r="AV548" s="71">
        <v>0</v>
      </c>
      <c r="AW548" s="71">
        <v>0</v>
      </c>
      <c r="AX548" s="71"/>
      <c r="AY548" s="72"/>
      <c r="AZ548" s="71">
        <v>1499.1000000000004</v>
      </c>
      <c r="BA548" s="71">
        <v>1258</v>
      </c>
      <c r="BB548" s="71">
        <v>0</v>
      </c>
      <c r="BC548" s="71">
        <v>0</v>
      </c>
      <c r="BD548" s="71">
        <v>0</v>
      </c>
      <c r="BE548" s="71">
        <v>0</v>
      </c>
      <c r="BF548" s="71"/>
      <c r="BG548" s="72"/>
      <c r="BH548" s="71">
        <v>0</v>
      </c>
      <c r="BI548" s="71">
        <v>0</v>
      </c>
      <c r="BJ548" s="71">
        <v>22.527000000000001</v>
      </c>
      <c r="BK548" s="71">
        <v>0</v>
      </c>
      <c r="BL548" s="71">
        <v>0</v>
      </c>
      <c r="BM548" s="71">
        <v>0</v>
      </c>
      <c r="BN548" s="72"/>
      <c r="BO548" s="71">
        <v>0</v>
      </c>
      <c r="BP548" s="71">
        <v>0</v>
      </c>
      <c r="BQ548" s="71">
        <v>2</v>
      </c>
      <c r="BR548" s="71">
        <v>0</v>
      </c>
      <c r="BS548" s="71">
        <v>0</v>
      </c>
      <c r="BT548" s="71">
        <v>0</v>
      </c>
      <c r="BU548"/>
      <c r="BV548" s="70">
        <v>22.527000000000001</v>
      </c>
      <c r="BW548" s="70">
        <v>0</v>
      </c>
      <c r="BX548" s="70">
        <v>0</v>
      </c>
      <c r="BY548" s="70">
        <v>0</v>
      </c>
      <c r="BZ548" s="70">
        <v>0</v>
      </c>
      <c r="CA548" s="70">
        <v>0</v>
      </c>
      <c r="CB548" s="70">
        <v>0</v>
      </c>
      <c r="CC548" s="70">
        <v>0</v>
      </c>
      <c r="CD548" s="70">
        <v>0</v>
      </c>
    </row>
    <row r="549" spans="1:82">
      <c r="A549" s="70" t="s">
        <v>2244</v>
      </c>
      <c r="B549" s="70">
        <v>288</v>
      </c>
      <c r="C549" s="70">
        <v>16</v>
      </c>
      <c r="D549" s="70">
        <v>17</v>
      </c>
      <c r="E549" s="70">
        <v>2019</v>
      </c>
      <c r="F549" s="70" t="s">
        <v>158</v>
      </c>
      <c r="G549" s="70" t="s">
        <v>2228</v>
      </c>
      <c r="H549" s="70" t="s">
        <v>2229</v>
      </c>
      <c r="I549" s="148"/>
      <c r="J549" s="71">
        <v>18.536539838248657</v>
      </c>
      <c r="K549" s="71">
        <v>1.9636721087618156</v>
      </c>
      <c r="L549" s="71">
        <v>2.8526306717346688</v>
      </c>
      <c r="M549" s="71">
        <v>15.40123636194887</v>
      </c>
      <c r="N549" s="71">
        <v>26.696519458066877</v>
      </c>
      <c r="O549" s="71">
        <v>19.381311777278537</v>
      </c>
      <c r="P549" s="71">
        <v>17.833399020084908</v>
      </c>
      <c r="Q549" s="71">
        <v>1.1340487045596099</v>
      </c>
      <c r="R549" s="71">
        <v>0</v>
      </c>
      <c r="S549" s="71">
        <v>2.7010257176510746</v>
      </c>
      <c r="T549" s="72"/>
      <c r="U549" s="71">
        <v>3459181</v>
      </c>
      <c r="V549" s="71">
        <v>944</v>
      </c>
      <c r="W549" s="71">
        <v>66</v>
      </c>
      <c r="X549" s="71">
        <v>4058</v>
      </c>
      <c r="Y549" s="71">
        <v>6334</v>
      </c>
      <c r="Z549" s="71">
        <v>12134</v>
      </c>
      <c r="AA549" s="71">
        <v>3703</v>
      </c>
      <c r="AB549" s="71">
        <v>18377</v>
      </c>
      <c r="AC549" s="71">
        <v>0</v>
      </c>
      <c r="AD549" s="71">
        <v>2.701025717651075</v>
      </c>
      <c r="AE549" s="72"/>
      <c r="AF549" s="71">
        <v>26747628.15953777</v>
      </c>
      <c r="AG549" s="71">
        <v>1371982.3703490871</v>
      </c>
      <c r="AH549" s="71">
        <v>623064.89006380818</v>
      </c>
      <c r="AI549" s="71">
        <v>22815727.53572534</v>
      </c>
      <c r="AJ549" s="71">
        <v>32930902.57950449</v>
      </c>
      <c r="AK549" s="71">
        <v>0</v>
      </c>
      <c r="AL549" s="71">
        <v>0</v>
      </c>
      <c r="AM549" s="71">
        <v>2502809.0580180679</v>
      </c>
      <c r="AN549" s="71">
        <v>0</v>
      </c>
      <c r="AO549" s="71">
        <v>0</v>
      </c>
      <c r="AP549" s="71">
        <v>86992114.593198568</v>
      </c>
      <c r="AQ549" s="72"/>
      <c r="AR549" s="71">
        <v>333</v>
      </c>
      <c r="AS549" s="71">
        <v>37</v>
      </c>
      <c r="AT549" s="71">
        <v>0</v>
      </c>
      <c r="AU549" s="71">
        <v>0</v>
      </c>
      <c r="AV549" s="71">
        <v>0</v>
      </c>
      <c r="AW549" s="71">
        <v>0</v>
      </c>
      <c r="AX549" s="71"/>
      <c r="AY549" s="72"/>
      <c r="AZ549" s="71">
        <v>1559.7</v>
      </c>
      <c r="BA549" s="71">
        <v>1318.4</v>
      </c>
      <c r="BB549" s="71">
        <v>0</v>
      </c>
      <c r="BC549" s="71">
        <v>0</v>
      </c>
      <c r="BD549" s="71">
        <v>0</v>
      </c>
      <c r="BE549" s="71">
        <v>0</v>
      </c>
      <c r="BF549" s="71"/>
      <c r="BG549" s="72"/>
      <c r="BH549" s="71">
        <v>0</v>
      </c>
      <c r="BI549" s="71">
        <v>0</v>
      </c>
      <c r="BJ549" s="71">
        <v>27.393999999999998</v>
      </c>
      <c r="BK549" s="71">
        <v>0</v>
      </c>
      <c r="BL549" s="71">
        <v>0</v>
      </c>
      <c r="BM549" s="71">
        <v>0</v>
      </c>
      <c r="BN549" s="72"/>
      <c r="BO549" s="71">
        <v>0</v>
      </c>
      <c r="BP549" s="71">
        <v>0</v>
      </c>
      <c r="BQ549" s="71">
        <v>3</v>
      </c>
      <c r="BR549" s="71">
        <v>0</v>
      </c>
      <c r="BS549" s="71">
        <v>0</v>
      </c>
      <c r="BT549" s="71">
        <v>0</v>
      </c>
      <c r="BU549"/>
      <c r="BV549" s="70">
        <v>27.393999999999998</v>
      </c>
      <c r="BW549" s="70">
        <v>0</v>
      </c>
      <c r="BX549" s="70">
        <v>0</v>
      </c>
      <c r="BY549" s="70">
        <v>0</v>
      </c>
      <c r="BZ549" s="70">
        <v>0</v>
      </c>
      <c r="CA549" s="70">
        <v>0</v>
      </c>
      <c r="CB549" s="70">
        <v>0</v>
      </c>
      <c r="CC549" s="70">
        <v>0</v>
      </c>
      <c r="CD549" s="70">
        <v>0</v>
      </c>
    </row>
    <row r="550" spans="1:82">
      <c r="A550" s="70" t="s">
        <v>2245</v>
      </c>
      <c r="B550" s="70">
        <v>289</v>
      </c>
      <c r="C550" s="70">
        <v>17</v>
      </c>
      <c r="D550" s="70">
        <v>17</v>
      </c>
      <c r="E550" s="70">
        <v>2020</v>
      </c>
      <c r="F550" s="70" t="s">
        <v>159</v>
      </c>
      <c r="G550" s="70" t="s">
        <v>2228</v>
      </c>
      <c r="H550" s="70" t="s">
        <v>2229</v>
      </c>
      <c r="I550" s="148"/>
      <c r="J550" s="71">
        <v>16.94046591574514</v>
      </c>
      <c r="K550" s="71">
        <v>1.9952654422977205</v>
      </c>
      <c r="L550" s="71">
        <v>3.5569797227108579</v>
      </c>
      <c r="M550" s="71">
        <v>14.863762270106253</v>
      </c>
      <c r="N550" s="71">
        <v>24.595863120946955</v>
      </c>
      <c r="O550" s="71">
        <v>16.917794636863547</v>
      </c>
      <c r="P550" s="71">
        <v>16.610497748547491</v>
      </c>
      <c r="Q550" s="71">
        <v>1.0611750997337599</v>
      </c>
      <c r="R550" s="71">
        <v>0</v>
      </c>
      <c r="S550" s="71">
        <v>2.8932924751844231</v>
      </c>
      <c r="T550" s="72"/>
      <c r="U550" s="71">
        <v>3266544</v>
      </c>
      <c r="V550" s="71">
        <v>848</v>
      </c>
      <c r="W550" s="71">
        <v>104</v>
      </c>
      <c r="X550" s="71">
        <v>3984</v>
      </c>
      <c r="Y550" s="71">
        <v>6273</v>
      </c>
      <c r="Z550" s="71">
        <v>12089</v>
      </c>
      <c r="AA550" s="71">
        <v>3666</v>
      </c>
      <c r="AB550" s="71">
        <v>17998</v>
      </c>
      <c r="AC550" s="71">
        <v>0</v>
      </c>
      <c r="AD550" s="71">
        <v>2.8932924751844231</v>
      </c>
      <c r="AE550" s="72"/>
      <c r="AF550" s="71">
        <v>26475777.806748301</v>
      </c>
      <c r="AG550" s="71">
        <v>1351980.972794496</v>
      </c>
      <c r="AH550" s="71">
        <v>879843.30522179406</v>
      </c>
      <c r="AI550" s="71">
        <v>23418913.904737063</v>
      </c>
      <c r="AJ550" s="71">
        <v>33584190.315541811</v>
      </c>
      <c r="AK550" s="71"/>
      <c r="AL550" s="71"/>
      <c r="AM550" s="71">
        <v>2348938.9619506155</v>
      </c>
      <c r="AN550" s="71"/>
      <c r="AO550" s="71"/>
      <c r="AP550" s="71">
        <v>88059645.266994074</v>
      </c>
      <c r="AQ550" s="72"/>
      <c r="AR550" s="71">
        <v>347</v>
      </c>
      <c r="AS550" s="71">
        <v>37</v>
      </c>
      <c r="AT550" s="71">
        <v>0</v>
      </c>
      <c r="AU550" s="71">
        <v>0</v>
      </c>
      <c r="AV550" s="71">
        <v>0</v>
      </c>
      <c r="AW550" s="71">
        <v>0</v>
      </c>
      <c r="AX550" s="71"/>
      <c r="AY550" s="72"/>
      <c r="AZ550" s="71">
        <v>1635</v>
      </c>
      <c r="BA550" s="71">
        <v>1318.4</v>
      </c>
      <c r="BB550" s="71">
        <v>0</v>
      </c>
      <c r="BC550" s="71">
        <v>0</v>
      </c>
      <c r="BD550" s="71">
        <v>0</v>
      </c>
      <c r="BE550" s="71">
        <v>0</v>
      </c>
      <c r="BF550" s="71"/>
      <c r="BG550" s="72"/>
      <c r="BH550" s="71">
        <v>0</v>
      </c>
      <c r="BI550" s="71">
        <v>0</v>
      </c>
      <c r="BJ550" s="71">
        <v>26.655000000000001</v>
      </c>
      <c r="BK550" s="71">
        <v>0</v>
      </c>
      <c r="BL550" s="71">
        <v>0</v>
      </c>
      <c r="BM550" s="71">
        <v>0</v>
      </c>
      <c r="BN550" s="72"/>
      <c r="BO550" s="71">
        <v>0</v>
      </c>
      <c r="BP550" s="71">
        <v>0</v>
      </c>
      <c r="BQ550" s="71">
        <v>3</v>
      </c>
      <c r="BR550" s="71">
        <v>0</v>
      </c>
      <c r="BS550" s="71">
        <v>0</v>
      </c>
      <c r="BT550" s="71">
        <v>0</v>
      </c>
      <c r="BU550"/>
      <c r="BV550" s="70">
        <v>26.655000000000001</v>
      </c>
      <c r="BW550" s="70">
        <v>0</v>
      </c>
      <c r="BX550" s="70">
        <v>0</v>
      </c>
      <c r="BY550" s="70">
        <v>0</v>
      </c>
      <c r="BZ550" s="70">
        <v>0</v>
      </c>
      <c r="CA550" s="70">
        <v>0</v>
      </c>
      <c r="CB550" s="70">
        <v>0</v>
      </c>
      <c r="CC550" s="70">
        <v>0</v>
      </c>
      <c r="CD550" s="70">
        <v>0</v>
      </c>
    </row>
    <row r="551" spans="1:82">
      <c r="A551" s="70" t="s">
        <v>2246</v>
      </c>
      <c r="B551" s="70">
        <v>289</v>
      </c>
      <c r="C551" s="70">
        <v>18</v>
      </c>
      <c r="D551" s="70">
        <v>17</v>
      </c>
      <c r="E551" s="70">
        <v>2021</v>
      </c>
      <c r="F551" s="70" t="s">
        <v>160</v>
      </c>
      <c r="G551" s="70" t="s">
        <v>2228</v>
      </c>
      <c r="H551" s="70" t="s">
        <v>2229</v>
      </c>
      <c r="I551" s="148"/>
      <c r="J551" s="71">
        <v>19.176146598725772</v>
      </c>
      <c r="K551" s="71">
        <v>2.0777887139793205</v>
      </c>
      <c r="L551" s="71">
        <v>3.0905187544707187</v>
      </c>
      <c r="M551" s="71">
        <v>15.633644241522553</v>
      </c>
      <c r="N551" s="71">
        <v>26.097033770736974</v>
      </c>
      <c r="O551" s="71">
        <v>16.31778282097526</v>
      </c>
      <c r="P551" s="71">
        <v>17.062351558777817</v>
      </c>
      <c r="Q551" s="71">
        <v>1.02971502606118</v>
      </c>
      <c r="R551" s="71">
        <v>0</v>
      </c>
      <c r="S551" s="71">
        <v>3.0335710688503679</v>
      </c>
      <c r="T551" s="72"/>
      <c r="U551" s="71">
        <v>4008062</v>
      </c>
      <c r="V551" s="71">
        <v>848</v>
      </c>
      <c r="W551" s="71">
        <v>104</v>
      </c>
      <c r="X551" s="71">
        <v>3984</v>
      </c>
      <c r="Y551" s="71">
        <v>6275</v>
      </c>
      <c r="Z551" s="71">
        <v>12006</v>
      </c>
      <c r="AA551" s="71">
        <v>3672</v>
      </c>
      <c r="AB551" s="71">
        <v>17636</v>
      </c>
      <c r="AC551" s="71">
        <v>0</v>
      </c>
      <c r="AD551" s="71">
        <v>3.0335710688503679</v>
      </c>
      <c r="AE551" s="72"/>
      <c r="AF551" s="71">
        <v>28884481.434346501</v>
      </c>
      <c r="AG551" s="71">
        <v>1371587.4731950066</v>
      </c>
      <c r="AH551" s="71">
        <v>691216.65883628791</v>
      </c>
      <c r="AI551" s="71">
        <v>24203244.028444584</v>
      </c>
      <c r="AJ551" s="71">
        <v>34560662.450547658</v>
      </c>
      <c r="AK551" s="71">
        <v>0</v>
      </c>
      <c r="AL551" s="71">
        <v>0</v>
      </c>
      <c r="AM551" s="71">
        <v>2314969.925378412</v>
      </c>
      <c r="AN551" s="71">
        <v>0</v>
      </c>
      <c r="AO551" s="71">
        <v>0</v>
      </c>
      <c r="AP551" s="71">
        <v>92026161.970748454</v>
      </c>
      <c r="AQ551" s="72"/>
      <c r="AR551" s="71">
        <v>355</v>
      </c>
      <c r="AS551" s="71">
        <v>40</v>
      </c>
      <c r="AT551" s="71">
        <v>0</v>
      </c>
      <c r="AU551" s="71">
        <v>0</v>
      </c>
      <c r="AV551" s="71">
        <v>0</v>
      </c>
      <c r="AW551" s="71">
        <v>0</v>
      </c>
      <c r="AX551" s="71"/>
      <c r="AY551" s="72"/>
      <c r="AZ551" s="71">
        <v>1673</v>
      </c>
      <c r="BA551" s="71">
        <v>1431.6</v>
      </c>
      <c r="BB551" s="71">
        <v>0</v>
      </c>
      <c r="BC551" s="71">
        <v>0</v>
      </c>
      <c r="BD551" s="71">
        <v>0</v>
      </c>
      <c r="BE551" s="71">
        <v>0</v>
      </c>
      <c r="BF551" s="71"/>
      <c r="BG551" s="72"/>
      <c r="BH551" s="71">
        <v>0</v>
      </c>
      <c r="BI551" s="71">
        <v>0</v>
      </c>
      <c r="BJ551" s="71">
        <v>25.145</v>
      </c>
      <c r="BK551" s="71">
        <v>0</v>
      </c>
      <c r="BL551" s="71">
        <v>0</v>
      </c>
      <c r="BM551" s="71">
        <v>0</v>
      </c>
      <c r="BN551" s="72"/>
      <c r="BO551" s="71">
        <v>0</v>
      </c>
      <c r="BP551" s="71">
        <v>0</v>
      </c>
      <c r="BQ551" s="71">
        <v>3</v>
      </c>
      <c r="BR551" s="71">
        <v>0</v>
      </c>
      <c r="BS551" s="71">
        <v>0</v>
      </c>
      <c r="BT551" s="71">
        <v>0</v>
      </c>
      <c r="BU551"/>
      <c r="BV551" s="70">
        <v>25.145</v>
      </c>
      <c r="BW551" s="70">
        <v>0</v>
      </c>
      <c r="BX551" s="70">
        <v>0</v>
      </c>
      <c r="BY551" s="70">
        <v>0</v>
      </c>
      <c r="BZ551" s="70">
        <v>0</v>
      </c>
      <c r="CA551" s="70">
        <v>0</v>
      </c>
      <c r="CB551" s="70">
        <v>0</v>
      </c>
      <c r="CC551" s="70">
        <v>0</v>
      </c>
      <c r="CD551" s="70">
        <v>0</v>
      </c>
    </row>
    <row r="552" spans="1:82">
      <c r="A552" s="70" t="s">
        <v>2247</v>
      </c>
      <c r="B552" s="70">
        <v>289</v>
      </c>
      <c r="C552" s="70">
        <v>19</v>
      </c>
      <c r="D552" s="70">
        <v>17</v>
      </c>
      <c r="E552" s="70">
        <v>2022</v>
      </c>
      <c r="F552" s="70" t="s">
        <v>161</v>
      </c>
      <c r="G552" s="70" t="s">
        <v>2228</v>
      </c>
      <c r="H552" s="70" t="s">
        <v>2229</v>
      </c>
      <c r="I552" s="148"/>
      <c r="J552" s="71">
        <v>22.271899200255557</v>
      </c>
      <c r="K552" s="71">
        <v>1.8934726053800257</v>
      </c>
      <c r="L552" s="71">
        <v>2.7297243010920913</v>
      </c>
      <c r="M552" s="71">
        <v>14.94588662975819</v>
      </c>
      <c r="N552" s="71">
        <v>27.018202019867001</v>
      </c>
      <c r="O552" s="71">
        <v>17.071667026228489</v>
      </c>
      <c r="P552" s="71">
        <v>16.719191571598571</v>
      </c>
      <c r="Q552" s="71">
        <v>1.0197434119077136</v>
      </c>
      <c r="R552" s="71">
        <v>0</v>
      </c>
      <c r="S552" s="71">
        <v>1.711811631671228</v>
      </c>
      <c r="T552" s="72"/>
      <c r="U552" s="71">
        <v>4304520</v>
      </c>
      <c r="V552" s="71">
        <v>848</v>
      </c>
      <c r="W552" s="71">
        <v>104</v>
      </c>
      <c r="X552" s="71">
        <v>3984</v>
      </c>
      <c r="Y552" s="71">
        <v>6288</v>
      </c>
      <c r="Z552" s="71">
        <v>11934</v>
      </c>
      <c r="AA552" s="71">
        <v>3653</v>
      </c>
      <c r="AB552" s="71">
        <v>17322</v>
      </c>
      <c r="AC552" s="71">
        <v>0</v>
      </c>
      <c r="AD552" s="71">
        <v>1.711811631671228</v>
      </c>
      <c r="AE552" s="72"/>
      <c r="AF552" s="71">
        <v>35367809.193714455</v>
      </c>
      <c r="AG552" s="71">
        <v>1349025.3166676441</v>
      </c>
      <c r="AH552" s="71">
        <v>732659.35119896976</v>
      </c>
      <c r="AI552" s="71">
        <v>22967305.900135402</v>
      </c>
      <c r="AJ552" s="71">
        <v>39752103.272101671</v>
      </c>
      <c r="AK552" s="71">
        <v>0</v>
      </c>
      <c r="AL552" s="71">
        <v>0</v>
      </c>
      <c r="AM552" s="71">
        <v>2236742.9937200556</v>
      </c>
      <c r="AN552" s="71">
        <v>0</v>
      </c>
      <c r="AO552" s="71">
        <v>0</v>
      </c>
      <c r="AP552" s="71">
        <v>102405646.0275382</v>
      </c>
      <c r="AQ552" s="72"/>
      <c r="AR552" s="71">
        <v>364</v>
      </c>
      <c r="AS552" s="71">
        <v>40</v>
      </c>
      <c r="AT552" s="71">
        <v>0</v>
      </c>
      <c r="AU552" s="71">
        <v>0</v>
      </c>
      <c r="AV552" s="71">
        <v>0</v>
      </c>
      <c r="AW552" s="71">
        <v>0</v>
      </c>
      <c r="AX552" s="71"/>
      <c r="AY552" s="72"/>
      <c r="AZ552" s="71">
        <v>1719.6999999999998</v>
      </c>
      <c r="BA552" s="71">
        <v>1431.6000000000001</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2248</v>
      </c>
      <c r="B553" s="70">
        <v>289</v>
      </c>
      <c r="C553" s="70">
        <v>20</v>
      </c>
      <c r="D553" s="70">
        <v>17</v>
      </c>
      <c r="E553" s="70">
        <v>2023</v>
      </c>
      <c r="F553" s="70" t="s">
        <v>1539</v>
      </c>
      <c r="G553" s="70" t="s">
        <v>2228</v>
      </c>
      <c r="H553" s="70" t="s">
        <v>2229</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380</v>
      </c>
      <c r="AS553" s="71">
        <v>40</v>
      </c>
      <c r="AT553" s="71">
        <v>0</v>
      </c>
      <c r="AU553" s="71">
        <v>0</v>
      </c>
      <c r="AV553" s="71">
        <v>0</v>
      </c>
      <c r="AW553" s="71">
        <v>0</v>
      </c>
      <c r="AX553" s="71"/>
      <c r="AY553" s="72"/>
      <c r="AZ553" s="71">
        <v>1817.3000000000006</v>
      </c>
      <c r="BA553" s="71">
        <v>1431.6000000000001</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2249</v>
      </c>
      <c r="B554" s="70">
        <v>289</v>
      </c>
      <c r="C554" s="70">
        <v>21</v>
      </c>
      <c r="D554" s="70">
        <v>17</v>
      </c>
      <c r="E554" s="70">
        <v>2024</v>
      </c>
      <c r="F554" s="70" t="s">
        <v>1554</v>
      </c>
      <c r="G554" s="70" t="s">
        <v>2228</v>
      </c>
      <c r="H554" s="70" t="s">
        <v>2229</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2250</v>
      </c>
      <c r="B555" s="70">
        <v>239</v>
      </c>
      <c r="C555" s="70">
        <v>1</v>
      </c>
      <c r="D555" s="70">
        <v>15</v>
      </c>
      <c r="E555" s="70">
        <v>1990</v>
      </c>
      <c r="F555" s="70" t="s">
        <v>787</v>
      </c>
      <c r="G555" s="70" t="s">
        <v>2251</v>
      </c>
      <c r="H555" s="70" t="s">
        <v>2252</v>
      </c>
      <c r="I555" s="148"/>
      <c r="J555" s="71">
        <v>62.488929321780823</v>
      </c>
      <c r="K555" s="71">
        <v>3.2668858926845101</v>
      </c>
      <c r="L555" s="71">
        <v>8.2364187745722202</v>
      </c>
      <c r="M555" s="71">
        <v>11.07687633780519</v>
      </c>
      <c r="N555" s="71">
        <v>14.089918514772901</v>
      </c>
      <c r="O555" s="71">
        <v>13.82163475169027</v>
      </c>
      <c r="P555" s="71">
        <v>18.82945270612657</v>
      </c>
      <c r="Q555" s="71">
        <v>1.1481462124214701</v>
      </c>
      <c r="R555" s="71">
        <v>0</v>
      </c>
      <c r="S555" s="71">
        <v>1.1311113315507459</v>
      </c>
      <c r="T555" s="72"/>
      <c r="U555" s="71">
        <v>6497811</v>
      </c>
      <c r="V555" s="71">
        <v>1005</v>
      </c>
      <c r="W555" s="71">
        <v>93</v>
      </c>
      <c r="X555" s="71">
        <v>3820</v>
      </c>
      <c r="Y555" s="71">
        <v>4827</v>
      </c>
      <c r="Z555" s="71">
        <v>5685</v>
      </c>
      <c r="AA555" s="71">
        <v>4572</v>
      </c>
      <c r="AB555" s="71">
        <v>18642</v>
      </c>
      <c r="AC555" s="71">
        <v>0</v>
      </c>
      <c r="AD555" s="71">
        <v>1.1311113315507459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2253</v>
      </c>
      <c r="B556" s="70">
        <v>240</v>
      </c>
      <c r="C556" s="70">
        <v>2</v>
      </c>
      <c r="D556" s="70">
        <v>15</v>
      </c>
      <c r="E556" s="70">
        <v>2005</v>
      </c>
      <c r="F556" s="70" t="s">
        <v>789</v>
      </c>
      <c r="G556" s="70" t="s">
        <v>2251</v>
      </c>
      <c r="H556" s="70" t="s">
        <v>2252</v>
      </c>
      <c r="I556" s="148"/>
      <c r="J556" s="71">
        <v>54.250978517052381</v>
      </c>
      <c r="K556" s="71">
        <v>1.6898219695204899</v>
      </c>
      <c r="L556" s="71">
        <v>3.0990533186310398</v>
      </c>
      <c r="M556" s="71">
        <v>21.925687531046432</v>
      </c>
      <c r="N556" s="71">
        <v>27.064316974397489</v>
      </c>
      <c r="O556" s="71">
        <v>21.51834128134934</v>
      </c>
      <c r="P556" s="71">
        <v>20.451574487175179</v>
      </c>
      <c r="Q556" s="71">
        <v>1.0770715423057899</v>
      </c>
      <c r="R556" s="71">
        <v>0</v>
      </c>
      <c r="S556" s="71">
        <v>1.7917507007883651</v>
      </c>
      <c r="T556" s="72"/>
      <c r="U556" s="71">
        <v>5871896</v>
      </c>
      <c r="V556" s="71">
        <v>644</v>
      </c>
      <c r="W556" s="71">
        <v>37</v>
      </c>
      <c r="X556" s="71">
        <v>3548</v>
      </c>
      <c r="Y556" s="71">
        <v>5972</v>
      </c>
      <c r="Z556" s="71">
        <v>10242</v>
      </c>
      <c r="AA556" s="71">
        <v>4067</v>
      </c>
      <c r="AB556" s="71">
        <v>18282</v>
      </c>
      <c r="AC556" s="71">
        <v>0</v>
      </c>
      <c r="AD556" s="71">
        <v>1.7917507007883651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2254</v>
      </c>
      <c r="B557" s="70">
        <v>241</v>
      </c>
      <c r="C557" s="70">
        <v>3</v>
      </c>
      <c r="D557" s="70">
        <v>15</v>
      </c>
      <c r="E557" s="70">
        <v>2006</v>
      </c>
      <c r="F557" s="70" t="s">
        <v>790</v>
      </c>
      <c r="G557" s="70" t="s">
        <v>2251</v>
      </c>
      <c r="H557" s="70" t="s">
        <v>2252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2255</v>
      </c>
      <c r="B558" s="70">
        <v>242</v>
      </c>
      <c r="C558" s="70">
        <v>4</v>
      </c>
      <c r="D558" s="70">
        <v>15</v>
      </c>
      <c r="E558" s="70">
        <v>2007</v>
      </c>
      <c r="F558" s="70" t="s">
        <v>791</v>
      </c>
      <c r="G558" s="1064" t="s">
        <v>2251</v>
      </c>
      <c r="H558" s="70" t="s">
        <v>2252</v>
      </c>
      <c r="I558" s="148"/>
      <c r="J558" s="71">
        <v>51.918169621884367</v>
      </c>
      <c r="K558" s="71">
        <v>1.3830374942611929</v>
      </c>
      <c r="L558" s="71">
        <v>2.8067346319671449</v>
      </c>
      <c r="M558" s="71">
        <v>21.706583806422401</v>
      </c>
      <c r="N558" s="71">
        <v>28.193165021984331</v>
      </c>
      <c r="O558" s="71">
        <v>20.901742653152809</v>
      </c>
      <c r="P558" s="71">
        <v>20.11450905551748</v>
      </c>
      <c r="Q558" s="71">
        <v>1.13683346213391</v>
      </c>
      <c r="R558" s="71">
        <v>0</v>
      </c>
      <c r="S558" s="71">
        <v>1.3551026920316609</v>
      </c>
      <c r="T558" s="72"/>
      <c r="U558" s="71">
        <v>6630556</v>
      </c>
      <c r="V558" s="71">
        <v>551</v>
      </c>
      <c r="W558" s="71">
        <v>42</v>
      </c>
      <c r="X558" s="71">
        <v>4730</v>
      </c>
      <c r="Y558" s="71">
        <v>6101</v>
      </c>
      <c r="Z558" s="71">
        <v>10342</v>
      </c>
      <c r="AA558" s="71">
        <v>3939</v>
      </c>
      <c r="AB558" s="71">
        <v>18276</v>
      </c>
      <c r="AC558" s="71">
        <v>0</v>
      </c>
      <c r="AD558" s="71">
        <v>1.3551026920316609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2256</v>
      </c>
      <c r="B559" s="70">
        <v>243</v>
      </c>
      <c r="C559" s="70">
        <v>5</v>
      </c>
      <c r="D559" s="70">
        <v>15</v>
      </c>
      <c r="E559" s="70">
        <v>2008</v>
      </c>
      <c r="F559" s="70" t="s">
        <v>792</v>
      </c>
      <c r="G559" s="1064" t="s">
        <v>2251</v>
      </c>
      <c r="H559" s="70" t="s">
        <v>2252</v>
      </c>
      <c r="I559" s="148"/>
      <c r="J559" s="71">
        <v>43.727507179850498</v>
      </c>
      <c r="K559" s="71">
        <v>1.095703259819683</v>
      </c>
      <c r="L559" s="71">
        <v>2.741961747818332</v>
      </c>
      <c r="M559" s="71">
        <v>24.324561499932528</v>
      </c>
      <c r="N559" s="71">
        <v>27.10859129945478</v>
      </c>
      <c r="O559" s="71">
        <v>20.41754387869727</v>
      </c>
      <c r="P559" s="71">
        <v>19.71923582396073</v>
      </c>
      <c r="Q559" s="71">
        <v>1.1103595370610599</v>
      </c>
      <c r="R559" s="71">
        <v>0</v>
      </c>
      <c r="S559" s="71">
        <v>1.2799897065210259</v>
      </c>
      <c r="T559" s="72"/>
      <c r="U559" s="71">
        <v>5819616</v>
      </c>
      <c r="V559" s="71">
        <v>551</v>
      </c>
      <c r="W559" s="71">
        <v>42</v>
      </c>
      <c r="X559" s="71">
        <v>4730</v>
      </c>
      <c r="Y559" s="71">
        <v>6148</v>
      </c>
      <c r="Z559" s="71">
        <v>10457</v>
      </c>
      <c r="AA559" s="71">
        <v>3866</v>
      </c>
      <c r="AB559" s="71">
        <v>18144</v>
      </c>
      <c r="AC559" s="71">
        <v>0</v>
      </c>
      <c r="AD559" s="71">
        <v>1.2799897065210259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2257</v>
      </c>
      <c r="B560" s="70">
        <v>244</v>
      </c>
      <c r="C560" s="70">
        <v>6</v>
      </c>
      <c r="D560" s="70">
        <v>15</v>
      </c>
      <c r="E560" s="70">
        <v>2009</v>
      </c>
      <c r="F560" s="70" t="s">
        <v>176</v>
      </c>
      <c r="G560" s="70" t="s">
        <v>2251</v>
      </c>
      <c r="H560" s="70" t="s">
        <v>2252</v>
      </c>
      <c r="I560" s="148"/>
      <c r="J560" s="71">
        <v>36.074264451695683</v>
      </c>
      <c r="K560" s="71">
        <v>1.0508482918479021</v>
      </c>
      <c r="L560" s="71">
        <v>3.7908086093109068</v>
      </c>
      <c r="M560" s="71">
        <v>25.597220783202172</v>
      </c>
      <c r="N560" s="71">
        <v>25.038220737384268</v>
      </c>
      <c r="O560" s="71">
        <v>20.85556997373962</v>
      </c>
      <c r="P560" s="71">
        <v>19.198117378056349</v>
      </c>
      <c r="Q560" s="71">
        <v>1.0555319704044901</v>
      </c>
      <c r="R560" s="71">
        <v>0</v>
      </c>
      <c r="S560" s="71">
        <v>1.357915686855959</v>
      </c>
      <c r="T560" s="72"/>
      <c r="U560" s="71">
        <v>4155986</v>
      </c>
      <c r="V560" s="71">
        <v>539</v>
      </c>
      <c r="W560" s="71">
        <v>80</v>
      </c>
      <c r="X560" s="71">
        <v>4931</v>
      </c>
      <c r="Y560" s="71">
        <v>6203</v>
      </c>
      <c r="Z560" s="71">
        <v>10543</v>
      </c>
      <c r="AA560" s="71">
        <v>3864</v>
      </c>
      <c r="AB560" s="71">
        <v>18106</v>
      </c>
      <c r="AC560" s="71">
        <v>0</v>
      </c>
      <c r="AD560" s="71">
        <v>1.357915686855959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18.196000000000002</v>
      </c>
      <c r="BK560" s="71">
        <v>0</v>
      </c>
      <c r="BL560" s="71">
        <v>0</v>
      </c>
      <c r="BM560" s="71">
        <v>0</v>
      </c>
      <c r="BN560" s="72"/>
      <c r="BO560" s="71">
        <v>0</v>
      </c>
      <c r="BP560" s="71">
        <v>0</v>
      </c>
      <c r="BQ560" s="71">
        <v>3</v>
      </c>
      <c r="BR560" s="71">
        <v>0</v>
      </c>
      <c r="BS560" s="71">
        <v>0</v>
      </c>
      <c r="BT560" s="71">
        <v>0</v>
      </c>
      <c r="BU560"/>
      <c r="BV560" s="70">
        <v>18.196000000000002</v>
      </c>
      <c r="BW560" s="70">
        <v>0</v>
      </c>
      <c r="BX560" s="70">
        <v>0</v>
      </c>
      <c r="BY560" s="70">
        <v>0</v>
      </c>
      <c r="BZ560" s="70">
        <v>0</v>
      </c>
      <c r="CA560" s="70">
        <v>0</v>
      </c>
      <c r="CB560" s="70">
        <v>0</v>
      </c>
      <c r="CC560" s="70">
        <v>0</v>
      </c>
      <c r="CD560" s="70">
        <v>0</v>
      </c>
    </row>
    <row r="561" spans="1:82">
      <c r="A561" s="70" t="s">
        <v>2258</v>
      </c>
      <c r="B561" s="70">
        <v>245</v>
      </c>
      <c r="C561" s="70">
        <v>7</v>
      </c>
      <c r="D561" s="70">
        <v>15</v>
      </c>
      <c r="E561" s="70">
        <v>2010</v>
      </c>
      <c r="F561" s="70" t="s">
        <v>177</v>
      </c>
      <c r="G561" s="70" t="s">
        <v>2251</v>
      </c>
      <c r="H561" s="70" t="s">
        <v>2252</v>
      </c>
      <c r="I561" s="148"/>
      <c r="J561" s="71">
        <v>45.043597130623439</v>
      </c>
      <c r="K561" s="71">
        <v>1.0710840571354561</v>
      </c>
      <c r="L561" s="71">
        <v>3.5888992832688471</v>
      </c>
      <c r="M561" s="71">
        <v>24.964204450152099</v>
      </c>
      <c r="N561" s="71">
        <v>25.170722376565699</v>
      </c>
      <c r="O561" s="71">
        <v>20.932378062619321</v>
      </c>
      <c r="P561" s="71">
        <v>19.75608976922047</v>
      </c>
      <c r="Q561" s="71">
        <v>1.0989342464893599</v>
      </c>
      <c r="R561" s="71">
        <v>0</v>
      </c>
      <c r="S561" s="71">
        <v>1.531406828746454</v>
      </c>
      <c r="T561" s="72"/>
      <c r="U561" s="71">
        <v>5551529</v>
      </c>
      <c r="V561" s="71">
        <v>539</v>
      </c>
      <c r="W561" s="71">
        <v>80</v>
      </c>
      <c r="X561" s="71">
        <v>4931</v>
      </c>
      <c r="Y561" s="71">
        <v>6225</v>
      </c>
      <c r="Z561" s="71">
        <v>10631</v>
      </c>
      <c r="AA561" s="71">
        <v>3877</v>
      </c>
      <c r="AB561" s="71">
        <v>18063</v>
      </c>
      <c r="AC561" s="71">
        <v>0</v>
      </c>
      <c r="AD561" s="71">
        <v>1.531406828746454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17.704999999999998</v>
      </c>
      <c r="BK561" s="71">
        <v>0</v>
      </c>
      <c r="BL561" s="71">
        <v>0</v>
      </c>
      <c r="BM561" s="71">
        <v>0</v>
      </c>
      <c r="BN561" s="72"/>
      <c r="BO561" s="71">
        <v>0</v>
      </c>
      <c r="BP561" s="71">
        <v>0</v>
      </c>
      <c r="BQ561" s="71">
        <v>3</v>
      </c>
      <c r="BR561" s="71">
        <v>0</v>
      </c>
      <c r="BS561" s="71">
        <v>0</v>
      </c>
      <c r="BT561" s="71">
        <v>0</v>
      </c>
      <c r="BU561"/>
      <c r="BV561" s="70">
        <v>17.704999999999998</v>
      </c>
      <c r="BW561" s="70">
        <v>0</v>
      </c>
      <c r="BX561" s="70">
        <v>0</v>
      </c>
      <c r="BY561" s="70">
        <v>0</v>
      </c>
      <c r="BZ561" s="70">
        <v>0</v>
      </c>
      <c r="CA561" s="70">
        <v>0</v>
      </c>
      <c r="CB561" s="70">
        <v>0</v>
      </c>
      <c r="CC561" s="70">
        <v>0</v>
      </c>
      <c r="CD561" s="70">
        <v>0</v>
      </c>
    </row>
    <row r="562" spans="1:82">
      <c r="A562" s="70" t="s">
        <v>2259</v>
      </c>
      <c r="B562" s="70">
        <v>246</v>
      </c>
      <c r="C562" s="70">
        <v>8</v>
      </c>
      <c r="D562" s="70">
        <v>15</v>
      </c>
      <c r="E562" s="70">
        <v>2011</v>
      </c>
      <c r="F562" s="70" t="s">
        <v>178</v>
      </c>
      <c r="G562" s="70" t="s">
        <v>2251</v>
      </c>
      <c r="H562" s="70" t="s">
        <v>2252</v>
      </c>
      <c r="I562" s="148"/>
      <c r="J562" s="71">
        <v>45.919773549695279</v>
      </c>
      <c r="K562" s="71">
        <v>1.4387489490609351</v>
      </c>
      <c r="L562" s="71">
        <v>3.3504161030285968</v>
      </c>
      <c r="M562" s="71">
        <v>29.053421977755459</v>
      </c>
      <c r="N562" s="71">
        <v>29.45278301369877</v>
      </c>
      <c r="O562" s="71">
        <v>20.886207059820514</v>
      </c>
      <c r="P562" s="71">
        <v>19.229706770618733</v>
      </c>
      <c r="Q562" s="71">
        <v>1.2539935599893299</v>
      </c>
      <c r="R562" s="71">
        <v>0</v>
      </c>
      <c r="S562" s="71">
        <v>1.616935880320252</v>
      </c>
      <c r="T562" s="72"/>
      <c r="U562" s="71">
        <v>4666898</v>
      </c>
      <c r="V562" s="71">
        <v>539</v>
      </c>
      <c r="W562" s="71">
        <v>80</v>
      </c>
      <c r="X562" s="71">
        <v>4931</v>
      </c>
      <c r="Y562" s="71">
        <v>6223</v>
      </c>
      <c r="Z562" s="71">
        <v>10838</v>
      </c>
      <c r="AA562" s="71">
        <v>3886</v>
      </c>
      <c r="AB562" s="71">
        <v>17869</v>
      </c>
      <c r="AC562" s="71">
        <v>0</v>
      </c>
      <c r="AD562" s="71">
        <v>1.616935880320252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20.541</v>
      </c>
      <c r="BK562" s="71">
        <v>0</v>
      </c>
      <c r="BL562" s="71">
        <v>0</v>
      </c>
      <c r="BM562" s="71">
        <v>0</v>
      </c>
      <c r="BN562" s="72"/>
      <c r="BO562" s="71">
        <v>0</v>
      </c>
      <c r="BP562" s="71">
        <v>0</v>
      </c>
      <c r="BQ562" s="71">
        <v>4</v>
      </c>
      <c r="BR562" s="71">
        <v>0</v>
      </c>
      <c r="BS562" s="71">
        <v>0</v>
      </c>
      <c r="BT562" s="71">
        <v>0</v>
      </c>
      <c r="BU562"/>
      <c r="BV562" s="70">
        <v>20.541</v>
      </c>
      <c r="BW562" s="70">
        <v>0</v>
      </c>
      <c r="BX562" s="70">
        <v>0</v>
      </c>
      <c r="BY562" s="70">
        <v>0</v>
      </c>
      <c r="BZ562" s="70">
        <v>0</v>
      </c>
      <c r="CA562" s="70">
        <v>0</v>
      </c>
      <c r="CB562" s="70">
        <v>0</v>
      </c>
      <c r="CC562" s="70">
        <v>0</v>
      </c>
      <c r="CD562" s="70">
        <v>0</v>
      </c>
    </row>
    <row r="563" spans="1:82">
      <c r="A563" s="70" t="s">
        <v>2260</v>
      </c>
      <c r="B563" s="70">
        <v>247</v>
      </c>
      <c r="C563" s="70">
        <v>9</v>
      </c>
      <c r="D563" s="70">
        <v>15</v>
      </c>
      <c r="E563" s="70">
        <v>2012</v>
      </c>
      <c r="F563" s="70" t="s">
        <v>179</v>
      </c>
      <c r="G563" s="70" t="s">
        <v>2251</v>
      </c>
      <c r="H563" s="70" t="s">
        <v>2252</v>
      </c>
      <c r="I563" s="148"/>
      <c r="J563" s="71">
        <v>51.002478173953648</v>
      </c>
      <c r="K563" s="71">
        <v>1.3506545667116761</v>
      </c>
      <c r="L563" s="71">
        <v>3.3604225353536439</v>
      </c>
      <c r="M563" s="71">
        <v>32.688611572052778</v>
      </c>
      <c r="N563" s="71">
        <v>31.47852740884316</v>
      </c>
      <c r="O563" s="71">
        <v>21.07173944651916</v>
      </c>
      <c r="P563" s="71">
        <v>19.334137657856509</v>
      </c>
      <c r="Q563" s="71">
        <v>1.3592364054135999</v>
      </c>
      <c r="R563" s="71">
        <v>0</v>
      </c>
      <c r="S563" s="71">
        <v>1.5235024680632829</v>
      </c>
      <c r="T563" s="72"/>
      <c r="U563" s="71">
        <v>4753725</v>
      </c>
      <c r="V563" s="71">
        <v>539</v>
      </c>
      <c r="W563" s="71">
        <v>80</v>
      </c>
      <c r="X563" s="71">
        <v>4931</v>
      </c>
      <c r="Y563" s="71">
        <v>6255</v>
      </c>
      <c r="Z563" s="71">
        <v>11021</v>
      </c>
      <c r="AA563" s="71">
        <v>3885</v>
      </c>
      <c r="AB563" s="71">
        <v>17827</v>
      </c>
      <c r="AC563" s="71">
        <v>0</v>
      </c>
      <c r="AD563" s="71">
        <v>1.5235024680632829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24.427</v>
      </c>
      <c r="BK563" s="71">
        <v>0</v>
      </c>
      <c r="BL563" s="71">
        <v>0</v>
      </c>
      <c r="BM563" s="71">
        <v>0</v>
      </c>
      <c r="BN563" s="72"/>
      <c r="BO563" s="71">
        <v>0</v>
      </c>
      <c r="BP563" s="71">
        <v>0</v>
      </c>
      <c r="BQ563" s="71">
        <v>4</v>
      </c>
      <c r="BR563" s="71">
        <v>0</v>
      </c>
      <c r="BS563" s="71">
        <v>0</v>
      </c>
      <c r="BT563" s="71">
        <v>0</v>
      </c>
      <c r="BU563"/>
      <c r="BV563" s="70">
        <v>24.427</v>
      </c>
      <c r="BW563" s="70">
        <v>0</v>
      </c>
      <c r="BX563" s="70">
        <v>0</v>
      </c>
      <c r="BY563" s="70">
        <v>0</v>
      </c>
      <c r="BZ563" s="70">
        <v>0</v>
      </c>
      <c r="CA563" s="70">
        <v>0</v>
      </c>
      <c r="CB563" s="70">
        <v>0</v>
      </c>
      <c r="CC563" s="70">
        <v>0</v>
      </c>
      <c r="CD563" s="70">
        <v>0</v>
      </c>
    </row>
    <row r="564" spans="1:82">
      <c r="A564" s="70" t="s">
        <v>2261</v>
      </c>
      <c r="B564" s="70">
        <v>248</v>
      </c>
      <c r="C564" s="70">
        <v>10</v>
      </c>
      <c r="D564" s="70">
        <v>15</v>
      </c>
      <c r="E564" s="70">
        <v>2013</v>
      </c>
      <c r="F564" s="70" t="s">
        <v>180</v>
      </c>
      <c r="G564" s="70" t="s">
        <v>2251</v>
      </c>
      <c r="H564" s="70" t="s">
        <v>2252</v>
      </c>
      <c r="I564" s="148"/>
      <c r="J564" s="71">
        <v>51.627174986283237</v>
      </c>
      <c r="K564" s="71">
        <v>1.146671169935763</v>
      </c>
      <c r="L564" s="71">
        <v>2.4378090163458448</v>
      </c>
      <c r="M564" s="71">
        <v>28.212334210794161</v>
      </c>
      <c r="N564" s="71">
        <v>31.630097410177189</v>
      </c>
      <c r="O564" s="71">
        <v>20.579280167560203</v>
      </c>
      <c r="P564" s="71">
        <v>19.501900743240139</v>
      </c>
      <c r="Q564" s="71">
        <v>1.38117162876331</v>
      </c>
      <c r="R564" s="71">
        <v>0</v>
      </c>
      <c r="S564" s="71">
        <v>2.2166717170149601</v>
      </c>
      <c r="T564" s="72"/>
      <c r="U564" s="71">
        <v>5290452</v>
      </c>
      <c r="V564" s="71">
        <v>539</v>
      </c>
      <c r="W564" s="71">
        <v>80</v>
      </c>
      <c r="X564" s="71">
        <v>4931</v>
      </c>
      <c r="Y564" s="71">
        <v>6390</v>
      </c>
      <c r="Z564" s="71">
        <v>11244</v>
      </c>
      <c r="AA564" s="71">
        <v>3904</v>
      </c>
      <c r="AB564" s="71">
        <v>17855</v>
      </c>
      <c r="AC564" s="71">
        <v>0</v>
      </c>
      <c r="AD564" s="71">
        <v>2.2166717170149601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27.305</v>
      </c>
      <c r="BK564" s="71">
        <v>0</v>
      </c>
      <c r="BL564" s="71">
        <v>0</v>
      </c>
      <c r="BM564" s="71">
        <v>0</v>
      </c>
      <c r="BN564" s="72"/>
      <c r="BO564" s="71">
        <v>0</v>
      </c>
      <c r="BP564" s="71">
        <v>0</v>
      </c>
      <c r="BQ564" s="71">
        <v>4</v>
      </c>
      <c r="BR564" s="71">
        <v>0</v>
      </c>
      <c r="BS564" s="71">
        <v>0</v>
      </c>
      <c r="BT564" s="71">
        <v>0</v>
      </c>
      <c r="BU564"/>
      <c r="BV564" s="70">
        <v>27.305</v>
      </c>
      <c r="BW564" s="70">
        <v>0</v>
      </c>
      <c r="BX564" s="70">
        <v>0</v>
      </c>
      <c r="BY564" s="70">
        <v>0</v>
      </c>
      <c r="BZ564" s="70">
        <v>0</v>
      </c>
      <c r="CA564" s="70">
        <v>0</v>
      </c>
      <c r="CB564" s="70">
        <v>0</v>
      </c>
      <c r="CC564" s="70">
        <v>0</v>
      </c>
      <c r="CD564" s="70">
        <v>0</v>
      </c>
    </row>
    <row r="565" spans="1:82">
      <c r="A565" s="70" t="s">
        <v>2262</v>
      </c>
      <c r="B565" s="70">
        <v>249</v>
      </c>
      <c r="C565" s="70">
        <v>11</v>
      </c>
      <c r="D565" s="70">
        <v>15</v>
      </c>
      <c r="E565" s="70">
        <v>2014</v>
      </c>
      <c r="F565" s="70" t="s">
        <v>181</v>
      </c>
      <c r="G565" s="70" t="s">
        <v>2251</v>
      </c>
      <c r="H565" s="70" t="s">
        <v>2252</v>
      </c>
      <c r="I565" s="148"/>
      <c r="J565" s="71">
        <v>54.531446750916629</v>
      </c>
      <c r="K565" s="71">
        <v>1.5690907565124881</v>
      </c>
      <c r="L565" s="71">
        <v>5.5533130571875153</v>
      </c>
      <c r="M565" s="71">
        <v>32.548013394519671</v>
      </c>
      <c r="N565" s="71">
        <v>30.873520473243708</v>
      </c>
      <c r="O565" s="71">
        <v>19.843453953979335</v>
      </c>
      <c r="P565" s="71">
        <v>19.477735418331552</v>
      </c>
      <c r="Q565" s="71">
        <v>1.3187692131266999</v>
      </c>
      <c r="R565" s="71">
        <v>0</v>
      </c>
      <c r="S565" s="71">
        <v>2.650513193442539</v>
      </c>
      <c r="T565" s="72"/>
      <c r="U565" s="71">
        <v>6010065</v>
      </c>
      <c r="V565" s="71">
        <v>679</v>
      </c>
      <c r="W565" s="71">
        <v>121</v>
      </c>
      <c r="X565" s="71">
        <v>5088</v>
      </c>
      <c r="Y565" s="71">
        <v>6386</v>
      </c>
      <c r="Z565" s="71">
        <v>11419</v>
      </c>
      <c r="AA565" s="71">
        <v>3879</v>
      </c>
      <c r="AB565" s="71">
        <v>17769</v>
      </c>
      <c r="AC565" s="71">
        <v>0</v>
      </c>
      <c r="AD565" s="71">
        <v>2.650513193442539</v>
      </c>
      <c r="AE565" s="72"/>
      <c r="AF565" s="71"/>
      <c r="AG565" s="71"/>
      <c r="AH565" s="71"/>
      <c r="AI565" s="71"/>
      <c r="AJ565" s="71"/>
      <c r="AK565" s="71"/>
      <c r="AL565" s="71"/>
      <c r="AM565" s="71"/>
      <c r="AN565" s="71"/>
      <c r="AO565" s="71"/>
      <c r="AP565" s="71"/>
      <c r="AQ565" s="72"/>
      <c r="AR565" s="71">
        <v>357</v>
      </c>
      <c r="AS565" s="71">
        <v>91</v>
      </c>
      <c r="AT565" s="71">
        <v>0</v>
      </c>
      <c r="AU565" s="71">
        <v>0</v>
      </c>
      <c r="AV565" s="71">
        <v>0</v>
      </c>
      <c r="AW565" s="71">
        <v>0</v>
      </c>
      <c r="AX565" s="71"/>
      <c r="AY565" s="72"/>
      <c r="AZ565" s="71">
        <v>1569</v>
      </c>
      <c r="BA565" s="71">
        <v>29213.7</v>
      </c>
      <c r="BB565" s="71">
        <v>0</v>
      </c>
      <c r="BC565" s="71">
        <v>0</v>
      </c>
      <c r="BD565" s="71">
        <v>0</v>
      </c>
      <c r="BE565" s="71">
        <v>0</v>
      </c>
      <c r="BF565" s="71"/>
      <c r="BG565" s="72"/>
      <c r="BH565" s="71">
        <v>0</v>
      </c>
      <c r="BI565" s="71">
        <v>0</v>
      </c>
      <c r="BJ565" s="71">
        <v>30.885999999999999</v>
      </c>
      <c r="BK565" s="71">
        <v>0</v>
      </c>
      <c r="BL565" s="71">
        <v>0</v>
      </c>
      <c r="BM565" s="71">
        <v>0</v>
      </c>
      <c r="BN565" s="72"/>
      <c r="BO565" s="71">
        <v>0</v>
      </c>
      <c r="BP565" s="71">
        <v>0</v>
      </c>
      <c r="BQ565" s="71">
        <v>5</v>
      </c>
      <c r="BR565" s="71">
        <v>0</v>
      </c>
      <c r="BS565" s="71">
        <v>0</v>
      </c>
      <c r="BT565" s="71">
        <v>0</v>
      </c>
      <c r="BU565"/>
      <c r="BV565" s="70">
        <v>30.885999999999999</v>
      </c>
      <c r="BW565" s="70">
        <v>0</v>
      </c>
      <c r="BX565" s="70">
        <v>0</v>
      </c>
      <c r="BY565" s="70">
        <v>0</v>
      </c>
      <c r="BZ565" s="70">
        <v>0</v>
      </c>
      <c r="CA565" s="70">
        <v>0</v>
      </c>
      <c r="CB565" s="70">
        <v>0</v>
      </c>
      <c r="CC565" s="70">
        <v>0</v>
      </c>
      <c r="CD565" s="70">
        <v>0</v>
      </c>
    </row>
    <row r="566" spans="1:82">
      <c r="A566" s="70" t="s">
        <v>2263</v>
      </c>
      <c r="B566" s="70">
        <v>250</v>
      </c>
      <c r="C566" s="70">
        <v>12</v>
      </c>
      <c r="D566" s="70">
        <v>15</v>
      </c>
      <c r="E566" s="70">
        <v>2015</v>
      </c>
      <c r="F566" s="70" t="s">
        <v>182</v>
      </c>
      <c r="G566" s="70" t="s">
        <v>2251</v>
      </c>
      <c r="H566" s="70" t="s">
        <v>2252</v>
      </c>
      <c r="I566" s="148"/>
      <c r="J566" s="71">
        <v>45.054668995271243</v>
      </c>
      <c r="K566" s="71">
        <v>1.5857351989791371</v>
      </c>
      <c r="L566" s="71">
        <v>5.6488730086334433</v>
      </c>
      <c r="M566" s="71">
        <v>32.020692403888511</v>
      </c>
      <c r="N566" s="71">
        <v>28.258261612388761</v>
      </c>
      <c r="O566" s="71">
        <v>19.843633815282899</v>
      </c>
      <c r="P566" s="71">
        <v>19.387592747274692</v>
      </c>
      <c r="Q566" s="71">
        <v>1.2913533368452601</v>
      </c>
      <c r="R566" s="71">
        <v>0</v>
      </c>
      <c r="S566" s="71">
        <v>2.3677846615634111</v>
      </c>
      <c r="T566" s="72"/>
      <c r="U566" s="71">
        <v>5497991</v>
      </c>
      <c r="V566" s="71">
        <v>679</v>
      </c>
      <c r="W566" s="71">
        <v>121</v>
      </c>
      <c r="X566" s="71">
        <v>5088</v>
      </c>
      <c r="Y566" s="71">
        <v>6519</v>
      </c>
      <c r="Z566" s="71">
        <v>11529</v>
      </c>
      <c r="AA566" s="71">
        <v>3858</v>
      </c>
      <c r="AB566" s="71">
        <v>17774</v>
      </c>
      <c r="AC566" s="71">
        <v>0</v>
      </c>
      <c r="AD566" s="71">
        <v>2.3677846615634111</v>
      </c>
      <c r="AE566" s="72"/>
      <c r="AF566" s="71">
        <v>47924209.636859007</v>
      </c>
      <c r="AG566" s="71">
        <v>1166079.65562764</v>
      </c>
      <c r="AH566" s="71">
        <v>982529.7385482851</v>
      </c>
      <c r="AI566" s="71">
        <v>35850659.623636007</v>
      </c>
      <c r="AJ566" s="71">
        <v>37607184.924528867</v>
      </c>
      <c r="AK566" s="71">
        <v>0</v>
      </c>
      <c r="AL566" s="71">
        <v>0</v>
      </c>
      <c r="AM566" s="71">
        <v>2435852.1408742219</v>
      </c>
      <c r="AN566" s="71">
        <v>0</v>
      </c>
      <c r="AO566" s="71">
        <v>0</v>
      </c>
      <c r="AP566" s="71">
        <v>125966515.72007403</v>
      </c>
      <c r="AQ566" s="72"/>
      <c r="AR566" s="71">
        <v>397</v>
      </c>
      <c r="AS566" s="71">
        <v>126</v>
      </c>
      <c r="AT566" s="71">
        <v>0</v>
      </c>
      <c r="AU566" s="71">
        <v>0</v>
      </c>
      <c r="AV566" s="71">
        <v>0</v>
      </c>
      <c r="AW566" s="71">
        <v>0</v>
      </c>
      <c r="AX566" s="71"/>
      <c r="AY566" s="72"/>
      <c r="AZ566" s="71">
        <v>1762.5</v>
      </c>
      <c r="BA566" s="71">
        <v>35574.199999999997</v>
      </c>
      <c r="BB566" s="71">
        <v>0</v>
      </c>
      <c r="BC566" s="71">
        <v>0</v>
      </c>
      <c r="BD566" s="71">
        <v>0</v>
      </c>
      <c r="BE566" s="71">
        <v>0</v>
      </c>
      <c r="BF566" s="71"/>
      <c r="BG566" s="72"/>
      <c r="BH566" s="71">
        <v>0</v>
      </c>
      <c r="BI566" s="71">
        <v>0</v>
      </c>
      <c r="BJ566" s="71">
        <v>30.068999999999999</v>
      </c>
      <c r="BK566" s="71">
        <v>0</v>
      </c>
      <c r="BL566" s="71">
        <v>0</v>
      </c>
      <c r="BM566" s="71">
        <v>0</v>
      </c>
      <c r="BN566" s="72"/>
      <c r="BO566" s="71">
        <v>0</v>
      </c>
      <c r="BP566" s="71">
        <v>0</v>
      </c>
      <c r="BQ566" s="71">
        <v>5</v>
      </c>
      <c r="BR566" s="71">
        <v>0</v>
      </c>
      <c r="BS566" s="71">
        <v>0</v>
      </c>
      <c r="BT566" s="71">
        <v>0</v>
      </c>
      <c r="BU566"/>
      <c r="BV566" s="70">
        <v>30.068999999999999</v>
      </c>
      <c r="BW566" s="70">
        <v>0</v>
      </c>
      <c r="BX566" s="70">
        <v>0</v>
      </c>
      <c r="BY566" s="70">
        <v>0</v>
      </c>
      <c r="BZ566" s="70">
        <v>0</v>
      </c>
      <c r="CA566" s="70">
        <v>0</v>
      </c>
      <c r="CB566" s="70">
        <v>0</v>
      </c>
      <c r="CC566" s="70">
        <v>0</v>
      </c>
      <c r="CD566" s="70">
        <v>0</v>
      </c>
    </row>
    <row r="567" spans="1:82">
      <c r="A567" s="70" t="s">
        <v>2264</v>
      </c>
      <c r="B567" s="70">
        <v>251</v>
      </c>
      <c r="C567" s="70">
        <v>13</v>
      </c>
      <c r="D567" s="70">
        <v>15</v>
      </c>
      <c r="E567" s="70">
        <v>2016</v>
      </c>
      <c r="F567" s="70" t="s">
        <v>155</v>
      </c>
      <c r="G567" s="70" t="s">
        <v>2251</v>
      </c>
      <c r="H567" s="70" t="s">
        <v>2252</v>
      </c>
      <c r="I567" s="148"/>
      <c r="J567" s="71">
        <v>57.608337725540672</v>
      </c>
      <c r="K567" s="71">
        <v>1.6289113344681379</v>
      </c>
      <c r="L567" s="71">
        <v>6.1933877630503007</v>
      </c>
      <c r="M567" s="71">
        <v>23.393498790471561</v>
      </c>
      <c r="N567" s="71">
        <v>26.646578493167009</v>
      </c>
      <c r="O567" s="71">
        <v>19.718282857866452</v>
      </c>
      <c r="P567" s="71">
        <v>18.983026596375229</v>
      </c>
      <c r="Q567" s="71">
        <v>1.2504694210795229</v>
      </c>
      <c r="R567" s="71">
        <v>0</v>
      </c>
      <c r="S567" s="71">
        <v>2.2086611055697558</v>
      </c>
      <c r="T567" s="72"/>
      <c r="U567" s="71">
        <v>6927357.0000000009</v>
      </c>
      <c r="V567" s="71">
        <v>679</v>
      </c>
      <c r="W567" s="71">
        <v>121</v>
      </c>
      <c r="X567" s="71">
        <v>5088</v>
      </c>
      <c r="Y567" s="71">
        <v>6607</v>
      </c>
      <c r="Z567" s="71">
        <v>11597</v>
      </c>
      <c r="AA567" s="71">
        <v>3907</v>
      </c>
      <c r="AB567" s="71">
        <v>17704</v>
      </c>
      <c r="AC567" s="71">
        <v>0</v>
      </c>
      <c r="AD567" s="71">
        <v>2.2086611055697558</v>
      </c>
      <c r="AE567" s="72"/>
      <c r="AF567" s="71">
        <v>63975074.824386276</v>
      </c>
      <c r="AG567" s="71">
        <v>1149435.2001698629</v>
      </c>
      <c r="AH567" s="71">
        <v>864439.77414083865</v>
      </c>
      <c r="AI567" s="71">
        <v>31932921.62873574</v>
      </c>
      <c r="AJ567" s="71">
        <v>33969214.390390001</v>
      </c>
      <c r="AK567" s="71">
        <v>0</v>
      </c>
      <c r="AL567" s="71">
        <v>0</v>
      </c>
      <c r="AM567" s="71">
        <v>2428143.899642902</v>
      </c>
      <c r="AN567" s="71">
        <v>0</v>
      </c>
      <c r="AO567" s="71">
        <v>0</v>
      </c>
      <c r="AP567" s="71">
        <v>134319229.71746564</v>
      </c>
      <c r="AQ567" s="72"/>
      <c r="AR567" s="71">
        <v>435</v>
      </c>
      <c r="AS567" s="71">
        <v>148</v>
      </c>
      <c r="AT567" s="71">
        <v>0</v>
      </c>
      <c r="AU567" s="71">
        <v>0</v>
      </c>
      <c r="AV567" s="71">
        <v>0</v>
      </c>
      <c r="AW567" s="71">
        <v>0</v>
      </c>
      <c r="AX567" s="71"/>
      <c r="AY567" s="72"/>
      <c r="AZ567" s="71">
        <v>1973.6</v>
      </c>
      <c r="BA567" s="71">
        <v>44821.7</v>
      </c>
      <c r="BB567" s="71">
        <v>0</v>
      </c>
      <c r="BC567" s="71">
        <v>0</v>
      </c>
      <c r="BD567" s="71">
        <v>0</v>
      </c>
      <c r="BE567" s="71">
        <v>0</v>
      </c>
      <c r="BF567" s="71"/>
      <c r="BG567" s="72"/>
      <c r="BH567" s="71">
        <v>0</v>
      </c>
      <c r="BI567" s="71">
        <v>0</v>
      </c>
      <c r="BJ567" s="71">
        <v>32.792000000000002</v>
      </c>
      <c r="BK567" s="71">
        <v>0</v>
      </c>
      <c r="BL567" s="71">
        <v>0</v>
      </c>
      <c r="BM567" s="71">
        <v>0</v>
      </c>
      <c r="BN567" s="72"/>
      <c r="BO567" s="71">
        <v>0</v>
      </c>
      <c r="BP567" s="71">
        <v>0</v>
      </c>
      <c r="BQ567" s="71">
        <v>6</v>
      </c>
      <c r="BR567" s="71">
        <v>0</v>
      </c>
      <c r="BS567" s="71">
        <v>0</v>
      </c>
      <c r="BT567" s="71">
        <v>0</v>
      </c>
      <c r="BU567"/>
      <c r="BV567" s="70">
        <v>32.792000000000002</v>
      </c>
      <c r="BW567" s="70">
        <v>0</v>
      </c>
      <c r="BX567" s="70">
        <v>0</v>
      </c>
      <c r="BY567" s="70">
        <v>0</v>
      </c>
      <c r="BZ567" s="70">
        <v>0</v>
      </c>
      <c r="CA567" s="70">
        <v>0</v>
      </c>
      <c r="CB567" s="70">
        <v>0</v>
      </c>
      <c r="CC567" s="70">
        <v>0</v>
      </c>
      <c r="CD567" s="70">
        <v>0</v>
      </c>
    </row>
    <row r="568" spans="1:82">
      <c r="A568" s="70" t="s">
        <v>2265</v>
      </c>
      <c r="B568" s="70">
        <v>252</v>
      </c>
      <c r="C568" s="70">
        <v>14</v>
      </c>
      <c r="D568" s="70">
        <v>15</v>
      </c>
      <c r="E568" s="70">
        <v>2017</v>
      </c>
      <c r="F568" s="70" t="s">
        <v>156</v>
      </c>
      <c r="G568" s="70" t="s">
        <v>2251</v>
      </c>
      <c r="H568" s="70" t="s">
        <v>2252</v>
      </c>
      <c r="I568" s="148"/>
      <c r="J568" s="71">
        <v>55.33608326210495</v>
      </c>
      <c r="K568" s="71">
        <v>1.6742933691310766</v>
      </c>
      <c r="L568" s="71">
        <v>6.4165425549174531</v>
      </c>
      <c r="M568" s="71">
        <v>21.683023612448352</v>
      </c>
      <c r="N568" s="71">
        <v>28.135390176464522</v>
      </c>
      <c r="O568" s="71">
        <v>19.491862643781925</v>
      </c>
      <c r="P568" s="71">
        <v>18.983474493120905</v>
      </c>
      <c r="Q568" s="71">
        <v>1.1988497474216799</v>
      </c>
      <c r="R568" s="71">
        <v>0</v>
      </c>
      <c r="S568" s="71">
        <v>2.0122175628534835</v>
      </c>
      <c r="T568" s="72"/>
      <c r="U568" s="71">
        <v>7034786</v>
      </c>
      <c r="V568" s="71">
        <v>679</v>
      </c>
      <c r="W568" s="71">
        <v>121</v>
      </c>
      <c r="X568" s="71">
        <v>5088</v>
      </c>
      <c r="Y568" s="71">
        <v>6574</v>
      </c>
      <c r="Z568" s="71">
        <v>11654</v>
      </c>
      <c r="AA568" s="71">
        <v>3932</v>
      </c>
      <c r="AB568" s="71">
        <v>17552</v>
      </c>
      <c r="AC568" s="71">
        <v>0</v>
      </c>
      <c r="AD568" s="71">
        <v>2.012217562853484</v>
      </c>
      <c r="AE568" s="72"/>
      <c r="AF568" s="71">
        <v>62802442.62954089</v>
      </c>
      <c r="AG568" s="71">
        <v>1204053.5918985091</v>
      </c>
      <c r="AH568" s="71">
        <v>1210523.7119546509</v>
      </c>
      <c r="AI568" s="71">
        <v>31324459.385617301</v>
      </c>
      <c r="AJ568" s="71">
        <v>37188789.620685078</v>
      </c>
      <c r="AK568" s="71">
        <v>0</v>
      </c>
      <c r="AL568" s="71">
        <v>0</v>
      </c>
      <c r="AM568" s="71">
        <v>2411063.5159431309</v>
      </c>
      <c r="AN568" s="71">
        <v>0</v>
      </c>
      <c r="AO568" s="71">
        <v>0</v>
      </c>
      <c r="AP568" s="71">
        <v>136141332.45563957</v>
      </c>
      <c r="AQ568" s="72"/>
      <c r="AR568" s="71">
        <v>460</v>
      </c>
      <c r="AS568" s="71">
        <v>164</v>
      </c>
      <c r="AT568" s="71">
        <v>0</v>
      </c>
      <c r="AU568" s="71">
        <v>0</v>
      </c>
      <c r="AV568" s="71">
        <v>0</v>
      </c>
      <c r="AW568" s="71">
        <v>0</v>
      </c>
      <c r="AX568" s="71"/>
      <c r="AY568" s="72"/>
      <c r="AZ568" s="71">
        <v>2119.9</v>
      </c>
      <c r="BA568" s="71">
        <v>46447.199999999997</v>
      </c>
      <c r="BB568" s="71">
        <v>0</v>
      </c>
      <c r="BC568" s="71">
        <v>0</v>
      </c>
      <c r="BD568" s="71">
        <v>0</v>
      </c>
      <c r="BE568" s="71">
        <v>0</v>
      </c>
      <c r="BF568" s="71"/>
      <c r="BG568" s="72"/>
      <c r="BH568" s="71">
        <v>0</v>
      </c>
      <c r="BI568" s="71">
        <v>0</v>
      </c>
      <c r="BJ568" s="71">
        <v>32.997</v>
      </c>
      <c r="BK568" s="71">
        <v>0</v>
      </c>
      <c r="BL568" s="71">
        <v>0</v>
      </c>
      <c r="BM568" s="71">
        <v>0</v>
      </c>
      <c r="BN568" s="72"/>
      <c r="BO568" s="71">
        <v>0</v>
      </c>
      <c r="BP568" s="71">
        <v>0</v>
      </c>
      <c r="BQ568" s="71">
        <v>6</v>
      </c>
      <c r="BR568" s="71">
        <v>0</v>
      </c>
      <c r="BS568" s="71">
        <v>0</v>
      </c>
      <c r="BT568" s="71">
        <v>0</v>
      </c>
      <c r="BU568"/>
      <c r="BV568" s="70">
        <v>32.997</v>
      </c>
      <c r="BW568" s="70">
        <v>0</v>
      </c>
      <c r="BX568" s="70">
        <v>0</v>
      </c>
      <c r="BY568" s="70">
        <v>0</v>
      </c>
      <c r="BZ568" s="70">
        <v>0</v>
      </c>
      <c r="CA568" s="70">
        <v>0</v>
      </c>
      <c r="CB568" s="70">
        <v>0</v>
      </c>
      <c r="CC568" s="70">
        <v>0</v>
      </c>
      <c r="CD568" s="70">
        <v>0</v>
      </c>
    </row>
    <row r="569" spans="1:82">
      <c r="A569" s="70" t="s">
        <v>2266</v>
      </c>
      <c r="B569" s="70">
        <v>253</v>
      </c>
      <c r="C569" s="70">
        <v>15</v>
      </c>
      <c r="D569" s="70">
        <v>15</v>
      </c>
      <c r="E569" s="70">
        <v>2018</v>
      </c>
      <c r="F569" s="70" t="s">
        <v>183</v>
      </c>
      <c r="G569" s="70" t="s">
        <v>2251</v>
      </c>
      <c r="H569" s="70" t="s">
        <v>2252</v>
      </c>
      <c r="I569" s="148"/>
      <c r="J569" s="71">
        <v>57.935976541799967</v>
      </c>
      <c r="K569" s="71">
        <v>1.5914019850354555</v>
      </c>
      <c r="L569" s="71">
        <v>5.8184811951952131</v>
      </c>
      <c r="M569" s="71">
        <v>22.998208357995129</v>
      </c>
      <c r="N569" s="71">
        <v>25.99412301216428</v>
      </c>
      <c r="O569" s="71">
        <v>19.255301839843462</v>
      </c>
      <c r="P569" s="71">
        <v>18.890106185525816</v>
      </c>
      <c r="Q569" s="71">
        <v>1.1032067858157399</v>
      </c>
      <c r="R569" s="71">
        <v>0</v>
      </c>
      <c r="S569" s="71">
        <v>1.9108091695537346</v>
      </c>
      <c r="T569" s="72"/>
      <c r="U569" s="71">
        <v>7103107.0000000009</v>
      </c>
      <c r="V569" s="71">
        <v>679</v>
      </c>
      <c r="W569" s="71">
        <v>121</v>
      </c>
      <c r="X569" s="71">
        <v>5088</v>
      </c>
      <c r="Y569" s="71">
        <v>6617</v>
      </c>
      <c r="Z569" s="71">
        <v>11733</v>
      </c>
      <c r="AA569" s="71">
        <v>3952</v>
      </c>
      <c r="AB569" s="71">
        <v>17406</v>
      </c>
      <c r="AC569" s="71">
        <v>0</v>
      </c>
      <c r="AD569" s="71">
        <v>1.910809169553735</v>
      </c>
      <c r="AE569" s="72"/>
      <c r="AF569" s="71">
        <v>66352156.459919877</v>
      </c>
      <c r="AG569" s="71">
        <v>1070139.7606272879</v>
      </c>
      <c r="AH569" s="71">
        <v>1147736.3781013109</v>
      </c>
      <c r="AI569" s="71">
        <v>31245186.246449199</v>
      </c>
      <c r="AJ569" s="71">
        <v>32901486.354311548</v>
      </c>
      <c r="AK569" s="71">
        <v>0</v>
      </c>
      <c r="AL569" s="71">
        <v>0</v>
      </c>
      <c r="AM569" s="71">
        <v>2395955.2330469601</v>
      </c>
      <c r="AN569" s="71">
        <v>0</v>
      </c>
      <c r="AO569" s="71">
        <v>0</v>
      </c>
      <c r="AP569" s="71">
        <v>135112660.43245617</v>
      </c>
      <c r="AQ569" s="72"/>
      <c r="AR569" s="71">
        <v>484</v>
      </c>
      <c r="AS569" s="71">
        <v>179</v>
      </c>
      <c r="AT569" s="71">
        <v>0</v>
      </c>
      <c r="AU569" s="71">
        <v>0</v>
      </c>
      <c r="AV569" s="71">
        <v>0</v>
      </c>
      <c r="AW569" s="71">
        <v>0</v>
      </c>
      <c r="AX569" s="71"/>
      <c r="AY569" s="72"/>
      <c r="AZ569" s="71">
        <v>2244.9</v>
      </c>
      <c r="BA569" s="71">
        <v>48376.2</v>
      </c>
      <c r="BB569" s="71">
        <v>0</v>
      </c>
      <c r="BC569" s="71">
        <v>0</v>
      </c>
      <c r="BD569" s="71">
        <v>0</v>
      </c>
      <c r="BE569" s="71">
        <v>0</v>
      </c>
      <c r="BF569" s="71"/>
      <c r="BG569" s="72"/>
      <c r="BH569" s="71">
        <v>0</v>
      </c>
      <c r="BI569" s="71">
        <v>0</v>
      </c>
      <c r="BJ569" s="71">
        <v>31.347000000000001</v>
      </c>
      <c r="BK569" s="71">
        <v>0</v>
      </c>
      <c r="BL569" s="71">
        <v>0</v>
      </c>
      <c r="BM569" s="71">
        <v>0</v>
      </c>
      <c r="BN569" s="72"/>
      <c r="BO569" s="71">
        <v>0</v>
      </c>
      <c r="BP569" s="71">
        <v>0</v>
      </c>
      <c r="BQ569" s="71">
        <v>6</v>
      </c>
      <c r="BR569" s="71">
        <v>0</v>
      </c>
      <c r="BS569" s="71">
        <v>0</v>
      </c>
      <c r="BT569" s="71">
        <v>0</v>
      </c>
      <c r="BU569"/>
      <c r="BV569" s="70">
        <v>31.347000000000001</v>
      </c>
      <c r="BW569" s="70">
        <v>0</v>
      </c>
      <c r="BX569" s="70">
        <v>0</v>
      </c>
      <c r="BY569" s="70">
        <v>0</v>
      </c>
      <c r="BZ569" s="70">
        <v>0</v>
      </c>
      <c r="CA569" s="70">
        <v>0</v>
      </c>
      <c r="CB569" s="70">
        <v>0</v>
      </c>
      <c r="CC569" s="70">
        <v>0</v>
      </c>
      <c r="CD569" s="70">
        <v>0</v>
      </c>
    </row>
    <row r="570" spans="1:82">
      <c r="A570" s="70" t="s">
        <v>2267</v>
      </c>
      <c r="B570" s="70">
        <v>254</v>
      </c>
      <c r="C570" s="70">
        <v>16</v>
      </c>
      <c r="D570" s="70">
        <v>15</v>
      </c>
      <c r="E570" s="70">
        <v>2019</v>
      </c>
      <c r="F570" s="70" t="s">
        <v>158</v>
      </c>
      <c r="G570" s="70" t="s">
        <v>2251</v>
      </c>
      <c r="H570" s="70" t="s">
        <v>2252</v>
      </c>
      <c r="I570" s="148"/>
      <c r="J570" s="71">
        <v>54.537036807308077</v>
      </c>
      <c r="K570" s="71">
        <v>1.4731140248995735</v>
      </c>
      <c r="L570" s="71">
        <v>5.8758083137698351</v>
      </c>
      <c r="M570" s="71">
        <v>23.024665003995139</v>
      </c>
      <c r="N570" s="71">
        <v>25.672924772376888</v>
      </c>
      <c r="O570" s="71">
        <v>18.688095252526686</v>
      </c>
      <c r="P570" s="71">
        <v>18.72434658117475</v>
      </c>
      <c r="Q570" s="71">
        <v>1.07159796238111</v>
      </c>
      <c r="R570" s="71">
        <v>0</v>
      </c>
      <c r="S570" s="71">
        <v>2.0956619776649497</v>
      </c>
      <c r="T570" s="72"/>
      <c r="U570" s="71">
        <v>6698174</v>
      </c>
      <c r="V570" s="71">
        <v>679</v>
      </c>
      <c r="W570" s="71">
        <v>121</v>
      </c>
      <c r="X570" s="71">
        <v>5088</v>
      </c>
      <c r="Y570" s="71">
        <v>6712</v>
      </c>
      <c r="Z570" s="71">
        <v>11700</v>
      </c>
      <c r="AA570" s="71">
        <v>3888</v>
      </c>
      <c r="AB570" s="71">
        <v>17365</v>
      </c>
      <c r="AC570" s="71">
        <v>0</v>
      </c>
      <c r="AD570" s="71">
        <v>2.0956619776649501</v>
      </c>
      <c r="AE570" s="72"/>
      <c r="AF570" s="71">
        <v>66087943.926917523</v>
      </c>
      <c r="AG570" s="71">
        <v>1036211.275180976</v>
      </c>
      <c r="AH570" s="71">
        <v>1204847.0427713599</v>
      </c>
      <c r="AI570" s="71">
        <v>33380445.82854357</v>
      </c>
      <c r="AJ570" s="71">
        <v>34711200.452891767</v>
      </c>
      <c r="AK570" s="71">
        <v>0</v>
      </c>
      <c r="AL570" s="71">
        <v>0</v>
      </c>
      <c r="AM570" s="71">
        <v>2364982.2763499892</v>
      </c>
      <c r="AN570" s="71">
        <v>0</v>
      </c>
      <c r="AO570" s="71">
        <v>0</v>
      </c>
      <c r="AP570" s="71">
        <v>138785630.80265519</v>
      </c>
      <c r="AQ570" s="72"/>
      <c r="AR570" s="71">
        <v>517</v>
      </c>
      <c r="AS570" s="71">
        <v>202</v>
      </c>
      <c r="AT570" s="71">
        <v>0</v>
      </c>
      <c r="AU570" s="71">
        <v>0</v>
      </c>
      <c r="AV570" s="71">
        <v>0</v>
      </c>
      <c r="AW570" s="71">
        <v>0</v>
      </c>
      <c r="AX570" s="71"/>
      <c r="AY570" s="72"/>
      <c r="AZ570" s="71">
        <v>2409.8000000000011</v>
      </c>
      <c r="BA570" s="71">
        <v>49348.899999999987</v>
      </c>
      <c r="BB570" s="71">
        <v>0</v>
      </c>
      <c r="BC570" s="71">
        <v>0</v>
      </c>
      <c r="BD570" s="71">
        <v>0</v>
      </c>
      <c r="BE570" s="71">
        <v>0</v>
      </c>
      <c r="BF570" s="71"/>
      <c r="BG570" s="72"/>
      <c r="BH570" s="71">
        <v>0</v>
      </c>
      <c r="BI570" s="71">
        <v>0</v>
      </c>
      <c r="BJ570" s="71">
        <v>21.173999999999999</v>
      </c>
      <c r="BK570" s="71">
        <v>0</v>
      </c>
      <c r="BL570" s="71">
        <v>0</v>
      </c>
      <c r="BM570" s="71">
        <v>0</v>
      </c>
      <c r="BN570" s="72"/>
      <c r="BO570" s="71">
        <v>0</v>
      </c>
      <c r="BP570" s="71">
        <v>0</v>
      </c>
      <c r="BQ570" s="71">
        <v>4</v>
      </c>
      <c r="BR570" s="71">
        <v>0</v>
      </c>
      <c r="BS570" s="71">
        <v>0</v>
      </c>
      <c r="BT570" s="71">
        <v>0</v>
      </c>
      <c r="BU570"/>
      <c r="BV570" s="70">
        <v>21.173999999999999</v>
      </c>
      <c r="BW570" s="70">
        <v>0</v>
      </c>
      <c r="BX570" s="70">
        <v>0</v>
      </c>
      <c r="BY570" s="70">
        <v>0</v>
      </c>
      <c r="BZ570" s="70">
        <v>0</v>
      </c>
      <c r="CA570" s="70">
        <v>0</v>
      </c>
      <c r="CB570" s="70">
        <v>0</v>
      </c>
      <c r="CC570" s="70">
        <v>0</v>
      </c>
      <c r="CD570" s="70">
        <v>0</v>
      </c>
    </row>
    <row r="571" spans="1:82">
      <c r="A571" s="70" t="s">
        <v>2268</v>
      </c>
      <c r="B571" s="70">
        <v>255</v>
      </c>
      <c r="C571" s="70">
        <v>17</v>
      </c>
      <c r="D571" s="70">
        <v>15</v>
      </c>
      <c r="E571" s="70">
        <v>2020</v>
      </c>
      <c r="F571" s="70" t="s">
        <v>159</v>
      </c>
      <c r="G571" s="70" t="s">
        <v>2251</v>
      </c>
      <c r="H571" s="70" t="s">
        <v>2252</v>
      </c>
      <c r="I571" s="148"/>
      <c r="J571" s="71">
        <v>53.923436983410149</v>
      </c>
      <c r="K571" s="71">
        <v>1.2888176881008089</v>
      </c>
      <c r="L571" s="71">
        <v>3.6925504102085189</v>
      </c>
      <c r="M571" s="71">
        <v>20.711817358613956</v>
      </c>
      <c r="N571" s="71">
        <v>23.036616184136733</v>
      </c>
      <c r="O571" s="71">
        <v>16.444784910065643</v>
      </c>
      <c r="P571" s="71">
        <v>17.398884712062838</v>
      </c>
      <c r="Q571" s="71">
        <v>1.0153626176527899</v>
      </c>
      <c r="R571" s="71">
        <v>0</v>
      </c>
      <c r="S571" s="71">
        <v>2.4656079712949279</v>
      </c>
      <c r="T571" s="72"/>
      <c r="U571" s="71">
        <v>6991675</v>
      </c>
      <c r="V571" s="71">
        <v>589</v>
      </c>
      <c r="W571" s="71">
        <v>93</v>
      </c>
      <c r="X571" s="71">
        <v>5479</v>
      </c>
      <c r="Y571" s="71">
        <v>6753</v>
      </c>
      <c r="Z571" s="71">
        <v>11751</v>
      </c>
      <c r="AA571" s="71">
        <v>3840</v>
      </c>
      <c r="AB571" s="71">
        <v>17221</v>
      </c>
      <c r="AC571" s="71">
        <v>0</v>
      </c>
      <c r="AD571" s="71">
        <v>2.4656079712949279</v>
      </c>
      <c r="AE571" s="72"/>
      <c r="AF571" s="71">
        <v>65508685.836055107</v>
      </c>
      <c r="AG571" s="71">
        <v>881889.2902062342</v>
      </c>
      <c r="AH571" s="71">
        <v>762943.28616734571</v>
      </c>
      <c r="AI571" s="71">
        <v>30754527.749447305</v>
      </c>
      <c r="AJ571" s="71">
        <v>34099624.881264754</v>
      </c>
      <c r="AK571" s="71"/>
      <c r="AL571" s="71"/>
      <c r="AM571" s="71">
        <v>2247531.8293005642</v>
      </c>
      <c r="AN571" s="71"/>
      <c r="AO571" s="71"/>
      <c r="AP571" s="71">
        <v>134255202.87244129</v>
      </c>
      <c r="AQ571" s="72"/>
      <c r="AR571" s="71">
        <v>536</v>
      </c>
      <c r="AS571" s="71">
        <v>218</v>
      </c>
      <c r="AT571" s="71">
        <v>0</v>
      </c>
      <c r="AU571" s="71">
        <v>0</v>
      </c>
      <c r="AV571" s="71">
        <v>0</v>
      </c>
      <c r="AW571" s="71">
        <v>0</v>
      </c>
      <c r="AX571" s="71"/>
      <c r="AY571" s="72"/>
      <c r="AZ571" s="71">
        <v>2508.0000000000009</v>
      </c>
      <c r="BA571" s="71">
        <v>66920.900000000023</v>
      </c>
      <c r="BB571" s="71">
        <v>0</v>
      </c>
      <c r="BC571" s="71">
        <v>0</v>
      </c>
      <c r="BD571" s="71">
        <v>0</v>
      </c>
      <c r="BE571" s="71">
        <v>0</v>
      </c>
      <c r="BF571" s="71"/>
      <c r="BG571" s="72"/>
      <c r="BH571" s="71">
        <v>0</v>
      </c>
      <c r="BI571" s="71">
        <v>0</v>
      </c>
      <c r="BJ571" s="71">
        <v>23.654</v>
      </c>
      <c r="BK571" s="71">
        <v>0</v>
      </c>
      <c r="BL571" s="71">
        <v>0</v>
      </c>
      <c r="BM571" s="71">
        <v>0</v>
      </c>
      <c r="BN571" s="72"/>
      <c r="BO571" s="71">
        <v>0</v>
      </c>
      <c r="BP571" s="71">
        <v>0</v>
      </c>
      <c r="BQ571" s="71">
        <v>5</v>
      </c>
      <c r="BR571" s="71">
        <v>0</v>
      </c>
      <c r="BS571" s="71">
        <v>0</v>
      </c>
      <c r="BT571" s="71">
        <v>0</v>
      </c>
      <c r="BU571"/>
      <c r="BV571" s="70">
        <v>23.654</v>
      </c>
      <c r="BW571" s="70">
        <v>0</v>
      </c>
      <c r="BX571" s="70">
        <v>0</v>
      </c>
      <c r="BY571" s="70">
        <v>0</v>
      </c>
      <c r="BZ571" s="70">
        <v>0</v>
      </c>
      <c r="CA571" s="70">
        <v>0</v>
      </c>
      <c r="CB571" s="70">
        <v>0</v>
      </c>
      <c r="CC571" s="70">
        <v>0</v>
      </c>
      <c r="CD571" s="70">
        <v>0</v>
      </c>
    </row>
    <row r="572" spans="1:82">
      <c r="A572" s="70" t="s">
        <v>2269</v>
      </c>
      <c r="B572" s="70">
        <v>255</v>
      </c>
      <c r="C572" s="70">
        <v>18</v>
      </c>
      <c r="D572" s="70">
        <v>15</v>
      </c>
      <c r="E572" s="70">
        <v>2021</v>
      </c>
      <c r="F572" s="70" t="s">
        <v>160</v>
      </c>
      <c r="G572" s="70" t="s">
        <v>2251</v>
      </c>
      <c r="H572" s="70" t="s">
        <v>2252</v>
      </c>
      <c r="I572" s="148"/>
      <c r="J572" s="71">
        <v>57.377806919751379</v>
      </c>
      <c r="K572" s="71">
        <v>1.411463428849419</v>
      </c>
      <c r="L572" s="71">
        <v>3.0408292627615867</v>
      </c>
      <c r="M572" s="71">
        <v>22.718918344744694</v>
      </c>
      <c r="N572" s="71">
        <v>25.951815124088114</v>
      </c>
      <c r="O572" s="71">
        <v>15.979358039830595</v>
      </c>
      <c r="P572" s="71">
        <v>17.731463384612244</v>
      </c>
      <c r="Q572" s="71">
        <v>0.997952439636977</v>
      </c>
      <c r="R572" s="71">
        <v>0</v>
      </c>
      <c r="S572" s="71">
        <v>2.5060672884777828</v>
      </c>
      <c r="T572" s="72"/>
      <c r="U572" s="71">
        <v>7716279</v>
      </c>
      <c r="V572" s="71">
        <v>589</v>
      </c>
      <c r="W572" s="71">
        <v>93</v>
      </c>
      <c r="X572" s="71">
        <v>5479</v>
      </c>
      <c r="Y572" s="71">
        <v>6827</v>
      </c>
      <c r="Z572" s="71">
        <v>11757</v>
      </c>
      <c r="AA572" s="71">
        <v>3816</v>
      </c>
      <c r="AB572" s="71">
        <v>17092</v>
      </c>
      <c r="AC572" s="71">
        <v>0</v>
      </c>
      <c r="AD572" s="71">
        <v>2.5060672884777828</v>
      </c>
      <c r="AE572" s="72"/>
      <c r="AF572" s="71">
        <v>70569791.42025739</v>
      </c>
      <c r="AG572" s="71">
        <v>944332.82169107581</v>
      </c>
      <c r="AH572" s="71">
        <v>609215.85608255409</v>
      </c>
      <c r="AI572" s="71">
        <v>34065823.117535397</v>
      </c>
      <c r="AJ572" s="71">
        <v>35610306.146637507</v>
      </c>
      <c r="AK572" s="71">
        <v>0</v>
      </c>
      <c r="AL572" s="71">
        <v>0</v>
      </c>
      <c r="AM572" s="71">
        <v>2243562.3704109676</v>
      </c>
      <c r="AN572" s="71">
        <v>0</v>
      </c>
      <c r="AO572" s="71">
        <v>0</v>
      </c>
      <c r="AP572" s="71">
        <v>144043031.7326149</v>
      </c>
      <c r="AQ572" s="72"/>
      <c r="AR572" s="71">
        <v>559</v>
      </c>
      <c r="AS572" s="71">
        <v>229</v>
      </c>
      <c r="AT572" s="71">
        <v>0</v>
      </c>
      <c r="AU572" s="71">
        <v>0</v>
      </c>
      <c r="AV572" s="71">
        <v>0</v>
      </c>
      <c r="AW572" s="71">
        <v>0</v>
      </c>
      <c r="AX572" s="71"/>
      <c r="AY572" s="72"/>
      <c r="AZ572" s="71">
        <v>2645.900000000001</v>
      </c>
      <c r="BA572" s="71">
        <v>87376.400000000009</v>
      </c>
      <c r="BB572" s="71">
        <v>0</v>
      </c>
      <c r="BC572" s="71">
        <v>0</v>
      </c>
      <c r="BD572" s="71">
        <v>0</v>
      </c>
      <c r="BE572" s="71">
        <v>0</v>
      </c>
      <c r="BF572" s="71"/>
      <c r="BG572" s="72"/>
      <c r="BH572" s="71">
        <v>0</v>
      </c>
      <c r="BI572" s="71">
        <v>0</v>
      </c>
      <c r="BJ572" s="71">
        <v>31.832999999999998</v>
      </c>
      <c r="BK572" s="71">
        <v>0</v>
      </c>
      <c r="BL572" s="71">
        <v>0</v>
      </c>
      <c r="BM572" s="71">
        <v>0</v>
      </c>
      <c r="BN572" s="72"/>
      <c r="BO572" s="71">
        <v>0</v>
      </c>
      <c r="BP572" s="71">
        <v>0</v>
      </c>
      <c r="BQ572" s="71">
        <v>6</v>
      </c>
      <c r="BR572" s="71">
        <v>0</v>
      </c>
      <c r="BS572" s="71">
        <v>0</v>
      </c>
      <c r="BT572" s="71">
        <v>0</v>
      </c>
      <c r="BU572"/>
      <c r="BV572" s="70">
        <v>31.832999999999998</v>
      </c>
      <c r="BW572" s="70">
        <v>0</v>
      </c>
      <c r="BX572" s="70">
        <v>0</v>
      </c>
      <c r="BY572" s="70">
        <v>0</v>
      </c>
      <c r="BZ572" s="70">
        <v>0</v>
      </c>
      <c r="CA572" s="70">
        <v>0</v>
      </c>
      <c r="CB572" s="70">
        <v>0</v>
      </c>
      <c r="CC572" s="70">
        <v>0</v>
      </c>
      <c r="CD572" s="70">
        <v>0</v>
      </c>
    </row>
    <row r="573" spans="1:82">
      <c r="A573" s="70" t="s">
        <v>2270</v>
      </c>
      <c r="B573" s="70">
        <v>255</v>
      </c>
      <c r="C573" s="70">
        <v>19</v>
      </c>
      <c r="D573" s="70">
        <v>15</v>
      </c>
      <c r="E573" s="70">
        <v>2022</v>
      </c>
      <c r="F573" s="70" t="s">
        <v>161</v>
      </c>
      <c r="G573" s="70" t="s">
        <v>2251</v>
      </c>
      <c r="H573" s="70" t="s">
        <v>2252</v>
      </c>
      <c r="I573" s="148"/>
      <c r="J573" s="71">
        <v>50.375936161748506</v>
      </c>
      <c r="K573" s="71">
        <v>1.2646542026873688</v>
      </c>
      <c r="L573" s="71">
        <v>2.7855244020868777</v>
      </c>
      <c r="M573" s="71">
        <v>22.609804232911301</v>
      </c>
      <c r="N573" s="71">
        <v>25.180010430975802</v>
      </c>
      <c r="O573" s="71">
        <v>16.799870752139046</v>
      </c>
      <c r="P573" s="71">
        <v>17.524715173186678</v>
      </c>
      <c r="Q573" s="71">
        <v>0.99843252892014922</v>
      </c>
      <c r="R573" s="71">
        <v>0</v>
      </c>
      <c r="S573" s="71">
        <v>2.6099184098738242</v>
      </c>
      <c r="T573" s="72"/>
      <c r="U573" s="71">
        <v>8182625</v>
      </c>
      <c r="V573" s="71">
        <v>589</v>
      </c>
      <c r="W573" s="71">
        <v>93</v>
      </c>
      <c r="X573" s="71">
        <v>5479</v>
      </c>
      <c r="Y573" s="71">
        <v>6864</v>
      </c>
      <c r="Z573" s="71">
        <v>11744</v>
      </c>
      <c r="AA573" s="71">
        <v>3829</v>
      </c>
      <c r="AB573" s="71">
        <v>16960</v>
      </c>
      <c r="AC573" s="71">
        <v>0</v>
      </c>
      <c r="AD573" s="71">
        <v>2.6099184098738242</v>
      </c>
      <c r="AE573" s="72"/>
      <c r="AF573" s="71">
        <v>57590772.358105913</v>
      </c>
      <c r="AG573" s="71">
        <v>918358.06836302811</v>
      </c>
      <c r="AH573" s="71">
        <v>637655.54556839529</v>
      </c>
      <c r="AI573" s="71">
        <v>32500854.837674346</v>
      </c>
      <c r="AJ573" s="71">
        <v>36098745.551978037</v>
      </c>
      <c r="AK573" s="71">
        <v>0</v>
      </c>
      <c r="AL573" s="71">
        <v>0</v>
      </c>
      <c r="AM573" s="71">
        <v>2189998.9131446802</v>
      </c>
      <c r="AN573" s="71">
        <v>0</v>
      </c>
      <c r="AO573" s="71">
        <v>0</v>
      </c>
      <c r="AP573" s="71">
        <v>129936385.27483439</v>
      </c>
      <c r="AQ573" s="72"/>
      <c r="AR573" s="71">
        <v>588</v>
      </c>
      <c r="AS573" s="71">
        <v>244</v>
      </c>
      <c r="AT573" s="71">
        <v>0</v>
      </c>
      <c r="AU573" s="71">
        <v>0</v>
      </c>
      <c r="AV573" s="71">
        <v>0</v>
      </c>
      <c r="AW573" s="71">
        <v>0</v>
      </c>
      <c r="AX573" s="71"/>
      <c r="AY573" s="72"/>
      <c r="AZ573" s="71">
        <v>2835.0000000000018</v>
      </c>
      <c r="BA573" s="71">
        <v>98059.400000000009</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2271</v>
      </c>
      <c r="B574" s="70">
        <v>255</v>
      </c>
      <c r="C574" s="70">
        <v>20</v>
      </c>
      <c r="D574" s="70">
        <v>15</v>
      </c>
      <c r="E574" s="70">
        <v>2023</v>
      </c>
      <c r="F574" s="70" t="s">
        <v>1539</v>
      </c>
      <c r="G574" s="70" t="s">
        <v>2251</v>
      </c>
      <c r="H574" s="70" t="s">
        <v>2252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616</v>
      </c>
      <c r="AS574" s="71">
        <v>251</v>
      </c>
      <c r="AT574" s="71">
        <v>0</v>
      </c>
      <c r="AU574" s="71">
        <v>0</v>
      </c>
      <c r="AV574" s="71">
        <v>0</v>
      </c>
      <c r="AW574" s="71">
        <v>0</v>
      </c>
      <c r="AX574" s="71"/>
      <c r="AY574" s="72"/>
      <c r="AZ574" s="71">
        <v>3001.4000000000024</v>
      </c>
      <c r="BA574" s="71">
        <v>108322.40000000001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2272</v>
      </c>
      <c r="B575" s="70">
        <v>255</v>
      </c>
      <c r="C575" s="70">
        <v>21</v>
      </c>
      <c r="D575" s="70">
        <v>15</v>
      </c>
      <c r="E575" s="70">
        <v>2024</v>
      </c>
      <c r="F575" s="70" t="s">
        <v>1554</v>
      </c>
      <c r="G575" s="70" t="s">
        <v>2251</v>
      </c>
      <c r="H575" s="70" t="s">
        <v>2252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2273</v>
      </c>
      <c r="B576" s="70">
        <v>103</v>
      </c>
      <c r="C576" s="70">
        <v>1</v>
      </c>
      <c r="D576" s="70">
        <v>7</v>
      </c>
      <c r="E576" s="70">
        <v>1990</v>
      </c>
      <c r="F576" s="70" t="s">
        <v>787</v>
      </c>
      <c r="G576" s="70" t="s">
        <v>1634</v>
      </c>
      <c r="H576" s="70" t="s">
        <v>1635</v>
      </c>
      <c r="I576" s="148"/>
      <c r="J576" s="71">
        <v>79.680403285175871</v>
      </c>
      <c r="K576" s="71">
        <v>12.39000250266086</v>
      </c>
      <c r="L576" s="71">
        <v>36.677586543921372</v>
      </c>
      <c r="M576" s="71">
        <v>24.456813416081939</v>
      </c>
      <c r="N576" s="71">
        <v>43.907656005577948</v>
      </c>
      <c r="O576" s="71">
        <v>23.036057919483788</v>
      </c>
      <c r="P576" s="71">
        <v>27.474033027683799</v>
      </c>
      <c r="Q576" s="71">
        <v>1.73447557312593</v>
      </c>
      <c r="R576" s="71">
        <v>0</v>
      </c>
      <c r="S576" s="71">
        <v>1.412405053498208</v>
      </c>
      <c r="T576" s="72"/>
      <c r="U576" s="71">
        <v>2237143</v>
      </c>
      <c r="V576" s="71">
        <v>2267</v>
      </c>
      <c r="W576" s="71">
        <v>429</v>
      </c>
      <c r="X576" s="71">
        <v>8201</v>
      </c>
      <c r="Y576" s="71">
        <v>9393</v>
      </c>
      <c r="Z576" s="71">
        <v>9475</v>
      </c>
      <c r="AA576" s="71">
        <v>6671</v>
      </c>
      <c r="AB576" s="71">
        <v>28162</v>
      </c>
      <c r="AC576" s="71">
        <v>0</v>
      </c>
      <c r="AD576" s="71">
        <v>1.412405053498208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2274</v>
      </c>
      <c r="B577" s="70">
        <v>104</v>
      </c>
      <c r="C577" s="70">
        <v>2</v>
      </c>
      <c r="D577" s="70">
        <v>7</v>
      </c>
      <c r="E577" s="70">
        <v>2005</v>
      </c>
      <c r="F577" s="70" t="s">
        <v>789</v>
      </c>
      <c r="G577" s="1064" t="s">
        <v>1634</v>
      </c>
      <c r="H577" s="70" t="s">
        <v>1635</v>
      </c>
      <c r="I577" s="148"/>
      <c r="J577" s="71">
        <v>46.287764110567693</v>
      </c>
      <c r="K577" s="71">
        <v>5.4944185012584681</v>
      </c>
      <c r="L577" s="71">
        <v>16.892109666345281</v>
      </c>
      <c r="M577" s="71">
        <v>33.424238664782678</v>
      </c>
      <c r="N577" s="71">
        <v>48.460267818896803</v>
      </c>
      <c r="O577" s="71">
        <v>26.151024597632809</v>
      </c>
      <c r="P577" s="71">
        <v>23.931409634734859</v>
      </c>
      <c r="Q577" s="71">
        <v>1.3894352507242</v>
      </c>
      <c r="R577" s="71">
        <v>0</v>
      </c>
      <c r="S577" s="71">
        <v>0</v>
      </c>
      <c r="T577" s="72"/>
      <c r="U577" s="71">
        <v>1429615</v>
      </c>
      <c r="V577" s="71">
        <v>1676</v>
      </c>
      <c r="W577" s="71">
        <v>150</v>
      </c>
      <c r="X577" s="71">
        <v>5428</v>
      </c>
      <c r="Y577" s="71">
        <v>9880</v>
      </c>
      <c r="Z577" s="71">
        <v>12447</v>
      </c>
      <c r="AA577" s="71">
        <v>4759</v>
      </c>
      <c r="AB577" s="71">
        <v>23584</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2275</v>
      </c>
      <c r="B578" s="70">
        <v>105</v>
      </c>
      <c r="C578" s="70">
        <v>3</v>
      </c>
      <c r="D578" s="70">
        <v>7</v>
      </c>
      <c r="E578" s="70">
        <v>2006</v>
      </c>
      <c r="F578" s="70" t="s">
        <v>790</v>
      </c>
      <c r="G578" s="1064" t="s">
        <v>1634</v>
      </c>
      <c r="H578" s="70" t="s">
        <v>1635</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2276</v>
      </c>
      <c r="B579" s="70">
        <v>106</v>
      </c>
      <c r="C579" s="70">
        <v>4</v>
      </c>
      <c r="D579" s="70">
        <v>7</v>
      </c>
      <c r="E579" s="70">
        <v>2007</v>
      </c>
      <c r="F579" s="70" t="s">
        <v>791</v>
      </c>
      <c r="G579" s="70" t="s">
        <v>1634</v>
      </c>
      <c r="H579" s="70" t="s">
        <v>1635</v>
      </c>
      <c r="I579" s="148"/>
      <c r="J579" s="71">
        <v>44.623947469454407</v>
      </c>
      <c r="K579" s="71">
        <v>3.9703540155286619</v>
      </c>
      <c r="L579" s="71">
        <v>33.730283612358662</v>
      </c>
      <c r="M579" s="71">
        <v>35.524215680482492</v>
      </c>
      <c r="N579" s="71">
        <v>48.059125240635261</v>
      </c>
      <c r="O579" s="71">
        <v>24.624524510347499</v>
      </c>
      <c r="P579" s="71">
        <v>23.683953541378539</v>
      </c>
      <c r="Q579" s="71">
        <v>1.42116623491866</v>
      </c>
      <c r="R579" s="71">
        <v>0</v>
      </c>
      <c r="S579" s="71">
        <v>0</v>
      </c>
      <c r="T579" s="72"/>
      <c r="U579" s="71">
        <v>1465460</v>
      </c>
      <c r="V579" s="71">
        <v>1321</v>
      </c>
      <c r="W579" s="71">
        <v>411</v>
      </c>
      <c r="X579" s="71">
        <v>7226</v>
      </c>
      <c r="Y579" s="71">
        <v>9824</v>
      </c>
      <c r="Z579" s="71">
        <v>12184</v>
      </c>
      <c r="AA579" s="71">
        <v>4638</v>
      </c>
      <c r="AB579" s="71">
        <v>22847</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2277</v>
      </c>
      <c r="B580" s="70">
        <v>107</v>
      </c>
      <c r="C580" s="70">
        <v>5</v>
      </c>
      <c r="D580" s="70">
        <v>7</v>
      </c>
      <c r="E580" s="70">
        <v>2008</v>
      </c>
      <c r="F580" s="70" t="s">
        <v>792</v>
      </c>
      <c r="G580" s="70" t="s">
        <v>1634</v>
      </c>
      <c r="H580" s="70" t="s">
        <v>1635</v>
      </c>
      <c r="I580" s="148"/>
      <c r="J580" s="71">
        <v>46.766172420955492</v>
      </c>
      <c r="K580" s="71">
        <v>3.484610877861142</v>
      </c>
      <c r="L580" s="71">
        <v>29.124826853283508</v>
      </c>
      <c r="M580" s="71">
        <v>41.566772350469982</v>
      </c>
      <c r="N580" s="71">
        <v>49.266236781709189</v>
      </c>
      <c r="O580" s="71">
        <v>23.518152053065752</v>
      </c>
      <c r="P580" s="71">
        <v>23.208102172535259</v>
      </c>
      <c r="Q580" s="71">
        <v>1.3870926624242701</v>
      </c>
      <c r="R580" s="71">
        <v>0</v>
      </c>
      <c r="S580" s="71">
        <v>0</v>
      </c>
      <c r="T580" s="72"/>
      <c r="U580" s="71">
        <v>1613661</v>
      </c>
      <c r="V580" s="71">
        <v>1321</v>
      </c>
      <c r="W580" s="71">
        <v>411</v>
      </c>
      <c r="X580" s="71">
        <v>7226</v>
      </c>
      <c r="Y580" s="71">
        <v>9937</v>
      </c>
      <c r="Z580" s="71">
        <v>12045</v>
      </c>
      <c r="AA580" s="71">
        <v>4550</v>
      </c>
      <c r="AB580" s="71">
        <v>22666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2278</v>
      </c>
      <c r="B581" s="70">
        <v>108</v>
      </c>
      <c r="C581" s="70">
        <v>6</v>
      </c>
      <c r="D581" s="70">
        <v>7</v>
      </c>
      <c r="E581" s="70">
        <v>2009</v>
      </c>
      <c r="F581" s="70" t="s">
        <v>176</v>
      </c>
      <c r="G581" s="70" t="s">
        <v>1634</v>
      </c>
      <c r="H581" s="70" t="s">
        <v>1635</v>
      </c>
      <c r="I581" s="148"/>
      <c r="J581" s="71">
        <v>44.742066826944473</v>
      </c>
      <c r="K581" s="71">
        <v>2.4962230896252842</v>
      </c>
      <c r="L581" s="71">
        <v>34.568278242091843</v>
      </c>
      <c r="M581" s="71">
        <v>31.510695702274891</v>
      </c>
      <c r="N581" s="71">
        <v>42.422671410848587</v>
      </c>
      <c r="O581" s="71">
        <v>23.719922181078619</v>
      </c>
      <c r="P581" s="71">
        <v>22.348119038948621</v>
      </c>
      <c r="Q581" s="71">
        <v>1.30393701436194</v>
      </c>
      <c r="R581" s="71">
        <v>0</v>
      </c>
      <c r="S581" s="71">
        <v>0</v>
      </c>
      <c r="T581" s="72"/>
      <c r="U581" s="71">
        <v>1559041</v>
      </c>
      <c r="V581" s="71">
        <v>1159</v>
      </c>
      <c r="W581" s="71">
        <v>559</v>
      </c>
      <c r="X581" s="71">
        <v>6918</v>
      </c>
      <c r="Y581" s="71">
        <v>9962</v>
      </c>
      <c r="Z581" s="71">
        <v>11991</v>
      </c>
      <c r="AA581" s="71">
        <v>4498</v>
      </c>
      <c r="AB581" s="71">
        <v>22367</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49.247999999999998</v>
      </c>
      <c r="BK581" s="71">
        <v>0</v>
      </c>
      <c r="BL581" s="71">
        <v>0</v>
      </c>
      <c r="BM581" s="71">
        <v>0</v>
      </c>
      <c r="BN581" s="72"/>
      <c r="BO581" s="71">
        <v>0</v>
      </c>
      <c r="BP581" s="71">
        <v>0</v>
      </c>
      <c r="BQ581" s="71">
        <v>2</v>
      </c>
      <c r="BR581" s="71">
        <v>0</v>
      </c>
      <c r="BS581" s="71">
        <v>0</v>
      </c>
      <c r="BT581" s="71">
        <v>0</v>
      </c>
      <c r="BU581"/>
      <c r="BV581" s="70">
        <v>49.247999999999998</v>
      </c>
      <c r="BW581" s="70">
        <v>0</v>
      </c>
      <c r="BX581" s="70">
        <v>0</v>
      </c>
      <c r="BY581" s="70">
        <v>0</v>
      </c>
      <c r="BZ581" s="70">
        <v>0</v>
      </c>
      <c r="CA581" s="70">
        <v>0</v>
      </c>
      <c r="CB581" s="70">
        <v>0</v>
      </c>
      <c r="CC581" s="70">
        <v>0</v>
      </c>
      <c r="CD581" s="70">
        <v>0</v>
      </c>
    </row>
    <row r="582" spans="1:82">
      <c r="A582" s="70" t="s">
        <v>2279</v>
      </c>
      <c r="B582" s="70">
        <v>109</v>
      </c>
      <c r="C582" s="70">
        <v>7</v>
      </c>
      <c r="D582" s="70">
        <v>7</v>
      </c>
      <c r="E582" s="70">
        <v>2010</v>
      </c>
      <c r="F582" s="70" t="s">
        <v>177</v>
      </c>
      <c r="G582" s="70" t="s">
        <v>1634</v>
      </c>
      <c r="H582" s="70" t="s">
        <v>1635</v>
      </c>
      <c r="I582" s="148"/>
      <c r="J582" s="71">
        <v>36.517092688325647</v>
      </c>
      <c r="K582" s="71">
        <v>2.6033265981961029</v>
      </c>
      <c r="L582" s="71">
        <v>31.471038397876921</v>
      </c>
      <c r="M582" s="71">
        <v>28.20646738224746</v>
      </c>
      <c r="N582" s="71">
        <v>41.51544673607205</v>
      </c>
      <c r="O582" s="71">
        <v>23.669280095075418</v>
      </c>
      <c r="P582" s="71">
        <v>22.599499129866601</v>
      </c>
      <c r="Q582" s="71">
        <v>1.33371181705917</v>
      </c>
      <c r="R582" s="71">
        <v>0</v>
      </c>
      <c r="S582" s="71">
        <v>0</v>
      </c>
      <c r="T582" s="72"/>
      <c r="U582" s="71">
        <v>1424392</v>
      </c>
      <c r="V582" s="71">
        <v>1159</v>
      </c>
      <c r="W582" s="71">
        <v>559</v>
      </c>
      <c r="X582" s="71">
        <v>6918</v>
      </c>
      <c r="Y582" s="71">
        <v>9915</v>
      </c>
      <c r="Z582" s="71">
        <v>12021</v>
      </c>
      <c r="AA582" s="71">
        <v>4435</v>
      </c>
      <c r="AB582" s="71">
        <v>21922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36.615000000000002</v>
      </c>
      <c r="BK582" s="71">
        <v>0</v>
      </c>
      <c r="BL582" s="71">
        <v>0</v>
      </c>
      <c r="BM582" s="71">
        <v>0</v>
      </c>
      <c r="BN582" s="72"/>
      <c r="BO582" s="71">
        <v>0</v>
      </c>
      <c r="BP582" s="71">
        <v>0</v>
      </c>
      <c r="BQ582" s="71">
        <v>2</v>
      </c>
      <c r="BR582" s="71">
        <v>0</v>
      </c>
      <c r="BS582" s="71">
        <v>0</v>
      </c>
      <c r="BT582" s="71">
        <v>0</v>
      </c>
      <c r="BU582"/>
      <c r="BV582" s="70">
        <v>36.615000000000002</v>
      </c>
      <c r="BW582" s="70">
        <v>0</v>
      </c>
      <c r="BX582" s="70">
        <v>0</v>
      </c>
      <c r="BY582" s="70">
        <v>0</v>
      </c>
      <c r="BZ582" s="70">
        <v>0</v>
      </c>
      <c r="CA582" s="70">
        <v>0</v>
      </c>
      <c r="CB582" s="70">
        <v>0</v>
      </c>
      <c r="CC582" s="70">
        <v>0</v>
      </c>
      <c r="CD582" s="70">
        <v>0</v>
      </c>
    </row>
    <row r="583" spans="1:82">
      <c r="A583" s="70" t="s">
        <v>2280</v>
      </c>
      <c r="B583" s="70">
        <v>110</v>
      </c>
      <c r="C583" s="70">
        <v>8</v>
      </c>
      <c r="D583" s="70">
        <v>7</v>
      </c>
      <c r="E583" s="70">
        <v>2011</v>
      </c>
      <c r="F583" s="70" t="s">
        <v>178</v>
      </c>
      <c r="G583" s="70" t="s">
        <v>1634</v>
      </c>
      <c r="H583" s="70" t="s">
        <v>1635</v>
      </c>
      <c r="I583" s="148"/>
      <c r="J583" s="71">
        <v>28.322808189869541</v>
      </c>
      <c r="K583" s="71">
        <v>3.6477447999287329</v>
      </c>
      <c r="L583" s="71">
        <v>29.36477195743155</v>
      </c>
      <c r="M583" s="71">
        <v>35.632698395956453</v>
      </c>
      <c r="N583" s="71">
        <v>49.744463478165521</v>
      </c>
      <c r="O583" s="71">
        <v>23.052298288390201</v>
      </c>
      <c r="P583" s="71">
        <v>21.580224196260492</v>
      </c>
      <c r="Q583" s="71">
        <v>1.51863118463088</v>
      </c>
      <c r="R583" s="71">
        <v>0</v>
      </c>
      <c r="S583" s="71">
        <v>0</v>
      </c>
      <c r="T583" s="72"/>
      <c r="U583" s="71">
        <v>1040463</v>
      </c>
      <c r="V583" s="71">
        <v>1159</v>
      </c>
      <c r="W583" s="71">
        <v>559</v>
      </c>
      <c r="X583" s="71">
        <v>6918</v>
      </c>
      <c r="Y583" s="71">
        <v>9870</v>
      </c>
      <c r="Z583" s="71">
        <v>11962</v>
      </c>
      <c r="AA583" s="71">
        <v>4361</v>
      </c>
      <c r="AB583" s="71">
        <v>21640</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35.762</v>
      </c>
      <c r="BK583" s="71">
        <v>0</v>
      </c>
      <c r="BL583" s="71">
        <v>0</v>
      </c>
      <c r="BM583" s="71">
        <v>0</v>
      </c>
      <c r="BN583" s="72"/>
      <c r="BO583" s="71">
        <v>0</v>
      </c>
      <c r="BP583" s="71">
        <v>0</v>
      </c>
      <c r="BQ583" s="71">
        <v>2</v>
      </c>
      <c r="BR583" s="71">
        <v>0</v>
      </c>
      <c r="BS583" s="71">
        <v>0</v>
      </c>
      <c r="BT583" s="71">
        <v>0</v>
      </c>
      <c r="BU583"/>
      <c r="BV583" s="70">
        <v>35.762</v>
      </c>
      <c r="BW583" s="70">
        <v>0</v>
      </c>
      <c r="BX583" s="70">
        <v>0</v>
      </c>
      <c r="BY583" s="70">
        <v>0</v>
      </c>
      <c r="BZ583" s="70">
        <v>0</v>
      </c>
      <c r="CA583" s="70">
        <v>0</v>
      </c>
      <c r="CB583" s="70">
        <v>0</v>
      </c>
      <c r="CC583" s="70">
        <v>0</v>
      </c>
      <c r="CD583" s="70">
        <v>0</v>
      </c>
    </row>
    <row r="584" spans="1:82">
      <c r="A584" s="70" t="s">
        <v>2281</v>
      </c>
      <c r="B584" s="70">
        <v>111</v>
      </c>
      <c r="C584" s="70">
        <v>9</v>
      </c>
      <c r="D584" s="70">
        <v>7</v>
      </c>
      <c r="E584" s="70">
        <v>2012</v>
      </c>
      <c r="F584" s="70" t="s">
        <v>179</v>
      </c>
      <c r="G584" s="70" t="s">
        <v>1634</v>
      </c>
      <c r="H584" s="70" t="s">
        <v>1635</v>
      </c>
      <c r="I584" s="148"/>
      <c r="J584" s="71">
        <v>29.01933602250983</v>
      </c>
      <c r="K584" s="71">
        <v>4.1093255973890432</v>
      </c>
      <c r="L584" s="71">
        <v>29.62818172024328</v>
      </c>
      <c r="M584" s="71">
        <v>44.255698190689493</v>
      </c>
      <c r="N584" s="71">
        <v>54.700141810121288</v>
      </c>
      <c r="O584" s="71">
        <v>22.928255098689572</v>
      </c>
      <c r="P584" s="71">
        <v>21.573613062241435</v>
      </c>
      <c r="Q584" s="71">
        <v>1.6230473642250101</v>
      </c>
      <c r="R584" s="71">
        <v>0</v>
      </c>
      <c r="S584" s="71">
        <v>0</v>
      </c>
      <c r="T584" s="72"/>
      <c r="U584" s="71">
        <v>1021422</v>
      </c>
      <c r="V584" s="71">
        <v>1159</v>
      </c>
      <c r="W584" s="71">
        <v>559</v>
      </c>
      <c r="X584" s="71">
        <v>6918</v>
      </c>
      <c r="Y584" s="71">
        <v>9880</v>
      </c>
      <c r="Z584" s="71">
        <v>11992</v>
      </c>
      <c r="AA584" s="71">
        <v>4335</v>
      </c>
      <c r="AB584" s="71">
        <v>21287</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42.429000000000002</v>
      </c>
      <c r="BK584" s="71">
        <v>0</v>
      </c>
      <c r="BL584" s="71">
        <v>0</v>
      </c>
      <c r="BM584" s="71">
        <v>0</v>
      </c>
      <c r="BN584" s="72"/>
      <c r="BO584" s="71">
        <v>0</v>
      </c>
      <c r="BP584" s="71">
        <v>0</v>
      </c>
      <c r="BQ584" s="71">
        <v>2</v>
      </c>
      <c r="BR584" s="71">
        <v>0</v>
      </c>
      <c r="BS584" s="71">
        <v>0</v>
      </c>
      <c r="BT584" s="71">
        <v>0</v>
      </c>
      <c r="BU584"/>
      <c r="BV584" s="70">
        <v>42.429000000000002</v>
      </c>
      <c r="BW584" s="70">
        <v>0</v>
      </c>
      <c r="BX584" s="70">
        <v>0</v>
      </c>
      <c r="BY584" s="70">
        <v>0</v>
      </c>
      <c r="BZ584" s="70">
        <v>0</v>
      </c>
      <c r="CA584" s="70">
        <v>0</v>
      </c>
      <c r="CB584" s="70">
        <v>0</v>
      </c>
      <c r="CC584" s="70">
        <v>0</v>
      </c>
      <c r="CD584" s="70">
        <v>0</v>
      </c>
    </row>
    <row r="585" spans="1:82">
      <c r="A585" s="70" t="s">
        <v>2282</v>
      </c>
      <c r="B585" s="70">
        <v>112</v>
      </c>
      <c r="C585" s="70">
        <v>10</v>
      </c>
      <c r="D585" s="70">
        <v>7</v>
      </c>
      <c r="E585" s="70">
        <v>2013</v>
      </c>
      <c r="F585" s="70" t="s">
        <v>180</v>
      </c>
      <c r="G585" s="70" t="s">
        <v>1634</v>
      </c>
      <c r="H585" s="70" t="s">
        <v>1635</v>
      </c>
      <c r="I585" s="148"/>
      <c r="J585" s="71">
        <v>28.345026100821549</v>
      </c>
      <c r="K585" s="71">
        <v>3.3963716230143759</v>
      </c>
      <c r="L585" s="71">
        <v>26.164020689154789</v>
      </c>
      <c r="M585" s="71">
        <v>41.158857391475642</v>
      </c>
      <c r="N585" s="71">
        <v>52.63612400476493</v>
      </c>
      <c r="O585" s="71">
        <v>21.962945749797441</v>
      </c>
      <c r="P585" s="71">
        <v>21.934642972225269</v>
      </c>
      <c r="Q585" s="71">
        <v>1.63025438679288</v>
      </c>
      <c r="R585" s="71">
        <v>0</v>
      </c>
      <c r="S585" s="71">
        <v>0</v>
      </c>
      <c r="T585" s="72"/>
      <c r="U585" s="71">
        <v>1015851</v>
      </c>
      <c r="V585" s="71">
        <v>1159</v>
      </c>
      <c r="W585" s="71">
        <v>559</v>
      </c>
      <c r="X585" s="71">
        <v>6918</v>
      </c>
      <c r="Y585" s="71">
        <v>9810</v>
      </c>
      <c r="Z585" s="71">
        <v>12000</v>
      </c>
      <c r="AA585" s="71">
        <v>4391</v>
      </c>
      <c r="AB585" s="71">
        <v>21075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44.235999999999997</v>
      </c>
      <c r="BK585" s="71">
        <v>0</v>
      </c>
      <c r="BL585" s="71">
        <v>0</v>
      </c>
      <c r="BM585" s="71">
        <v>0</v>
      </c>
      <c r="BN585" s="72"/>
      <c r="BO585" s="71">
        <v>0</v>
      </c>
      <c r="BP585" s="71">
        <v>0</v>
      </c>
      <c r="BQ585" s="71">
        <v>3</v>
      </c>
      <c r="BR585" s="71">
        <v>0</v>
      </c>
      <c r="BS585" s="71">
        <v>0</v>
      </c>
      <c r="BT585" s="71">
        <v>0</v>
      </c>
      <c r="BU585"/>
      <c r="BV585" s="70">
        <v>44.235999999999997</v>
      </c>
      <c r="BW585" s="70">
        <v>0</v>
      </c>
      <c r="BX585" s="70">
        <v>0</v>
      </c>
      <c r="BY585" s="70">
        <v>0</v>
      </c>
      <c r="BZ585" s="70">
        <v>0</v>
      </c>
      <c r="CA585" s="70">
        <v>0</v>
      </c>
      <c r="CB585" s="70">
        <v>0</v>
      </c>
      <c r="CC585" s="70">
        <v>0</v>
      </c>
      <c r="CD585" s="70">
        <v>0</v>
      </c>
    </row>
    <row r="586" spans="1:82">
      <c r="A586" s="70" t="s">
        <v>2283</v>
      </c>
      <c r="B586" s="70">
        <v>113</v>
      </c>
      <c r="C586" s="70">
        <v>11</v>
      </c>
      <c r="D586" s="70">
        <v>7</v>
      </c>
      <c r="E586" s="70">
        <v>2014</v>
      </c>
      <c r="F586" s="70" t="s">
        <v>181</v>
      </c>
      <c r="G586" s="70" t="s">
        <v>1634</v>
      </c>
      <c r="H586" s="70" t="s">
        <v>1635</v>
      </c>
      <c r="I586" s="148"/>
      <c r="J586" s="71">
        <v>28.051492185913641</v>
      </c>
      <c r="K586" s="71">
        <v>3.9898706528659451</v>
      </c>
      <c r="L586" s="71">
        <v>18.111959463378358</v>
      </c>
      <c r="M586" s="71">
        <v>47.867782595424181</v>
      </c>
      <c r="N586" s="71">
        <v>55.376930442114983</v>
      </c>
      <c r="O586" s="71">
        <v>20.861779903452312</v>
      </c>
      <c r="P586" s="71">
        <v>22.154103806568394</v>
      </c>
      <c r="Q586" s="71">
        <v>1.53451923296796</v>
      </c>
      <c r="R586" s="71">
        <v>0</v>
      </c>
      <c r="S586" s="71">
        <v>0</v>
      </c>
      <c r="T586" s="72"/>
      <c r="U586" s="71">
        <v>1116537</v>
      </c>
      <c r="V586" s="71">
        <v>1183</v>
      </c>
      <c r="W586" s="71">
        <v>395</v>
      </c>
      <c r="X586" s="71">
        <v>7649</v>
      </c>
      <c r="Y586" s="71">
        <v>9747</v>
      </c>
      <c r="Z586" s="71">
        <v>12005</v>
      </c>
      <c r="AA586" s="71">
        <v>4412</v>
      </c>
      <c r="AB586" s="71">
        <v>20676</v>
      </c>
      <c r="AC586" s="71">
        <v>0</v>
      </c>
      <c r="AD586" s="71">
        <v>0</v>
      </c>
      <c r="AE586" s="72"/>
      <c r="AF586" s="71"/>
      <c r="AG586" s="71"/>
      <c r="AH586" s="71"/>
      <c r="AI586" s="71"/>
      <c r="AJ586" s="71"/>
      <c r="AK586" s="71"/>
      <c r="AL586" s="71"/>
      <c r="AM586" s="71"/>
      <c r="AN586" s="71"/>
      <c r="AO586" s="71"/>
      <c r="AP586" s="71"/>
      <c r="AQ586" s="72"/>
      <c r="AR586" s="71">
        <v>65</v>
      </c>
      <c r="AS586" s="71">
        <v>8</v>
      </c>
      <c r="AT586" s="71">
        <v>0</v>
      </c>
      <c r="AU586" s="71">
        <v>0</v>
      </c>
      <c r="AV586" s="71">
        <v>0</v>
      </c>
      <c r="AW586" s="71">
        <v>0</v>
      </c>
      <c r="AX586" s="71"/>
      <c r="AY586" s="72"/>
      <c r="AZ586" s="71">
        <v>325.06</v>
      </c>
      <c r="BA586" s="71">
        <v>178.4</v>
      </c>
      <c r="BB586" s="71">
        <v>0</v>
      </c>
      <c r="BC586" s="71">
        <v>0</v>
      </c>
      <c r="BD586" s="71">
        <v>0</v>
      </c>
      <c r="BE586" s="71">
        <v>0</v>
      </c>
      <c r="BF586" s="71"/>
      <c r="BG586" s="72"/>
      <c r="BH586" s="71">
        <v>0</v>
      </c>
      <c r="BI586" s="71">
        <v>0</v>
      </c>
      <c r="BJ586" s="71">
        <v>46.932000000000002</v>
      </c>
      <c r="BK586" s="71">
        <v>0</v>
      </c>
      <c r="BL586" s="71">
        <v>0</v>
      </c>
      <c r="BM586" s="71">
        <v>0</v>
      </c>
      <c r="BN586" s="72"/>
      <c r="BO586" s="71">
        <v>0</v>
      </c>
      <c r="BP586" s="71">
        <v>0</v>
      </c>
      <c r="BQ586" s="71">
        <v>3</v>
      </c>
      <c r="BR586" s="71">
        <v>0</v>
      </c>
      <c r="BS586" s="71">
        <v>0</v>
      </c>
      <c r="BT586" s="71">
        <v>0</v>
      </c>
      <c r="BU586"/>
      <c r="BV586" s="70">
        <v>46.932000000000002</v>
      </c>
      <c r="BW586" s="70">
        <v>0</v>
      </c>
      <c r="BX586" s="70">
        <v>0</v>
      </c>
      <c r="BY586" s="70">
        <v>0</v>
      </c>
      <c r="BZ586" s="70">
        <v>0</v>
      </c>
      <c r="CA586" s="70">
        <v>0</v>
      </c>
      <c r="CB586" s="70">
        <v>0</v>
      </c>
      <c r="CC586" s="70">
        <v>0</v>
      </c>
      <c r="CD586" s="70">
        <v>0</v>
      </c>
    </row>
    <row r="587" spans="1:82">
      <c r="A587" s="70" t="s">
        <v>2284</v>
      </c>
      <c r="B587" s="70">
        <v>114</v>
      </c>
      <c r="C587" s="70">
        <v>12</v>
      </c>
      <c r="D587" s="70">
        <v>7</v>
      </c>
      <c r="E587" s="70">
        <v>2015</v>
      </c>
      <c r="F587" s="70" t="s">
        <v>182</v>
      </c>
      <c r="G587" s="70" t="s">
        <v>1634</v>
      </c>
      <c r="H587" s="70" t="s">
        <v>1635</v>
      </c>
      <c r="I587" s="148"/>
      <c r="J587" s="71">
        <v>36.32530243977196</v>
      </c>
      <c r="K587" s="71">
        <v>3.8258711979203679</v>
      </c>
      <c r="L587" s="71">
        <v>19.064726842430311</v>
      </c>
      <c r="M587" s="71">
        <v>46.315566426438671</v>
      </c>
      <c r="N587" s="71">
        <v>50.597614013064828</v>
      </c>
      <c r="O587" s="71">
        <v>20.439166584828207</v>
      </c>
      <c r="P587" s="71">
        <v>21.890190255865363</v>
      </c>
      <c r="Q587" s="71">
        <v>1.46877456158793</v>
      </c>
      <c r="R587" s="71">
        <v>0</v>
      </c>
      <c r="S587" s="71">
        <v>0</v>
      </c>
      <c r="T587" s="72"/>
      <c r="U587" s="71">
        <v>1449635</v>
      </c>
      <c r="V587" s="71">
        <v>1183</v>
      </c>
      <c r="W587" s="71">
        <v>395</v>
      </c>
      <c r="X587" s="71">
        <v>7649</v>
      </c>
      <c r="Y587" s="71">
        <v>9676</v>
      </c>
      <c r="Z587" s="71">
        <v>11875</v>
      </c>
      <c r="AA587" s="71">
        <v>4356</v>
      </c>
      <c r="AB587" s="71">
        <v>20216</v>
      </c>
      <c r="AC587" s="71">
        <v>0</v>
      </c>
      <c r="AD587" s="71">
        <v>0</v>
      </c>
      <c r="AE587" s="72"/>
      <c r="AF587" s="71">
        <v>11187269.00917666</v>
      </c>
      <c r="AG587" s="71">
        <v>2548871.4036780801</v>
      </c>
      <c r="AH587" s="71">
        <v>2465104.7247251449</v>
      </c>
      <c r="AI587" s="71">
        <v>48648260.825129397</v>
      </c>
      <c r="AJ587" s="71">
        <v>42855464.791450389</v>
      </c>
      <c r="AK587" s="71">
        <v>0</v>
      </c>
      <c r="AL587" s="71">
        <v>0</v>
      </c>
      <c r="AM587" s="71">
        <v>2770517.997069499</v>
      </c>
      <c r="AN587" s="71">
        <v>0</v>
      </c>
      <c r="AO587" s="71">
        <v>0</v>
      </c>
      <c r="AP587" s="71">
        <v>110475488.75122915</v>
      </c>
      <c r="AQ587" s="72"/>
      <c r="AR587" s="71">
        <v>72</v>
      </c>
      <c r="AS587" s="71">
        <v>9</v>
      </c>
      <c r="AT587" s="71">
        <v>0</v>
      </c>
      <c r="AU587" s="71">
        <v>0</v>
      </c>
      <c r="AV587" s="71">
        <v>0</v>
      </c>
      <c r="AW587" s="71">
        <v>0</v>
      </c>
      <c r="AX587" s="71"/>
      <c r="AY587" s="72"/>
      <c r="AZ587" s="71">
        <v>374.46</v>
      </c>
      <c r="BA587" s="71">
        <v>188.5</v>
      </c>
      <c r="BB587" s="71">
        <v>0</v>
      </c>
      <c r="BC587" s="71">
        <v>0</v>
      </c>
      <c r="BD587" s="71">
        <v>0</v>
      </c>
      <c r="BE587" s="71">
        <v>0</v>
      </c>
      <c r="BF587" s="71"/>
      <c r="BG587" s="72"/>
      <c r="BH587" s="71">
        <v>0</v>
      </c>
      <c r="BI587" s="71">
        <v>0</v>
      </c>
      <c r="BJ587" s="71">
        <v>47.325000000000003</v>
      </c>
      <c r="BK587" s="71">
        <v>0</v>
      </c>
      <c r="BL587" s="71">
        <v>0</v>
      </c>
      <c r="BM587" s="71">
        <v>0</v>
      </c>
      <c r="BN587" s="72"/>
      <c r="BO587" s="71">
        <v>0</v>
      </c>
      <c r="BP587" s="71">
        <v>0</v>
      </c>
      <c r="BQ587" s="71">
        <v>3</v>
      </c>
      <c r="BR587" s="71">
        <v>0</v>
      </c>
      <c r="BS587" s="71">
        <v>0</v>
      </c>
      <c r="BT587" s="71">
        <v>0</v>
      </c>
      <c r="BU587"/>
      <c r="BV587" s="70">
        <v>47.325000000000003</v>
      </c>
      <c r="BW587" s="70">
        <v>0</v>
      </c>
      <c r="BX587" s="70">
        <v>0</v>
      </c>
      <c r="BY587" s="70">
        <v>0</v>
      </c>
      <c r="BZ587" s="70">
        <v>0</v>
      </c>
      <c r="CA587" s="70">
        <v>0</v>
      </c>
      <c r="CB587" s="70">
        <v>0</v>
      </c>
      <c r="CC587" s="70">
        <v>0</v>
      </c>
      <c r="CD587" s="70">
        <v>0</v>
      </c>
    </row>
    <row r="588" spans="1:82">
      <c r="A588" s="70" t="s">
        <v>2285</v>
      </c>
      <c r="B588" s="70">
        <v>115</v>
      </c>
      <c r="C588" s="70">
        <v>13</v>
      </c>
      <c r="D588" s="70">
        <v>7</v>
      </c>
      <c r="E588" s="70">
        <v>2016</v>
      </c>
      <c r="F588" s="70" t="s">
        <v>155</v>
      </c>
      <c r="G588" s="70" t="s">
        <v>1634</v>
      </c>
      <c r="H588" s="70" t="s">
        <v>1635</v>
      </c>
      <c r="I588" s="148"/>
      <c r="J588" s="71">
        <v>32.239657643709243</v>
      </c>
      <c r="K588" s="71">
        <v>3.6088603540489244</v>
      </c>
      <c r="L588" s="71">
        <v>20.501219196633521</v>
      </c>
      <c r="M588" s="71">
        <v>39.710226822822058</v>
      </c>
      <c r="N588" s="71">
        <v>50.720582746718499</v>
      </c>
      <c r="O588" s="71">
        <v>20.036237405975534</v>
      </c>
      <c r="P588" s="71">
        <v>23.360735058963932</v>
      </c>
      <c r="Q588" s="71">
        <v>1.3913803166428784</v>
      </c>
      <c r="R588" s="71">
        <v>0</v>
      </c>
      <c r="S588" s="71">
        <v>0</v>
      </c>
      <c r="T588" s="72"/>
      <c r="U588" s="71">
        <v>1224659</v>
      </c>
      <c r="V588" s="71">
        <v>1183</v>
      </c>
      <c r="W588" s="71">
        <v>395</v>
      </c>
      <c r="X588" s="71">
        <v>7649</v>
      </c>
      <c r="Y588" s="71">
        <v>9538</v>
      </c>
      <c r="Z588" s="71">
        <v>11784</v>
      </c>
      <c r="AA588" s="71">
        <v>4808</v>
      </c>
      <c r="AB588" s="71">
        <v>19699</v>
      </c>
      <c r="AC588" s="71">
        <v>0</v>
      </c>
      <c r="AD588" s="71">
        <v>0</v>
      </c>
      <c r="AE588" s="72"/>
      <c r="AF588" s="71">
        <v>10102819.393038779</v>
      </c>
      <c r="AG588" s="71">
        <v>2429595.7192934118</v>
      </c>
      <c r="AH588" s="71">
        <v>2089297.723726131</v>
      </c>
      <c r="AI588" s="71">
        <v>48560663.673989549</v>
      </c>
      <c r="AJ588" s="71">
        <v>41960812.341008767</v>
      </c>
      <c r="AK588" s="71">
        <v>0</v>
      </c>
      <c r="AL588" s="71">
        <v>0</v>
      </c>
      <c r="AM588" s="71">
        <v>2701762.6908645239</v>
      </c>
      <c r="AN588" s="71">
        <v>0</v>
      </c>
      <c r="AO588" s="71">
        <v>0</v>
      </c>
      <c r="AP588" s="71">
        <v>107844951.54192115</v>
      </c>
      <c r="AQ588" s="72"/>
      <c r="AR588" s="71">
        <v>81</v>
      </c>
      <c r="AS588" s="71">
        <v>10</v>
      </c>
      <c r="AT588" s="71">
        <v>0</v>
      </c>
      <c r="AU588" s="71">
        <v>0</v>
      </c>
      <c r="AV588" s="71">
        <v>0</v>
      </c>
      <c r="AW588" s="71">
        <v>0</v>
      </c>
      <c r="AX588" s="71"/>
      <c r="AY588" s="72"/>
      <c r="AZ588" s="71">
        <v>443.16</v>
      </c>
      <c r="BA588" s="71">
        <v>238</v>
      </c>
      <c r="BB588" s="71">
        <v>0</v>
      </c>
      <c r="BC588" s="71">
        <v>0</v>
      </c>
      <c r="BD588" s="71">
        <v>0</v>
      </c>
      <c r="BE588" s="71">
        <v>0</v>
      </c>
      <c r="BF588" s="71"/>
      <c r="BG588" s="72"/>
      <c r="BH588" s="71">
        <v>0</v>
      </c>
      <c r="BI588" s="71">
        <v>0</v>
      </c>
      <c r="BJ588" s="71">
        <v>45.914999999999999</v>
      </c>
      <c r="BK588" s="71">
        <v>0</v>
      </c>
      <c r="BL588" s="71">
        <v>0</v>
      </c>
      <c r="BM588" s="71">
        <v>0</v>
      </c>
      <c r="BN588" s="72"/>
      <c r="BO588" s="71">
        <v>0</v>
      </c>
      <c r="BP588" s="71">
        <v>0</v>
      </c>
      <c r="BQ588" s="71">
        <v>3</v>
      </c>
      <c r="BR588" s="71">
        <v>0</v>
      </c>
      <c r="BS588" s="71">
        <v>0</v>
      </c>
      <c r="BT588" s="71">
        <v>0</v>
      </c>
      <c r="BU588"/>
      <c r="BV588" s="70">
        <v>45.914999999999999</v>
      </c>
      <c r="BW588" s="70">
        <v>0</v>
      </c>
      <c r="BX588" s="70">
        <v>0</v>
      </c>
      <c r="BY588" s="70">
        <v>0</v>
      </c>
      <c r="BZ588" s="70">
        <v>0</v>
      </c>
      <c r="CA588" s="70">
        <v>0</v>
      </c>
      <c r="CB588" s="70">
        <v>0</v>
      </c>
      <c r="CC588" s="70">
        <v>0</v>
      </c>
      <c r="CD588" s="70">
        <v>0</v>
      </c>
    </row>
    <row r="589" spans="1:82">
      <c r="A589" s="70" t="s">
        <v>2286</v>
      </c>
      <c r="B589" s="70">
        <v>116</v>
      </c>
      <c r="C589" s="70">
        <v>14</v>
      </c>
      <c r="D589" s="70">
        <v>7</v>
      </c>
      <c r="E589" s="70">
        <v>2017</v>
      </c>
      <c r="F589" s="70" t="s">
        <v>156</v>
      </c>
      <c r="G589" s="70" t="s">
        <v>1634</v>
      </c>
      <c r="H589" s="70" t="s">
        <v>1635</v>
      </c>
      <c r="I589" s="148"/>
      <c r="J589" s="71">
        <v>40.149778139808831</v>
      </c>
      <c r="K589" s="71">
        <v>3.6877149343372517</v>
      </c>
      <c r="L589" s="71">
        <v>18.5066567096816</v>
      </c>
      <c r="M589" s="71">
        <v>39.817046160973867</v>
      </c>
      <c r="N589" s="71">
        <v>49.159480259836371</v>
      </c>
      <c r="O589" s="71">
        <v>19.592215463296849</v>
      </c>
      <c r="P589" s="71">
        <v>23.140333989198496</v>
      </c>
      <c r="Q589" s="71">
        <v>1.3215214740835699</v>
      </c>
      <c r="R589" s="71">
        <v>0</v>
      </c>
      <c r="S589" s="71">
        <v>0</v>
      </c>
      <c r="T589" s="72"/>
      <c r="U589" s="71">
        <v>1500703</v>
      </c>
      <c r="V589" s="71">
        <v>1183</v>
      </c>
      <c r="W589" s="71">
        <v>395</v>
      </c>
      <c r="X589" s="71">
        <v>7649</v>
      </c>
      <c r="Y589" s="71">
        <v>9447</v>
      </c>
      <c r="Z589" s="71">
        <v>11714</v>
      </c>
      <c r="AA589" s="71">
        <v>4793</v>
      </c>
      <c r="AB589" s="71">
        <v>19348</v>
      </c>
      <c r="AC589" s="71">
        <v>0</v>
      </c>
      <c r="AD589" s="71">
        <v>0</v>
      </c>
      <c r="AE589" s="72"/>
      <c r="AF589" s="71">
        <v>12165108.791461291</v>
      </c>
      <c r="AG589" s="71">
        <v>2436655.026680938</v>
      </c>
      <c r="AH589" s="71">
        <v>2552298.223862411</v>
      </c>
      <c r="AI589" s="71">
        <v>47359242.287516236</v>
      </c>
      <c r="AJ589" s="71">
        <v>37687045.203280501</v>
      </c>
      <c r="AK589" s="71">
        <v>0</v>
      </c>
      <c r="AL589" s="71">
        <v>0</v>
      </c>
      <c r="AM589" s="71">
        <v>2657774.436330202</v>
      </c>
      <c r="AN589" s="71">
        <v>0</v>
      </c>
      <c r="AO589" s="71">
        <v>0</v>
      </c>
      <c r="AP589" s="71">
        <v>104858123.96913157</v>
      </c>
      <c r="AQ589" s="72"/>
      <c r="AR589" s="71">
        <v>83</v>
      </c>
      <c r="AS589" s="71">
        <v>10</v>
      </c>
      <c r="AT589" s="71">
        <v>0</v>
      </c>
      <c r="AU589" s="71">
        <v>0</v>
      </c>
      <c r="AV589" s="71">
        <v>0</v>
      </c>
      <c r="AW589" s="71">
        <v>0</v>
      </c>
      <c r="AX589" s="71"/>
      <c r="AY589" s="72"/>
      <c r="AZ589" s="71">
        <v>450.66</v>
      </c>
      <c r="BA589" s="71">
        <v>238</v>
      </c>
      <c r="BB589" s="71">
        <v>0</v>
      </c>
      <c r="BC589" s="71">
        <v>0</v>
      </c>
      <c r="BD589" s="71">
        <v>0</v>
      </c>
      <c r="BE589" s="71">
        <v>0</v>
      </c>
      <c r="BF589" s="71"/>
      <c r="BG589" s="72"/>
      <c r="BH589" s="71">
        <v>0</v>
      </c>
      <c r="BI589" s="71">
        <v>0</v>
      </c>
      <c r="BJ589" s="71">
        <v>46.326999999999998</v>
      </c>
      <c r="BK589" s="71">
        <v>0</v>
      </c>
      <c r="BL589" s="71">
        <v>0</v>
      </c>
      <c r="BM589" s="71">
        <v>0</v>
      </c>
      <c r="BN589" s="72"/>
      <c r="BO589" s="71">
        <v>0</v>
      </c>
      <c r="BP589" s="71">
        <v>0</v>
      </c>
      <c r="BQ589" s="71">
        <v>3</v>
      </c>
      <c r="BR589" s="71">
        <v>0</v>
      </c>
      <c r="BS589" s="71">
        <v>0</v>
      </c>
      <c r="BT589" s="71">
        <v>0</v>
      </c>
      <c r="BU589"/>
      <c r="BV589" s="70">
        <v>46.326999999999998</v>
      </c>
      <c r="BW589" s="70">
        <v>0</v>
      </c>
      <c r="BX589" s="70">
        <v>0</v>
      </c>
      <c r="BY589" s="70">
        <v>0</v>
      </c>
      <c r="BZ589" s="70">
        <v>0</v>
      </c>
      <c r="CA589" s="70">
        <v>0</v>
      </c>
      <c r="CB589" s="70">
        <v>0</v>
      </c>
      <c r="CC589" s="70">
        <v>0</v>
      </c>
      <c r="CD589" s="70">
        <v>0</v>
      </c>
    </row>
    <row r="590" spans="1:82">
      <c r="A590" s="70" t="s">
        <v>2287</v>
      </c>
      <c r="B590" s="70">
        <v>117</v>
      </c>
      <c r="C590" s="70">
        <v>15</v>
      </c>
      <c r="D590" s="70">
        <v>7</v>
      </c>
      <c r="E590" s="70">
        <v>2018</v>
      </c>
      <c r="F590" s="70" t="s">
        <v>183</v>
      </c>
      <c r="G590" s="70" t="s">
        <v>1634</v>
      </c>
      <c r="H590" s="70" t="s">
        <v>1635</v>
      </c>
      <c r="I590" s="148"/>
      <c r="J590" s="71">
        <v>33.346912570036885</v>
      </c>
      <c r="K590" s="71">
        <v>3.4322637711037554</v>
      </c>
      <c r="L590" s="71">
        <v>16.977473808542044</v>
      </c>
      <c r="M590" s="71">
        <v>40.013426873869875</v>
      </c>
      <c r="N590" s="71">
        <v>44.872234445515033</v>
      </c>
      <c r="O590" s="71">
        <v>19.086266120973281</v>
      </c>
      <c r="P590" s="71">
        <v>22.761813171931664</v>
      </c>
      <c r="Q590" s="71">
        <v>1.20201750505547</v>
      </c>
      <c r="R590" s="71">
        <v>0</v>
      </c>
      <c r="S590" s="71">
        <v>0</v>
      </c>
      <c r="T590" s="72"/>
      <c r="U590" s="71">
        <v>1302370</v>
      </c>
      <c r="V590" s="71">
        <v>1183</v>
      </c>
      <c r="W590" s="71">
        <v>395</v>
      </c>
      <c r="X590" s="71">
        <v>7649</v>
      </c>
      <c r="Y590" s="71">
        <v>9366</v>
      </c>
      <c r="Z590" s="71">
        <v>11630</v>
      </c>
      <c r="AA590" s="71">
        <v>4762</v>
      </c>
      <c r="AB590" s="71">
        <v>18965</v>
      </c>
      <c r="AC590" s="71">
        <v>0</v>
      </c>
      <c r="AD590" s="71">
        <v>0</v>
      </c>
      <c r="AE590" s="72"/>
      <c r="AF590" s="71">
        <v>10597741.092887759</v>
      </c>
      <c r="AG590" s="71">
        <v>2204589.8979768502</v>
      </c>
      <c r="AH590" s="71">
        <v>2405541.3900366621</v>
      </c>
      <c r="AI590" s="71">
        <v>48410819.430773392</v>
      </c>
      <c r="AJ590" s="71">
        <v>34708766.62794327</v>
      </c>
      <c r="AK590" s="71">
        <v>0</v>
      </c>
      <c r="AL590" s="71">
        <v>0</v>
      </c>
      <c r="AM590" s="71">
        <v>2610553.314646421</v>
      </c>
      <c r="AN590" s="71">
        <v>0</v>
      </c>
      <c r="AO590" s="71">
        <v>0</v>
      </c>
      <c r="AP590" s="71">
        <v>100938011.75426435</v>
      </c>
      <c r="AQ590" s="72"/>
      <c r="AR590" s="71">
        <v>87</v>
      </c>
      <c r="AS590" s="71">
        <v>11</v>
      </c>
      <c r="AT590" s="71">
        <v>0</v>
      </c>
      <c r="AU590" s="71">
        <v>0</v>
      </c>
      <c r="AV590" s="71">
        <v>0</v>
      </c>
      <c r="AW590" s="71">
        <v>0</v>
      </c>
      <c r="AX590" s="71"/>
      <c r="AY590" s="72"/>
      <c r="AZ590" s="71">
        <v>474.96000000000004</v>
      </c>
      <c r="BA590" s="71">
        <v>288</v>
      </c>
      <c r="BB590" s="71">
        <v>0</v>
      </c>
      <c r="BC590" s="71">
        <v>0</v>
      </c>
      <c r="BD590" s="71">
        <v>0</v>
      </c>
      <c r="BE590" s="71">
        <v>0</v>
      </c>
      <c r="BF590" s="71"/>
      <c r="BG590" s="72"/>
      <c r="BH590" s="71">
        <v>0</v>
      </c>
      <c r="BI590" s="71">
        <v>0</v>
      </c>
      <c r="BJ590" s="71">
        <v>38.137</v>
      </c>
      <c r="BK590" s="71">
        <v>0</v>
      </c>
      <c r="BL590" s="71">
        <v>0</v>
      </c>
      <c r="BM590" s="71">
        <v>0</v>
      </c>
      <c r="BN590" s="72"/>
      <c r="BO590" s="71">
        <v>0</v>
      </c>
      <c r="BP590" s="71">
        <v>0</v>
      </c>
      <c r="BQ590" s="71">
        <v>3</v>
      </c>
      <c r="BR590" s="71">
        <v>0</v>
      </c>
      <c r="BS590" s="71">
        <v>0</v>
      </c>
      <c r="BT590" s="71">
        <v>0</v>
      </c>
      <c r="BU590"/>
      <c r="BV590" s="70">
        <v>38.137</v>
      </c>
      <c r="BW590" s="70">
        <v>0</v>
      </c>
      <c r="BX590" s="70">
        <v>0</v>
      </c>
      <c r="BY590" s="70">
        <v>0</v>
      </c>
      <c r="BZ590" s="70">
        <v>0</v>
      </c>
      <c r="CA590" s="70">
        <v>0</v>
      </c>
      <c r="CB590" s="70">
        <v>0</v>
      </c>
      <c r="CC590" s="70">
        <v>0</v>
      </c>
      <c r="CD590" s="70">
        <v>0</v>
      </c>
    </row>
    <row r="591" spans="1:82">
      <c r="A591" s="70" t="s">
        <v>2288</v>
      </c>
      <c r="B591" s="70">
        <v>118</v>
      </c>
      <c r="C591" s="70">
        <v>16</v>
      </c>
      <c r="D591" s="70">
        <v>7</v>
      </c>
      <c r="E591" s="70">
        <v>2019</v>
      </c>
      <c r="F591" s="70" t="s">
        <v>158</v>
      </c>
      <c r="G591" s="70" t="s">
        <v>1634</v>
      </c>
      <c r="H591" s="70" t="s">
        <v>1635</v>
      </c>
      <c r="I591" s="148"/>
      <c r="J591" s="71">
        <v>35.560936166316765</v>
      </c>
      <c r="K591" s="71">
        <v>3.1848880441008669</v>
      </c>
      <c r="L591" s="71">
        <v>17.053538684106048</v>
      </c>
      <c r="M591" s="71">
        <v>35.895677243032964</v>
      </c>
      <c r="N591" s="71">
        <v>45.028699790973867</v>
      </c>
      <c r="O591" s="71">
        <v>18.359056994234336</v>
      </c>
      <c r="P591" s="71">
        <v>20.660351551759181</v>
      </c>
      <c r="Q591" s="71">
        <v>1.1454650951752501</v>
      </c>
      <c r="R591" s="71">
        <v>0</v>
      </c>
      <c r="S591" s="71">
        <v>0</v>
      </c>
      <c r="T591" s="72"/>
      <c r="U591" s="71">
        <v>1460989</v>
      </c>
      <c r="V591" s="71">
        <v>1183</v>
      </c>
      <c r="W591" s="71">
        <v>395</v>
      </c>
      <c r="X591" s="71">
        <v>7649</v>
      </c>
      <c r="Y591" s="71">
        <v>9284</v>
      </c>
      <c r="Z591" s="71">
        <v>11494</v>
      </c>
      <c r="AA591" s="71">
        <v>4290</v>
      </c>
      <c r="AB591" s="71">
        <v>18562</v>
      </c>
      <c r="AC591" s="71">
        <v>0</v>
      </c>
      <c r="AD591" s="71">
        <v>0</v>
      </c>
      <c r="AE591" s="72"/>
      <c r="AF591" s="71">
        <v>11665748.952263281</v>
      </c>
      <c r="AG591" s="71">
        <v>2203937.0570367412</v>
      </c>
      <c r="AH591" s="71">
        <v>2597266.160851853</v>
      </c>
      <c r="AI591" s="71">
        <v>47438584.206827253</v>
      </c>
      <c r="AJ591" s="71">
        <v>36291829.939044707</v>
      </c>
      <c r="AK591" s="71">
        <v>0</v>
      </c>
      <c r="AL591" s="71">
        <v>0</v>
      </c>
      <c r="AM591" s="71">
        <v>2528004.6653388133</v>
      </c>
      <c r="AN591" s="71">
        <v>0</v>
      </c>
      <c r="AO591" s="71">
        <v>0</v>
      </c>
      <c r="AP591" s="71">
        <v>102725370.98136264</v>
      </c>
      <c r="AQ591" s="72"/>
      <c r="AR591" s="71">
        <v>92</v>
      </c>
      <c r="AS591" s="71">
        <v>12</v>
      </c>
      <c r="AT591" s="71">
        <v>0</v>
      </c>
      <c r="AU591" s="71">
        <v>0</v>
      </c>
      <c r="AV591" s="71">
        <v>0</v>
      </c>
      <c r="AW591" s="71">
        <v>0</v>
      </c>
      <c r="AX591" s="71"/>
      <c r="AY591" s="72"/>
      <c r="AZ591" s="71">
        <v>503.26</v>
      </c>
      <c r="BA591" s="71">
        <v>337.4</v>
      </c>
      <c r="BB591" s="71">
        <v>0</v>
      </c>
      <c r="BC591" s="71">
        <v>0</v>
      </c>
      <c r="BD591" s="71">
        <v>0</v>
      </c>
      <c r="BE591" s="71">
        <v>0</v>
      </c>
      <c r="BF591" s="71"/>
      <c r="BG591" s="72"/>
      <c r="BH591" s="71">
        <v>0</v>
      </c>
      <c r="BI591" s="71">
        <v>0</v>
      </c>
      <c r="BJ591" s="71">
        <v>45.652999999999999</v>
      </c>
      <c r="BK591" s="71">
        <v>0</v>
      </c>
      <c r="BL591" s="71">
        <v>0</v>
      </c>
      <c r="BM591" s="71">
        <v>0</v>
      </c>
      <c r="BN591" s="72"/>
      <c r="BO591" s="71">
        <v>0</v>
      </c>
      <c r="BP591" s="71">
        <v>0</v>
      </c>
      <c r="BQ591" s="71">
        <v>3</v>
      </c>
      <c r="BR591" s="71">
        <v>0</v>
      </c>
      <c r="BS591" s="71">
        <v>0</v>
      </c>
      <c r="BT591" s="71">
        <v>0</v>
      </c>
      <c r="BU591"/>
      <c r="BV591" s="70">
        <v>45.652999999999999</v>
      </c>
      <c r="BW591" s="70">
        <v>0</v>
      </c>
      <c r="BX591" s="70">
        <v>0</v>
      </c>
      <c r="BY591" s="70">
        <v>0</v>
      </c>
      <c r="BZ591" s="70">
        <v>0</v>
      </c>
      <c r="CA591" s="70">
        <v>0</v>
      </c>
      <c r="CB591" s="70">
        <v>0</v>
      </c>
      <c r="CC591" s="70">
        <v>0</v>
      </c>
      <c r="CD591" s="70">
        <v>0</v>
      </c>
    </row>
    <row r="592" spans="1:82">
      <c r="A592" s="70" t="s">
        <v>2289</v>
      </c>
      <c r="B592" s="70">
        <v>119</v>
      </c>
      <c r="C592" s="70">
        <v>17</v>
      </c>
      <c r="D592" s="70">
        <v>7</v>
      </c>
      <c r="E592" s="70">
        <v>2020</v>
      </c>
      <c r="F592" s="70" t="s">
        <v>159</v>
      </c>
      <c r="G592" s="70" t="s">
        <v>1634</v>
      </c>
      <c r="H592" s="70" t="s">
        <v>1635</v>
      </c>
      <c r="I592" s="148"/>
      <c r="J592" s="71">
        <v>30.567601928331062</v>
      </c>
      <c r="K592" s="71">
        <v>3.1776199164397183</v>
      </c>
      <c r="L592" s="71">
        <v>24.196730040950651</v>
      </c>
      <c r="M592" s="71">
        <v>27.775934133054978</v>
      </c>
      <c r="N592" s="71">
        <v>40.862366257131818</v>
      </c>
      <c r="O592" s="71">
        <v>15.981571242698463</v>
      </c>
      <c r="P592" s="71">
        <v>19.501249948103766</v>
      </c>
      <c r="Q592" s="71">
        <v>1.06919375811601</v>
      </c>
      <c r="R592" s="71">
        <v>0</v>
      </c>
      <c r="S592" s="71">
        <v>0</v>
      </c>
      <c r="T592" s="72"/>
      <c r="U592" s="71">
        <v>1423608</v>
      </c>
      <c r="V592" s="71">
        <v>1092</v>
      </c>
      <c r="W592" s="71">
        <v>498</v>
      </c>
      <c r="X592" s="71">
        <v>6224</v>
      </c>
      <c r="Y592" s="71">
        <v>9192</v>
      </c>
      <c r="Z592" s="71">
        <v>11420</v>
      </c>
      <c r="AA592" s="71">
        <v>4304</v>
      </c>
      <c r="AB592" s="71">
        <v>18134</v>
      </c>
      <c r="AC592" s="71">
        <v>0</v>
      </c>
      <c r="AD592" s="71">
        <v>0</v>
      </c>
      <c r="AE592" s="72"/>
      <c r="AF592" s="71">
        <v>11115399.486583</v>
      </c>
      <c r="AG592" s="71">
        <v>2035902.9741294275</v>
      </c>
      <c r="AH592" s="71">
        <v>3548409.037645821</v>
      </c>
      <c r="AI592" s="71">
        <v>35736226.63979239</v>
      </c>
      <c r="AJ592" s="71">
        <v>37746836.046547443</v>
      </c>
      <c r="AK592" s="71"/>
      <c r="AL592" s="71"/>
      <c r="AM592" s="71">
        <v>2366688.4729421306</v>
      </c>
      <c r="AN592" s="71"/>
      <c r="AO592" s="71"/>
      <c r="AP592" s="71">
        <v>92549462.657640204</v>
      </c>
      <c r="AQ592" s="72"/>
      <c r="AR592" s="71">
        <v>95</v>
      </c>
      <c r="AS592" s="71">
        <v>13</v>
      </c>
      <c r="AT592" s="71">
        <v>0</v>
      </c>
      <c r="AU592" s="71">
        <v>0</v>
      </c>
      <c r="AV592" s="71">
        <v>0</v>
      </c>
      <c r="AW592" s="71">
        <v>0</v>
      </c>
      <c r="AX592" s="71"/>
      <c r="AY592" s="72"/>
      <c r="AZ592" s="71">
        <v>521.76</v>
      </c>
      <c r="BA592" s="71">
        <v>359.4</v>
      </c>
      <c r="BB592" s="71">
        <v>0</v>
      </c>
      <c r="BC592" s="71">
        <v>0</v>
      </c>
      <c r="BD592" s="71">
        <v>0</v>
      </c>
      <c r="BE592" s="71">
        <v>0</v>
      </c>
      <c r="BF592" s="71"/>
      <c r="BG592" s="72"/>
      <c r="BH592" s="71">
        <v>0</v>
      </c>
      <c r="BI592" s="71">
        <v>0</v>
      </c>
      <c r="BJ592" s="71">
        <v>48.491999999999997</v>
      </c>
      <c r="BK592" s="71">
        <v>0</v>
      </c>
      <c r="BL592" s="71">
        <v>0</v>
      </c>
      <c r="BM592" s="71">
        <v>0</v>
      </c>
      <c r="BN592" s="72"/>
      <c r="BO592" s="71">
        <v>0</v>
      </c>
      <c r="BP592" s="71">
        <v>0</v>
      </c>
      <c r="BQ592" s="71">
        <v>3</v>
      </c>
      <c r="BR592" s="71">
        <v>0</v>
      </c>
      <c r="BS592" s="71">
        <v>0</v>
      </c>
      <c r="BT592" s="71">
        <v>0</v>
      </c>
      <c r="BU592"/>
      <c r="BV592" s="70">
        <v>48.491999999999997</v>
      </c>
      <c r="BW592" s="70">
        <v>0</v>
      </c>
      <c r="BX592" s="70">
        <v>0</v>
      </c>
      <c r="BY592" s="70">
        <v>0</v>
      </c>
      <c r="BZ592" s="70">
        <v>0</v>
      </c>
      <c r="CA592" s="70">
        <v>0</v>
      </c>
      <c r="CB592" s="70">
        <v>0</v>
      </c>
      <c r="CC592" s="70">
        <v>0</v>
      </c>
      <c r="CD592" s="70">
        <v>0</v>
      </c>
    </row>
    <row r="593" spans="1:82">
      <c r="A593" s="70" t="s">
        <v>2290</v>
      </c>
      <c r="B593" s="70">
        <v>119</v>
      </c>
      <c r="C593" s="70">
        <v>18</v>
      </c>
      <c r="D593" s="70">
        <v>7</v>
      </c>
      <c r="E593" s="70">
        <v>2021</v>
      </c>
      <c r="F593" s="70" t="s">
        <v>160</v>
      </c>
      <c r="G593" s="70" t="s">
        <v>1634</v>
      </c>
      <c r="H593" s="70" t="s">
        <v>1635</v>
      </c>
      <c r="I593" s="148"/>
      <c r="J593" s="71">
        <v>31.185086400665607</v>
      </c>
      <c r="K593" s="71">
        <v>3.0609300325891238</v>
      </c>
      <c r="L593" s="71">
        <v>22.081668310366204</v>
      </c>
      <c r="M593" s="71">
        <v>28.209696835744094</v>
      </c>
      <c r="N593" s="71">
        <v>39.82570875431793</v>
      </c>
      <c r="O593" s="71">
        <v>15.34735995456044</v>
      </c>
      <c r="P593" s="71">
        <v>19.989715796803424</v>
      </c>
      <c r="Q593" s="71">
        <v>1.0320505103570701</v>
      </c>
      <c r="R593" s="71">
        <v>0</v>
      </c>
      <c r="S593" s="71">
        <v>0</v>
      </c>
      <c r="T593" s="72"/>
      <c r="U593" s="71">
        <v>1491480</v>
      </c>
      <c r="V593" s="71">
        <v>1092</v>
      </c>
      <c r="W593" s="71">
        <v>498</v>
      </c>
      <c r="X593" s="71">
        <v>6224</v>
      </c>
      <c r="Y593" s="71">
        <v>9068</v>
      </c>
      <c r="Z593" s="71">
        <v>11292</v>
      </c>
      <c r="AA593" s="71">
        <v>4302</v>
      </c>
      <c r="AB593" s="71">
        <v>17676</v>
      </c>
      <c r="AC593" s="71">
        <v>0</v>
      </c>
      <c r="AD593" s="71">
        <v>0</v>
      </c>
      <c r="AE593" s="72"/>
      <c r="AF593" s="71">
        <v>11424094.813970074</v>
      </c>
      <c r="AG593" s="71">
        <v>2071059.8228081167</v>
      </c>
      <c r="AH593" s="71">
        <v>3181355.2068134346</v>
      </c>
      <c r="AI593" s="71">
        <v>39213233.947224207</v>
      </c>
      <c r="AJ593" s="71">
        <v>36273848.583650842</v>
      </c>
      <c r="AK593" s="71">
        <v>0</v>
      </c>
      <c r="AL593" s="71">
        <v>0</v>
      </c>
      <c r="AM593" s="71">
        <v>2320220.4808907243</v>
      </c>
      <c r="AN593" s="71">
        <v>0</v>
      </c>
      <c r="AO593" s="71">
        <v>0</v>
      </c>
      <c r="AP593" s="71">
        <v>94483812.855357394</v>
      </c>
      <c r="AQ593" s="72"/>
      <c r="AR593" s="71">
        <v>98</v>
      </c>
      <c r="AS593" s="71">
        <v>14</v>
      </c>
      <c r="AT593" s="71">
        <v>0</v>
      </c>
      <c r="AU593" s="71">
        <v>0</v>
      </c>
      <c r="AV593" s="71">
        <v>0</v>
      </c>
      <c r="AW593" s="71">
        <v>0</v>
      </c>
      <c r="AX593" s="71"/>
      <c r="AY593" s="72"/>
      <c r="AZ593" s="71">
        <v>533.12</v>
      </c>
      <c r="BA593" s="71">
        <v>409.3</v>
      </c>
      <c r="BB593" s="71">
        <v>0</v>
      </c>
      <c r="BC593" s="71">
        <v>0</v>
      </c>
      <c r="BD593" s="71">
        <v>0</v>
      </c>
      <c r="BE593" s="71">
        <v>0</v>
      </c>
      <c r="BF593" s="71"/>
      <c r="BG593" s="72"/>
      <c r="BH593" s="71">
        <v>0</v>
      </c>
      <c r="BI593" s="71">
        <v>0</v>
      </c>
      <c r="BJ593" s="71">
        <v>47.301000000000002</v>
      </c>
      <c r="BK593" s="71">
        <v>0</v>
      </c>
      <c r="BL593" s="71">
        <v>0</v>
      </c>
      <c r="BM593" s="71">
        <v>0</v>
      </c>
      <c r="BN593" s="72"/>
      <c r="BO593" s="71">
        <v>0</v>
      </c>
      <c r="BP593" s="71">
        <v>0</v>
      </c>
      <c r="BQ593" s="71">
        <v>3</v>
      </c>
      <c r="BR593" s="71">
        <v>0</v>
      </c>
      <c r="BS593" s="71">
        <v>0</v>
      </c>
      <c r="BT593" s="71">
        <v>0</v>
      </c>
      <c r="BU593"/>
      <c r="BV593" s="70">
        <v>47.301000000000002</v>
      </c>
      <c r="BW593" s="70">
        <v>0</v>
      </c>
      <c r="BX593" s="70">
        <v>0</v>
      </c>
      <c r="BY593" s="70">
        <v>0</v>
      </c>
      <c r="BZ593" s="70">
        <v>0</v>
      </c>
      <c r="CA593" s="70">
        <v>0</v>
      </c>
      <c r="CB593" s="70">
        <v>0</v>
      </c>
      <c r="CC593" s="70">
        <v>0</v>
      </c>
      <c r="CD593" s="70">
        <v>0</v>
      </c>
    </row>
    <row r="594" spans="1:82">
      <c r="A594" s="70" t="s">
        <v>1636</v>
      </c>
      <c r="B594" s="70">
        <v>119</v>
      </c>
      <c r="C594" s="70">
        <v>19</v>
      </c>
      <c r="D594" s="70">
        <v>7</v>
      </c>
      <c r="E594" s="70">
        <v>2022</v>
      </c>
      <c r="F594" s="70" t="s">
        <v>161</v>
      </c>
      <c r="G594" s="70" t="s">
        <v>1634</v>
      </c>
      <c r="H594" s="70" t="s">
        <v>1635</v>
      </c>
      <c r="I594" s="148"/>
      <c r="J594" s="71">
        <v>25.938979152957923</v>
      </c>
      <c r="K594" s="71">
        <v>2.9279451025561101</v>
      </c>
      <c r="L594" s="71">
        <v>19.799131119005242</v>
      </c>
      <c r="M594" s="71">
        <v>28.76126500566993</v>
      </c>
      <c r="N594" s="71">
        <v>38.862827464402464</v>
      </c>
      <c r="O594" s="71">
        <v>15.950149768933102</v>
      </c>
      <c r="P594" s="71">
        <v>19.785673464007836</v>
      </c>
      <c r="Q594" s="71">
        <v>1.0174474880499373</v>
      </c>
      <c r="R594" s="71">
        <v>0</v>
      </c>
      <c r="S594" s="71">
        <v>0</v>
      </c>
      <c r="T594" s="72"/>
      <c r="U594" s="71">
        <v>1525803</v>
      </c>
      <c r="V594" s="71">
        <v>1092</v>
      </c>
      <c r="W594" s="71">
        <v>498</v>
      </c>
      <c r="X594" s="71">
        <v>6224</v>
      </c>
      <c r="Y594" s="71">
        <v>8985</v>
      </c>
      <c r="Z594" s="71">
        <v>11150</v>
      </c>
      <c r="AA594" s="71">
        <v>4323</v>
      </c>
      <c r="AB594" s="71">
        <v>17283</v>
      </c>
      <c r="AC594" s="71">
        <v>0</v>
      </c>
      <c r="AD594" s="71">
        <v>0</v>
      </c>
      <c r="AE594" s="72"/>
      <c r="AF594" s="71">
        <v>10418985.13861746</v>
      </c>
      <c r="AG594" s="71">
        <v>2089253.1964040098</v>
      </c>
      <c r="AH594" s="71">
        <v>3531333.5263348455</v>
      </c>
      <c r="AI594" s="71">
        <v>38943618.472828373</v>
      </c>
      <c r="AJ594" s="71">
        <v>36585704.183978446</v>
      </c>
      <c r="AK594" s="71">
        <v>0</v>
      </c>
      <c r="AL594" s="71">
        <v>0</v>
      </c>
      <c r="AM594" s="71">
        <v>2231707.0292381784</v>
      </c>
      <c r="AN594" s="71">
        <v>0</v>
      </c>
      <c r="AO594" s="71">
        <v>0</v>
      </c>
      <c r="AP594" s="71">
        <v>93800601.547401324</v>
      </c>
      <c r="AQ594" s="72"/>
      <c r="AR594" s="71">
        <v>108</v>
      </c>
      <c r="AS594" s="71">
        <v>14</v>
      </c>
      <c r="AT594" s="71">
        <v>0</v>
      </c>
      <c r="AU594" s="71">
        <v>0</v>
      </c>
      <c r="AV594" s="71">
        <v>0</v>
      </c>
      <c r="AW594" s="71">
        <v>0</v>
      </c>
      <c r="AX594" s="71"/>
      <c r="AY594" s="72"/>
      <c r="AZ594" s="71">
        <v>587.63</v>
      </c>
      <c r="BA594" s="71">
        <v>409.29999999999995</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2291</v>
      </c>
      <c r="B595" s="70">
        <v>119</v>
      </c>
      <c r="C595" s="70">
        <v>20</v>
      </c>
      <c r="D595" s="70">
        <v>7</v>
      </c>
      <c r="E595" s="70">
        <v>2023</v>
      </c>
      <c r="F595" s="70" t="s">
        <v>1539</v>
      </c>
      <c r="G595" s="70" t="s">
        <v>1634</v>
      </c>
      <c r="H595" s="70" t="s">
        <v>1635</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120</v>
      </c>
      <c r="AS595" s="71">
        <v>13</v>
      </c>
      <c r="AT595" s="71">
        <v>0</v>
      </c>
      <c r="AU595" s="71">
        <v>0</v>
      </c>
      <c r="AV595" s="71">
        <v>0</v>
      </c>
      <c r="AW595" s="71">
        <v>0</v>
      </c>
      <c r="AX595" s="71"/>
      <c r="AY595" s="72"/>
      <c r="AZ595" s="71">
        <v>683.42999999999984</v>
      </c>
      <c r="BA595" s="71">
        <v>387.29999999999995</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1633</v>
      </c>
      <c r="B596" s="70">
        <v>119</v>
      </c>
      <c r="C596" s="70">
        <v>21</v>
      </c>
      <c r="D596" s="70">
        <v>7</v>
      </c>
      <c r="E596" s="70">
        <v>2024</v>
      </c>
      <c r="F596" s="70" t="s">
        <v>1554</v>
      </c>
      <c r="G596" s="1064" t="s">
        <v>1634</v>
      </c>
      <c r="H596" s="70" t="s">
        <v>1635</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307</v>
      </c>
      <c r="C597" s="70">
        <v>1</v>
      </c>
      <c r="D597" s="70">
        <v>19</v>
      </c>
      <c r="E597" s="70">
        <v>1990</v>
      </c>
      <c r="F597" s="70" t="s">
        <v>787</v>
      </c>
      <c r="G597" s="1064" t="s">
        <v>2293</v>
      </c>
      <c r="H597" s="70" t="s">
        <v>2294</v>
      </c>
      <c r="I597" s="148"/>
      <c r="J597" s="71">
        <v>11.222369359642251</v>
      </c>
      <c r="K597" s="71">
        <v>5.0091424939344673</v>
      </c>
      <c r="L597" s="71">
        <v>4.3226933013370363</v>
      </c>
      <c r="M597" s="71">
        <v>14.702705454802789</v>
      </c>
      <c r="N597" s="71">
        <v>16.89370163018318</v>
      </c>
      <c r="O597" s="71">
        <v>17.201066995287359</v>
      </c>
      <c r="P597" s="71">
        <v>21.073995953029229</v>
      </c>
      <c r="Q597" s="71">
        <v>1.50172991618243</v>
      </c>
      <c r="R597" s="71">
        <v>0</v>
      </c>
      <c r="S597" s="71">
        <v>1.544787181037403</v>
      </c>
      <c r="T597" s="72"/>
      <c r="U597" s="71">
        <v>296602</v>
      </c>
      <c r="V597" s="71">
        <v>1217</v>
      </c>
      <c r="W597" s="71">
        <v>40</v>
      </c>
      <c r="X597" s="71">
        <v>5276</v>
      </c>
      <c r="Y597" s="71">
        <v>7407</v>
      </c>
      <c r="Z597" s="71">
        <v>7075</v>
      </c>
      <c r="AA597" s="71">
        <v>5117</v>
      </c>
      <c r="AB597" s="71">
        <v>24383</v>
      </c>
      <c r="AC597" s="71">
        <v>0</v>
      </c>
      <c r="AD597" s="71">
        <v>1.544787181037403</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308</v>
      </c>
      <c r="C598" s="70">
        <v>2</v>
      </c>
      <c r="D598" s="70">
        <v>19</v>
      </c>
      <c r="E598" s="70">
        <v>2005</v>
      </c>
      <c r="F598" s="70" t="s">
        <v>789</v>
      </c>
      <c r="G598" s="70" t="s">
        <v>2293</v>
      </c>
      <c r="H598" s="70" t="s">
        <v>2294</v>
      </c>
      <c r="I598" s="148"/>
      <c r="J598" s="71">
        <v>24.08347376441251</v>
      </c>
      <c r="K598" s="71">
        <v>2.086002899680349</v>
      </c>
      <c r="L598" s="71">
        <v>37.26643612967095</v>
      </c>
      <c r="M598" s="71">
        <v>13.086357475725841</v>
      </c>
      <c r="N598" s="71">
        <v>24.647610036727361</v>
      </c>
      <c r="O598" s="71">
        <v>24.207608693976479</v>
      </c>
      <c r="P598" s="71">
        <v>22.302122658131768</v>
      </c>
      <c r="Q598" s="71">
        <v>1.2701926732366799</v>
      </c>
      <c r="R598" s="71">
        <v>0</v>
      </c>
      <c r="S598" s="71">
        <v>0</v>
      </c>
      <c r="T598" s="72"/>
      <c r="U598" s="71">
        <v>928989</v>
      </c>
      <c r="V598" s="71">
        <v>1004</v>
      </c>
      <c r="W598" s="71">
        <v>520</v>
      </c>
      <c r="X598" s="71">
        <v>2903</v>
      </c>
      <c r="Y598" s="71">
        <v>8961</v>
      </c>
      <c r="Z598" s="71">
        <v>11522</v>
      </c>
      <c r="AA598" s="71">
        <v>4435</v>
      </c>
      <c r="AB598" s="71">
        <v>21560</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309</v>
      </c>
      <c r="C599" s="70">
        <v>3</v>
      </c>
      <c r="D599" s="70">
        <v>19</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310</v>
      </c>
      <c r="C600" s="70">
        <v>4</v>
      </c>
      <c r="D600" s="70">
        <v>19</v>
      </c>
      <c r="E600" s="70">
        <v>2007</v>
      </c>
      <c r="F600" s="70" t="s">
        <v>791</v>
      </c>
      <c r="G600" s="70" t="s">
        <v>2293</v>
      </c>
      <c r="H600" s="70" t="s">
        <v>2294</v>
      </c>
      <c r="I600" s="148"/>
      <c r="J600" s="71">
        <v>11.95764569805656</v>
      </c>
      <c r="K600" s="71">
        <v>1.863529586680376</v>
      </c>
      <c r="L600" s="71">
        <v>22.683722667830409</v>
      </c>
      <c r="M600" s="71">
        <v>19.90532808395103</v>
      </c>
      <c r="N600" s="71">
        <v>24.292269385013661</v>
      </c>
      <c r="O600" s="71">
        <v>23.298712947741791</v>
      </c>
      <c r="P600" s="71">
        <v>21.845613033638941</v>
      </c>
      <c r="Q600" s="71">
        <v>1.3071469891268299</v>
      </c>
      <c r="R600" s="71">
        <v>0</v>
      </c>
      <c r="S600" s="71">
        <v>0</v>
      </c>
      <c r="T600" s="72"/>
      <c r="U600" s="71">
        <v>510866</v>
      </c>
      <c r="V600" s="71">
        <v>834</v>
      </c>
      <c r="W600" s="71">
        <v>319</v>
      </c>
      <c r="X600" s="71">
        <v>5260</v>
      </c>
      <c r="Y600" s="71">
        <v>8946</v>
      </c>
      <c r="Z600" s="71">
        <v>11528</v>
      </c>
      <c r="AA600" s="71">
        <v>4278</v>
      </c>
      <c r="AB600" s="71">
        <v>21014</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311</v>
      </c>
      <c r="C601" s="70">
        <v>5</v>
      </c>
      <c r="D601" s="70">
        <v>19</v>
      </c>
      <c r="E601" s="70">
        <v>2008</v>
      </c>
      <c r="F601" s="70" t="s">
        <v>792</v>
      </c>
      <c r="G601" s="70" t="s">
        <v>2293</v>
      </c>
      <c r="H601" s="70" t="s">
        <v>2294</v>
      </c>
      <c r="I601" s="148"/>
      <c r="J601" s="71">
        <v>11.036246749473889</v>
      </c>
      <c r="K601" s="71">
        <v>1.4554535158594011</v>
      </c>
      <c r="L601" s="71">
        <v>19.69609252487739</v>
      </c>
      <c r="M601" s="71">
        <v>20.830760253281781</v>
      </c>
      <c r="N601" s="71">
        <v>22.66192842713853</v>
      </c>
      <c r="O601" s="71">
        <v>22.69613943253103</v>
      </c>
      <c r="P601" s="71">
        <v>21.366756044120919</v>
      </c>
      <c r="Q601" s="71">
        <v>1.2655552924615701</v>
      </c>
      <c r="R601" s="71">
        <v>0</v>
      </c>
      <c r="S601" s="71">
        <v>0</v>
      </c>
      <c r="T601" s="72"/>
      <c r="U601" s="71">
        <v>487033</v>
      </c>
      <c r="V601" s="71">
        <v>834</v>
      </c>
      <c r="W601" s="71">
        <v>319</v>
      </c>
      <c r="X601" s="71">
        <v>5260</v>
      </c>
      <c r="Y601" s="71">
        <v>8916</v>
      </c>
      <c r="Z601" s="71">
        <v>11624</v>
      </c>
      <c r="AA601" s="71">
        <v>4189</v>
      </c>
      <c r="AB601" s="71">
        <v>20680</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312</v>
      </c>
      <c r="C602" s="70">
        <v>6</v>
      </c>
      <c r="D602" s="70">
        <v>19</v>
      </c>
      <c r="E602" s="70">
        <v>2009</v>
      </c>
      <c r="F602" s="70" t="s">
        <v>176</v>
      </c>
      <c r="G602" s="70" t="s">
        <v>2293</v>
      </c>
      <c r="H602" s="70" t="s">
        <v>2294</v>
      </c>
      <c r="I602" s="148"/>
      <c r="J602" s="71">
        <v>13.960267855356159</v>
      </c>
      <c r="K602" s="71">
        <v>1.0127929660952131</v>
      </c>
      <c r="L602" s="71">
        <v>19.810945997852631</v>
      </c>
      <c r="M602" s="71">
        <v>20.17480479185199</v>
      </c>
      <c r="N602" s="71">
        <v>22.1054107273015</v>
      </c>
      <c r="O602" s="71">
        <v>23.18780150167655</v>
      </c>
      <c r="P602" s="71">
        <v>20.281240977542971</v>
      </c>
      <c r="Q602" s="71">
        <v>1.19293884405099</v>
      </c>
      <c r="R602" s="71">
        <v>0</v>
      </c>
      <c r="S602" s="71">
        <v>0</v>
      </c>
      <c r="T602" s="72"/>
      <c r="U602" s="71">
        <v>630465</v>
      </c>
      <c r="V602" s="71">
        <v>730</v>
      </c>
      <c r="W602" s="71">
        <v>467</v>
      </c>
      <c r="X602" s="71">
        <v>5372</v>
      </c>
      <c r="Y602" s="71">
        <v>8941</v>
      </c>
      <c r="Z602" s="71">
        <v>11722</v>
      </c>
      <c r="AA602" s="71">
        <v>4082</v>
      </c>
      <c r="AB602" s="71">
        <v>20463</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6.95</v>
      </c>
      <c r="BM602" s="71">
        <v>0</v>
      </c>
      <c r="BN602" s="72"/>
      <c r="BO602" s="71">
        <v>0</v>
      </c>
      <c r="BP602" s="71">
        <v>0</v>
      </c>
      <c r="BQ602" s="71">
        <v>0</v>
      </c>
      <c r="BR602" s="71">
        <v>0</v>
      </c>
      <c r="BS602" s="71">
        <v>1</v>
      </c>
      <c r="BT602" s="71">
        <v>0</v>
      </c>
      <c r="BU602"/>
      <c r="BV602" s="70">
        <v>6.95</v>
      </c>
      <c r="BW602" s="70">
        <v>0</v>
      </c>
      <c r="BX602" s="70">
        <v>0</v>
      </c>
      <c r="BY602" s="70">
        <v>0</v>
      </c>
      <c r="BZ602" s="70">
        <v>0</v>
      </c>
      <c r="CA602" s="70">
        <v>0</v>
      </c>
      <c r="CB602" s="70">
        <v>0</v>
      </c>
      <c r="CC602" s="70">
        <v>0</v>
      </c>
      <c r="CD602" s="70">
        <v>0</v>
      </c>
    </row>
    <row r="603" spans="1:82">
      <c r="A603" s="70" t="s">
        <v>2300</v>
      </c>
      <c r="B603" s="70">
        <v>313</v>
      </c>
      <c r="C603" s="70">
        <v>7</v>
      </c>
      <c r="D603" s="70">
        <v>19</v>
      </c>
      <c r="E603" s="70">
        <v>2010</v>
      </c>
      <c r="F603" s="70" t="s">
        <v>177</v>
      </c>
      <c r="G603" s="70" t="s">
        <v>2293</v>
      </c>
      <c r="H603" s="70" t="s">
        <v>2294</v>
      </c>
      <c r="I603" s="148"/>
      <c r="J603" s="71">
        <v>20.681906831115651</v>
      </c>
      <c r="K603" s="71">
        <v>1.1348393722452279</v>
      </c>
      <c r="L603" s="71">
        <v>18.719431314285579</v>
      </c>
      <c r="M603" s="71">
        <v>21.220477082047051</v>
      </c>
      <c r="N603" s="71">
        <v>22.43995269425799</v>
      </c>
      <c r="O603" s="71">
        <v>23.33061308098733</v>
      </c>
      <c r="P603" s="71">
        <v>20.454202820131801</v>
      </c>
      <c r="Q603" s="71">
        <v>1.23241493833444</v>
      </c>
      <c r="R603" s="71">
        <v>0</v>
      </c>
      <c r="S603" s="71">
        <v>0</v>
      </c>
      <c r="T603" s="72"/>
      <c r="U603" s="71">
        <v>862233</v>
      </c>
      <c r="V603" s="71">
        <v>730</v>
      </c>
      <c r="W603" s="71">
        <v>467</v>
      </c>
      <c r="X603" s="71">
        <v>5372</v>
      </c>
      <c r="Y603" s="71">
        <v>8952</v>
      </c>
      <c r="Z603" s="71">
        <v>11849</v>
      </c>
      <c r="AA603" s="71">
        <v>4014</v>
      </c>
      <c r="AB603" s="71">
        <v>20257</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7.0410000000000004</v>
      </c>
      <c r="BM603" s="71">
        <v>0</v>
      </c>
      <c r="BN603" s="72"/>
      <c r="BO603" s="71">
        <v>0</v>
      </c>
      <c r="BP603" s="71">
        <v>0</v>
      </c>
      <c r="BQ603" s="71">
        <v>0</v>
      </c>
      <c r="BR603" s="71">
        <v>0</v>
      </c>
      <c r="BS603" s="71">
        <v>1</v>
      </c>
      <c r="BT603" s="71">
        <v>0</v>
      </c>
      <c r="BU603"/>
      <c r="BV603" s="70">
        <v>7.0410000000000004</v>
      </c>
      <c r="BW603" s="70">
        <v>0</v>
      </c>
      <c r="BX603" s="70">
        <v>0</v>
      </c>
      <c r="BY603" s="70">
        <v>0</v>
      </c>
      <c r="BZ603" s="70">
        <v>0</v>
      </c>
      <c r="CA603" s="70">
        <v>0</v>
      </c>
      <c r="CB603" s="70">
        <v>0</v>
      </c>
      <c r="CC603" s="70">
        <v>0</v>
      </c>
      <c r="CD603" s="70">
        <v>0</v>
      </c>
    </row>
    <row r="604" spans="1:82">
      <c r="A604" s="70" t="s">
        <v>2301</v>
      </c>
      <c r="B604" s="70">
        <v>314</v>
      </c>
      <c r="C604" s="70">
        <v>8</v>
      </c>
      <c r="D604" s="70">
        <v>19</v>
      </c>
      <c r="E604" s="70">
        <v>2011</v>
      </c>
      <c r="F604" s="70" t="s">
        <v>178</v>
      </c>
      <c r="G604" s="70" t="s">
        <v>2293</v>
      </c>
      <c r="H604" s="70" t="s">
        <v>2294</v>
      </c>
      <c r="I604" s="148"/>
      <c r="J604" s="71">
        <v>8.816171277196835</v>
      </c>
      <c r="K604" s="71">
        <v>1.839600420280217</v>
      </c>
      <c r="L604" s="71">
        <v>21.051176149610239</v>
      </c>
      <c r="M604" s="71">
        <v>25.67914413278411</v>
      </c>
      <c r="N604" s="71">
        <v>27.554629366934581</v>
      </c>
      <c r="O604" s="71">
        <v>22.876929692482868</v>
      </c>
      <c r="P604" s="71">
        <v>19.729501002176242</v>
      </c>
      <c r="Q604" s="71">
        <v>1.4091549994171899</v>
      </c>
      <c r="R604" s="71">
        <v>0</v>
      </c>
      <c r="S604" s="71">
        <v>0</v>
      </c>
      <c r="T604" s="72"/>
      <c r="U604" s="71">
        <v>347065</v>
      </c>
      <c r="V604" s="71">
        <v>730</v>
      </c>
      <c r="W604" s="71">
        <v>467</v>
      </c>
      <c r="X604" s="71">
        <v>5372</v>
      </c>
      <c r="Y604" s="71">
        <v>9009</v>
      </c>
      <c r="Z604" s="71">
        <v>11871</v>
      </c>
      <c r="AA604" s="71">
        <v>3987</v>
      </c>
      <c r="AB604" s="71">
        <v>20080</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6.4690000000000003</v>
      </c>
      <c r="BM604" s="71">
        <v>0</v>
      </c>
      <c r="BN604" s="72"/>
      <c r="BO604" s="71">
        <v>0</v>
      </c>
      <c r="BP604" s="71">
        <v>0</v>
      </c>
      <c r="BQ604" s="71">
        <v>0</v>
      </c>
      <c r="BR604" s="71">
        <v>0</v>
      </c>
      <c r="BS604" s="71">
        <v>1</v>
      </c>
      <c r="BT604" s="71">
        <v>0</v>
      </c>
      <c r="BU604"/>
      <c r="BV604" s="70">
        <v>6.4690000000000003</v>
      </c>
      <c r="BW604" s="70">
        <v>0</v>
      </c>
      <c r="BX604" s="70">
        <v>0</v>
      </c>
      <c r="BY604" s="70">
        <v>0</v>
      </c>
      <c r="BZ604" s="70">
        <v>0</v>
      </c>
      <c r="CA604" s="70">
        <v>0</v>
      </c>
      <c r="CB604" s="70">
        <v>0</v>
      </c>
      <c r="CC604" s="70">
        <v>0</v>
      </c>
      <c r="CD604" s="70">
        <v>0</v>
      </c>
    </row>
    <row r="605" spans="1:82">
      <c r="A605" s="70" t="s">
        <v>2302</v>
      </c>
      <c r="B605" s="70">
        <v>315</v>
      </c>
      <c r="C605" s="70">
        <v>9</v>
      </c>
      <c r="D605" s="70">
        <v>19</v>
      </c>
      <c r="E605" s="70">
        <v>2012</v>
      </c>
      <c r="F605" s="70" t="s">
        <v>179</v>
      </c>
      <c r="G605" s="70" t="s">
        <v>2293</v>
      </c>
      <c r="H605" s="70" t="s">
        <v>2294</v>
      </c>
      <c r="I605" s="148"/>
      <c r="J605" s="71">
        <v>9.1456966493294836</v>
      </c>
      <c r="K605" s="71">
        <v>1.718463798926599</v>
      </c>
      <c r="L605" s="71">
        <v>21.547019576739089</v>
      </c>
      <c r="M605" s="71">
        <v>28.488192961841278</v>
      </c>
      <c r="N605" s="71">
        <v>32.039810345552588</v>
      </c>
      <c r="O605" s="71">
        <v>22.832656970359476</v>
      </c>
      <c r="P605" s="71">
        <v>19.453576346090369</v>
      </c>
      <c r="Q605" s="71">
        <v>1.5247663451764799</v>
      </c>
      <c r="R605" s="71">
        <v>0</v>
      </c>
      <c r="S605" s="71">
        <v>0</v>
      </c>
      <c r="T605" s="72"/>
      <c r="U605" s="71">
        <v>346356</v>
      </c>
      <c r="V605" s="71">
        <v>730</v>
      </c>
      <c r="W605" s="71">
        <v>467</v>
      </c>
      <c r="X605" s="71">
        <v>5372</v>
      </c>
      <c r="Y605" s="71">
        <v>9063</v>
      </c>
      <c r="Z605" s="71">
        <v>11942</v>
      </c>
      <c r="AA605" s="71">
        <v>3909</v>
      </c>
      <c r="AB605" s="71">
        <v>19998</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7.7859999999999996</v>
      </c>
      <c r="BM605" s="71">
        <v>0</v>
      </c>
      <c r="BN605" s="72"/>
      <c r="BO605" s="71">
        <v>0</v>
      </c>
      <c r="BP605" s="71">
        <v>0</v>
      </c>
      <c r="BQ605" s="71">
        <v>0</v>
      </c>
      <c r="BR605" s="71">
        <v>0</v>
      </c>
      <c r="BS605" s="71">
        <v>1</v>
      </c>
      <c r="BT605" s="71">
        <v>0</v>
      </c>
      <c r="BU605"/>
      <c r="BV605" s="70">
        <v>7.7859999999999996</v>
      </c>
      <c r="BW605" s="70">
        <v>0</v>
      </c>
      <c r="BX605" s="70">
        <v>0</v>
      </c>
      <c r="BY605" s="70">
        <v>0</v>
      </c>
      <c r="BZ605" s="70">
        <v>0</v>
      </c>
      <c r="CA605" s="70">
        <v>0</v>
      </c>
      <c r="CB605" s="70">
        <v>0</v>
      </c>
      <c r="CC605" s="70">
        <v>0</v>
      </c>
      <c r="CD605" s="70">
        <v>0</v>
      </c>
    </row>
    <row r="606" spans="1:82">
      <c r="A606" s="70" t="s">
        <v>2303</v>
      </c>
      <c r="B606" s="70">
        <v>316</v>
      </c>
      <c r="C606" s="70">
        <v>10</v>
      </c>
      <c r="D606" s="70">
        <v>19</v>
      </c>
      <c r="E606" s="70">
        <v>2013</v>
      </c>
      <c r="F606" s="70" t="s">
        <v>180</v>
      </c>
      <c r="G606" s="70" t="s">
        <v>2293</v>
      </c>
      <c r="H606" s="70" t="s">
        <v>2294</v>
      </c>
      <c r="I606" s="148"/>
      <c r="J606" s="71">
        <v>19.370892826645221</v>
      </c>
      <c r="K606" s="71">
        <v>1.431180557929046</v>
      </c>
      <c r="L606" s="71">
        <v>20.706513178954541</v>
      </c>
      <c r="M606" s="71">
        <v>28.224575681489409</v>
      </c>
      <c r="N606" s="71">
        <v>30.582788738930009</v>
      </c>
      <c r="O606" s="71">
        <v>22.056288269234081</v>
      </c>
      <c r="P606" s="71">
        <v>19.531872926759462</v>
      </c>
      <c r="Q606" s="71">
        <v>1.53796999849186</v>
      </c>
      <c r="R606" s="71">
        <v>0</v>
      </c>
      <c r="S606" s="71">
        <v>0</v>
      </c>
      <c r="T606" s="72"/>
      <c r="U606" s="71">
        <v>736853</v>
      </c>
      <c r="V606" s="71">
        <v>730</v>
      </c>
      <c r="W606" s="71">
        <v>467</v>
      </c>
      <c r="X606" s="71">
        <v>5372</v>
      </c>
      <c r="Y606" s="71">
        <v>9078</v>
      </c>
      <c r="Z606" s="71">
        <v>12051</v>
      </c>
      <c r="AA606" s="71">
        <v>3910</v>
      </c>
      <c r="AB606" s="71">
        <v>19882</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9.2680000000000007</v>
      </c>
      <c r="BM606" s="71">
        <v>0</v>
      </c>
      <c r="BN606" s="72"/>
      <c r="BO606" s="71">
        <v>0</v>
      </c>
      <c r="BP606" s="71">
        <v>0</v>
      </c>
      <c r="BQ606" s="71">
        <v>0</v>
      </c>
      <c r="BR606" s="71">
        <v>0</v>
      </c>
      <c r="BS606" s="71">
        <v>1</v>
      </c>
      <c r="BT606" s="71">
        <v>0</v>
      </c>
      <c r="BU606"/>
      <c r="BV606" s="70">
        <v>9.2680000000000007</v>
      </c>
      <c r="BW606" s="70">
        <v>0</v>
      </c>
      <c r="BX606" s="70">
        <v>0</v>
      </c>
      <c r="BY606" s="70">
        <v>0</v>
      </c>
      <c r="BZ606" s="70">
        <v>0</v>
      </c>
      <c r="CA606" s="70">
        <v>0</v>
      </c>
      <c r="CB606" s="70">
        <v>0</v>
      </c>
      <c r="CC606" s="70">
        <v>0</v>
      </c>
      <c r="CD606" s="70">
        <v>0</v>
      </c>
    </row>
    <row r="607" spans="1:82">
      <c r="A607" s="70" t="s">
        <v>2304</v>
      </c>
      <c r="B607" s="70">
        <v>317</v>
      </c>
      <c r="C607" s="70">
        <v>11</v>
      </c>
      <c r="D607" s="70">
        <v>19</v>
      </c>
      <c r="E607" s="70">
        <v>2014</v>
      </c>
      <c r="F607" s="70" t="s">
        <v>181</v>
      </c>
      <c r="G607" s="70" t="s">
        <v>2293</v>
      </c>
      <c r="H607" s="70" t="s">
        <v>2294</v>
      </c>
      <c r="I607" s="148"/>
      <c r="J607" s="71">
        <v>8.1731097267230322</v>
      </c>
      <c r="K607" s="71">
        <v>1.434113495174602</v>
      </c>
      <c r="L607" s="71">
        <v>17.824964757189068</v>
      </c>
      <c r="M607" s="71">
        <v>26.319025329193249</v>
      </c>
      <c r="N607" s="71">
        <v>26.505263184379</v>
      </c>
      <c r="O607" s="71">
        <v>21.002538268481857</v>
      </c>
      <c r="P607" s="71">
        <v>19.447607443979919</v>
      </c>
      <c r="Q607" s="71">
        <v>1.4521379044424001</v>
      </c>
      <c r="R607" s="71">
        <v>0</v>
      </c>
      <c r="S607" s="71">
        <v>0</v>
      </c>
      <c r="T607" s="72"/>
      <c r="U607" s="71">
        <v>317162</v>
      </c>
      <c r="V607" s="71">
        <v>561</v>
      </c>
      <c r="W607" s="71">
        <v>409</v>
      </c>
      <c r="X607" s="71">
        <v>5121</v>
      </c>
      <c r="Y607" s="71">
        <v>8998</v>
      </c>
      <c r="Z607" s="71">
        <v>12086</v>
      </c>
      <c r="AA607" s="71">
        <v>3873</v>
      </c>
      <c r="AB607" s="71">
        <v>19566</v>
      </c>
      <c r="AC607" s="71">
        <v>0</v>
      </c>
      <c r="AD607" s="71">
        <v>0</v>
      </c>
      <c r="AE607" s="72"/>
      <c r="AF607" s="71"/>
      <c r="AG607" s="71"/>
      <c r="AH607" s="71"/>
      <c r="AI607" s="71"/>
      <c r="AJ607" s="71"/>
      <c r="AK607" s="71"/>
      <c r="AL607" s="71"/>
      <c r="AM607" s="71"/>
      <c r="AN607" s="71"/>
      <c r="AO607" s="71"/>
      <c r="AP607" s="71"/>
      <c r="AQ607" s="72"/>
      <c r="AR607" s="71">
        <v>519</v>
      </c>
      <c r="AS607" s="71">
        <v>207</v>
      </c>
      <c r="AT607" s="71">
        <v>0</v>
      </c>
      <c r="AU607" s="71">
        <v>0</v>
      </c>
      <c r="AV607" s="71">
        <v>0</v>
      </c>
      <c r="AW607" s="71">
        <v>0</v>
      </c>
      <c r="AX607" s="71"/>
      <c r="AY607" s="72"/>
      <c r="AZ607" s="71">
        <v>2214.0500000000002</v>
      </c>
      <c r="BA607" s="71">
        <v>9496.2999999999993</v>
      </c>
      <c r="BB607" s="71">
        <v>0</v>
      </c>
      <c r="BC607" s="71">
        <v>0</v>
      </c>
      <c r="BD607" s="71">
        <v>0</v>
      </c>
      <c r="BE607" s="71">
        <v>0</v>
      </c>
      <c r="BF607" s="71"/>
      <c r="BG607" s="72"/>
      <c r="BH607" s="71">
        <v>0</v>
      </c>
      <c r="BI607" s="71">
        <v>0</v>
      </c>
      <c r="BJ607" s="71">
        <v>0</v>
      </c>
      <c r="BK607" s="71">
        <v>0</v>
      </c>
      <c r="BL607" s="71">
        <v>6.9340000000000002</v>
      </c>
      <c r="BM607" s="71">
        <v>0</v>
      </c>
      <c r="BN607" s="72"/>
      <c r="BO607" s="71">
        <v>0</v>
      </c>
      <c r="BP607" s="71">
        <v>0</v>
      </c>
      <c r="BQ607" s="71">
        <v>0</v>
      </c>
      <c r="BR607" s="71">
        <v>0</v>
      </c>
      <c r="BS607" s="71">
        <v>1</v>
      </c>
      <c r="BT607" s="71">
        <v>0</v>
      </c>
      <c r="BU607"/>
      <c r="BV607" s="70">
        <v>6.9340000000000002</v>
      </c>
      <c r="BW607" s="70">
        <v>0</v>
      </c>
      <c r="BX607" s="70">
        <v>0</v>
      </c>
      <c r="BY607" s="70">
        <v>0</v>
      </c>
      <c r="BZ607" s="70">
        <v>0</v>
      </c>
      <c r="CA607" s="70">
        <v>0</v>
      </c>
      <c r="CB607" s="70">
        <v>0</v>
      </c>
      <c r="CC607" s="70">
        <v>0</v>
      </c>
      <c r="CD607" s="70">
        <v>0</v>
      </c>
    </row>
    <row r="608" spans="1:82">
      <c r="A608" s="70" t="s">
        <v>2305</v>
      </c>
      <c r="B608" s="70">
        <v>318</v>
      </c>
      <c r="C608" s="70">
        <v>12</v>
      </c>
      <c r="D608" s="70">
        <v>19</v>
      </c>
      <c r="E608" s="70">
        <v>2015</v>
      </c>
      <c r="F608" s="70" t="s">
        <v>182</v>
      </c>
      <c r="G608" s="70" t="s">
        <v>2293</v>
      </c>
      <c r="H608" s="70" t="s">
        <v>2294</v>
      </c>
      <c r="I608" s="148"/>
      <c r="J608" s="71">
        <v>8.3910067865745308</v>
      </c>
      <c r="K608" s="71">
        <v>1.287666485408917</v>
      </c>
      <c r="L608" s="71">
        <v>17.82902229794264</v>
      </c>
      <c r="M608" s="71">
        <v>25.187741289282549</v>
      </c>
      <c r="N608" s="71">
        <v>23.449140017079142</v>
      </c>
      <c r="O608" s="71">
        <v>20.764472057209897</v>
      </c>
      <c r="P608" s="71">
        <v>19.392618043476681</v>
      </c>
      <c r="Q608" s="71">
        <v>1.4040397903980399</v>
      </c>
      <c r="R608" s="71">
        <v>0</v>
      </c>
      <c r="S608" s="71">
        <v>0</v>
      </c>
      <c r="T608" s="72"/>
      <c r="U608" s="71">
        <v>371695</v>
      </c>
      <c r="V608" s="71">
        <v>561</v>
      </c>
      <c r="W608" s="71">
        <v>409</v>
      </c>
      <c r="X608" s="71">
        <v>5121</v>
      </c>
      <c r="Y608" s="71">
        <v>8981</v>
      </c>
      <c r="Z608" s="71">
        <v>12064</v>
      </c>
      <c r="AA608" s="71">
        <v>3859</v>
      </c>
      <c r="AB608" s="71">
        <v>19325</v>
      </c>
      <c r="AC608" s="71">
        <v>0</v>
      </c>
      <c r="AD608" s="71">
        <v>0</v>
      </c>
      <c r="AE608" s="72"/>
      <c r="AF608" s="71">
        <v>4264941.4897145713</v>
      </c>
      <c r="AG608" s="71">
        <v>1032696.728014644</v>
      </c>
      <c r="AH608" s="71">
        <v>3348755.587028705</v>
      </c>
      <c r="AI608" s="71">
        <v>31655549.552016839</v>
      </c>
      <c r="AJ608" s="71">
        <v>37431513.092236102</v>
      </c>
      <c r="AK608" s="71">
        <v>0</v>
      </c>
      <c r="AL608" s="71">
        <v>0</v>
      </c>
      <c r="AM608" s="71">
        <v>2648410.1846739249</v>
      </c>
      <c r="AN608" s="71">
        <v>0</v>
      </c>
      <c r="AO608" s="71">
        <v>0</v>
      </c>
      <c r="AP608" s="71">
        <v>80381866.633684784</v>
      </c>
      <c r="AQ608" s="72"/>
      <c r="AR608" s="71">
        <v>558</v>
      </c>
      <c r="AS608" s="71">
        <v>255</v>
      </c>
      <c r="AT608" s="71">
        <v>0</v>
      </c>
      <c r="AU608" s="71">
        <v>0</v>
      </c>
      <c r="AV608" s="71">
        <v>0</v>
      </c>
      <c r="AW608" s="71">
        <v>0</v>
      </c>
      <c r="AX608" s="71"/>
      <c r="AY608" s="72"/>
      <c r="AZ608" s="71">
        <v>2447.4499999999998</v>
      </c>
      <c r="BA608" s="71">
        <v>12476.8</v>
      </c>
      <c r="BB608" s="71">
        <v>0</v>
      </c>
      <c r="BC608" s="71">
        <v>0</v>
      </c>
      <c r="BD608" s="71">
        <v>0</v>
      </c>
      <c r="BE608" s="71">
        <v>0</v>
      </c>
      <c r="BF608" s="71"/>
      <c r="BG608" s="72"/>
      <c r="BH608" s="71">
        <v>0</v>
      </c>
      <c r="BI608" s="71">
        <v>0</v>
      </c>
      <c r="BJ608" s="71">
        <v>0</v>
      </c>
      <c r="BK608" s="71">
        <v>0</v>
      </c>
      <c r="BL608" s="71">
        <v>8.0020000000000007</v>
      </c>
      <c r="BM608" s="71">
        <v>0</v>
      </c>
      <c r="BN608" s="72"/>
      <c r="BO608" s="71">
        <v>0</v>
      </c>
      <c r="BP608" s="71">
        <v>0</v>
      </c>
      <c r="BQ608" s="71">
        <v>0</v>
      </c>
      <c r="BR608" s="71">
        <v>0</v>
      </c>
      <c r="BS608" s="71">
        <v>1</v>
      </c>
      <c r="BT608" s="71">
        <v>0</v>
      </c>
      <c r="BU608"/>
      <c r="BV608" s="70">
        <v>8.0020000000000007</v>
      </c>
      <c r="BW608" s="70">
        <v>0</v>
      </c>
      <c r="BX608" s="70">
        <v>0</v>
      </c>
      <c r="BY608" s="70">
        <v>0</v>
      </c>
      <c r="BZ608" s="70">
        <v>0</v>
      </c>
      <c r="CA608" s="70">
        <v>0</v>
      </c>
      <c r="CB608" s="70">
        <v>0</v>
      </c>
      <c r="CC608" s="70">
        <v>0</v>
      </c>
      <c r="CD608" s="70">
        <v>0</v>
      </c>
    </row>
    <row r="609" spans="1:82">
      <c r="A609" s="70" t="s">
        <v>2306</v>
      </c>
      <c r="B609" s="70">
        <v>319</v>
      </c>
      <c r="C609" s="70">
        <v>13</v>
      </c>
      <c r="D609" s="70">
        <v>19</v>
      </c>
      <c r="E609" s="70">
        <v>2016</v>
      </c>
      <c r="F609" s="70" t="s">
        <v>155</v>
      </c>
      <c r="G609" s="70" t="s">
        <v>2293</v>
      </c>
      <c r="H609" s="70" t="s">
        <v>2294</v>
      </c>
      <c r="I609" s="148"/>
      <c r="J609" s="71">
        <v>25.547785361708964</v>
      </c>
      <c r="K609" s="71">
        <v>1.2525371094771203</v>
      </c>
      <c r="L609" s="71">
        <v>16.831395233728333</v>
      </c>
      <c r="M609" s="71">
        <v>20.483311304279891</v>
      </c>
      <c r="N609" s="71">
        <v>23.257508879075885</v>
      </c>
      <c r="O609" s="71">
        <v>20.474912664864</v>
      </c>
      <c r="P609" s="71">
        <v>18.740090499672192</v>
      </c>
      <c r="Q609" s="71">
        <v>1.3464583469294478</v>
      </c>
      <c r="R609" s="71">
        <v>0</v>
      </c>
      <c r="S609" s="71">
        <v>0</v>
      </c>
      <c r="T609" s="72"/>
      <c r="U609" s="71">
        <v>1197003</v>
      </c>
      <c r="V609" s="71">
        <v>561</v>
      </c>
      <c r="W609" s="71">
        <v>409</v>
      </c>
      <c r="X609" s="71">
        <v>5121</v>
      </c>
      <c r="Y609" s="71">
        <v>8958</v>
      </c>
      <c r="Z609" s="71">
        <v>12042</v>
      </c>
      <c r="AA609" s="71">
        <v>3857</v>
      </c>
      <c r="AB609" s="71">
        <v>19063</v>
      </c>
      <c r="AC609" s="71">
        <v>0</v>
      </c>
      <c r="AD609" s="71">
        <v>0</v>
      </c>
      <c r="AE609" s="72"/>
      <c r="AF609" s="71">
        <v>13381342.009226641</v>
      </c>
      <c r="AG609" s="71">
        <v>1040590.899384001</v>
      </c>
      <c r="AH609" s="71">
        <v>2483726.1996457572</v>
      </c>
      <c r="AI609" s="71">
        <v>32913315.024410561</v>
      </c>
      <c r="AJ609" s="71">
        <v>38921075.974380083</v>
      </c>
      <c r="AK609" s="71">
        <v>0</v>
      </c>
      <c r="AL609" s="71">
        <v>0</v>
      </c>
      <c r="AM609" s="71">
        <v>2614533.8431367292</v>
      </c>
      <c r="AN609" s="71">
        <v>0</v>
      </c>
      <c r="AO609" s="71">
        <v>0</v>
      </c>
      <c r="AP609" s="71">
        <v>91354583.950183779</v>
      </c>
      <c r="AQ609" s="72"/>
      <c r="AR609" s="71">
        <v>578</v>
      </c>
      <c r="AS609" s="71">
        <v>268</v>
      </c>
      <c r="AT609" s="71">
        <v>0</v>
      </c>
      <c r="AU609" s="71">
        <v>0</v>
      </c>
      <c r="AV609" s="71">
        <v>0</v>
      </c>
      <c r="AW609" s="71">
        <v>0</v>
      </c>
      <c r="AX609" s="71"/>
      <c r="AY609" s="72"/>
      <c r="AZ609" s="71">
        <v>2550.15</v>
      </c>
      <c r="BA609" s="71">
        <v>13347.9</v>
      </c>
      <c r="BB609" s="71">
        <v>0</v>
      </c>
      <c r="BC609" s="71">
        <v>0</v>
      </c>
      <c r="BD609" s="71">
        <v>0</v>
      </c>
      <c r="BE609" s="71">
        <v>0</v>
      </c>
      <c r="BF609" s="71"/>
      <c r="BG609" s="72"/>
      <c r="BH609" s="71">
        <v>0</v>
      </c>
      <c r="BI609" s="71">
        <v>0</v>
      </c>
      <c r="BJ609" s="71">
        <v>0</v>
      </c>
      <c r="BK609" s="71">
        <v>0</v>
      </c>
      <c r="BL609" s="71">
        <v>7.9989999999999997</v>
      </c>
      <c r="BM609" s="71">
        <v>0</v>
      </c>
      <c r="BN609" s="72"/>
      <c r="BO609" s="71">
        <v>0</v>
      </c>
      <c r="BP609" s="71">
        <v>0</v>
      </c>
      <c r="BQ609" s="71">
        <v>0</v>
      </c>
      <c r="BR609" s="71">
        <v>0</v>
      </c>
      <c r="BS609" s="71">
        <v>1</v>
      </c>
      <c r="BT609" s="71">
        <v>0</v>
      </c>
      <c r="BU609"/>
      <c r="BV609" s="70">
        <v>7.9989999999999997</v>
      </c>
      <c r="BW609" s="70">
        <v>0</v>
      </c>
      <c r="BX609" s="70">
        <v>0</v>
      </c>
      <c r="BY609" s="70">
        <v>0</v>
      </c>
      <c r="BZ609" s="70">
        <v>0</v>
      </c>
      <c r="CA609" s="70">
        <v>0</v>
      </c>
      <c r="CB609" s="70">
        <v>0</v>
      </c>
      <c r="CC609" s="70">
        <v>0</v>
      </c>
      <c r="CD609" s="70">
        <v>0</v>
      </c>
    </row>
    <row r="610" spans="1:82">
      <c r="A610" s="70" t="s">
        <v>2307</v>
      </c>
      <c r="B610" s="70">
        <v>320</v>
      </c>
      <c r="C610" s="70">
        <v>14</v>
      </c>
      <c r="D610" s="70">
        <v>19</v>
      </c>
      <c r="E610" s="70">
        <v>2017</v>
      </c>
      <c r="F610" s="70" t="s">
        <v>156</v>
      </c>
      <c r="G610" s="70" t="s">
        <v>2293</v>
      </c>
      <c r="H610" s="70" t="s">
        <v>2294</v>
      </c>
      <c r="I610" s="148"/>
      <c r="J610" s="71">
        <v>25.707252275478261</v>
      </c>
      <c r="K610" s="71">
        <v>1.2868871990250526</v>
      </c>
      <c r="L610" s="71">
        <v>16.695470648753858</v>
      </c>
      <c r="M610" s="71">
        <v>19.071292196571356</v>
      </c>
      <c r="N610" s="71">
        <v>21.453564814527564</v>
      </c>
      <c r="O610" s="71">
        <v>20.025405134202934</v>
      </c>
      <c r="P610" s="71">
        <v>18.510336013892559</v>
      </c>
      <c r="Q610" s="71">
        <v>1.28197418581117</v>
      </c>
      <c r="R610" s="71">
        <v>0</v>
      </c>
      <c r="S610" s="71">
        <v>0</v>
      </c>
      <c r="T610" s="72"/>
      <c r="U610" s="71">
        <v>1295422</v>
      </c>
      <c r="V610" s="71">
        <v>561</v>
      </c>
      <c r="W610" s="71">
        <v>409</v>
      </c>
      <c r="X610" s="71">
        <v>5121</v>
      </c>
      <c r="Y610" s="71">
        <v>8928</v>
      </c>
      <c r="Z610" s="71">
        <v>11973</v>
      </c>
      <c r="AA610" s="71">
        <v>3834</v>
      </c>
      <c r="AB610" s="71">
        <v>18769</v>
      </c>
      <c r="AC610" s="71">
        <v>0</v>
      </c>
      <c r="AD610" s="71">
        <v>0</v>
      </c>
      <c r="AE610" s="72"/>
      <c r="AF610" s="71">
        <v>13791029.987794161</v>
      </c>
      <c r="AG610" s="71">
        <v>1053434.395252822</v>
      </c>
      <c r="AH610" s="71">
        <v>3332942.3155707242</v>
      </c>
      <c r="AI610" s="71">
        <v>31272444.43460669</v>
      </c>
      <c r="AJ610" s="71">
        <v>39558871.755260982</v>
      </c>
      <c r="AK610" s="71">
        <v>0</v>
      </c>
      <c r="AL610" s="71">
        <v>0</v>
      </c>
      <c r="AM610" s="71">
        <v>2578239.0115506281</v>
      </c>
      <c r="AN610" s="71">
        <v>0</v>
      </c>
      <c r="AO610" s="71">
        <v>0</v>
      </c>
      <c r="AP610" s="71">
        <v>91586961.900036007</v>
      </c>
      <c r="AQ610" s="72"/>
      <c r="AR610" s="71">
        <v>606</v>
      </c>
      <c r="AS610" s="71">
        <v>273</v>
      </c>
      <c r="AT610" s="71">
        <v>0</v>
      </c>
      <c r="AU610" s="71">
        <v>0</v>
      </c>
      <c r="AV610" s="71">
        <v>0</v>
      </c>
      <c r="AW610" s="71">
        <v>0</v>
      </c>
      <c r="AX610" s="71"/>
      <c r="AY610" s="72"/>
      <c r="AZ610" s="71">
        <v>2686.18</v>
      </c>
      <c r="BA610" s="71">
        <v>14557.5</v>
      </c>
      <c r="BB610" s="71">
        <v>0</v>
      </c>
      <c r="BC610" s="71">
        <v>0</v>
      </c>
      <c r="BD610" s="71">
        <v>0</v>
      </c>
      <c r="BE610" s="71">
        <v>0</v>
      </c>
      <c r="BF610" s="71"/>
      <c r="BG610" s="72"/>
      <c r="BH610" s="71">
        <v>0</v>
      </c>
      <c r="BI610" s="71">
        <v>0</v>
      </c>
      <c r="BJ610" s="71">
        <v>0</v>
      </c>
      <c r="BK610" s="71">
        <v>0</v>
      </c>
      <c r="BL610" s="71">
        <v>7.7359999999999998</v>
      </c>
      <c r="BM610" s="71">
        <v>0</v>
      </c>
      <c r="BN610" s="72"/>
      <c r="BO610" s="71">
        <v>0</v>
      </c>
      <c r="BP610" s="71">
        <v>0</v>
      </c>
      <c r="BQ610" s="71">
        <v>0</v>
      </c>
      <c r="BR610" s="71">
        <v>0</v>
      </c>
      <c r="BS610" s="71">
        <v>1</v>
      </c>
      <c r="BT610" s="71">
        <v>0</v>
      </c>
      <c r="BU610"/>
      <c r="BV610" s="70">
        <v>7.7359999999999998</v>
      </c>
      <c r="BW610" s="70">
        <v>0</v>
      </c>
      <c r="BX610" s="70">
        <v>0</v>
      </c>
      <c r="BY610" s="70">
        <v>0</v>
      </c>
      <c r="BZ610" s="70">
        <v>0</v>
      </c>
      <c r="CA610" s="70">
        <v>0</v>
      </c>
      <c r="CB610" s="70">
        <v>0</v>
      </c>
      <c r="CC610" s="70">
        <v>0</v>
      </c>
      <c r="CD610" s="70">
        <v>0</v>
      </c>
    </row>
    <row r="611" spans="1:82">
      <c r="A611" s="70" t="s">
        <v>2308</v>
      </c>
      <c r="B611" s="70">
        <v>321</v>
      </c>
      <c r="C611" s="70">
        <v>15</v>
      </c>
      <c r="D611" s="70">
        <v>19</v>
      </c>
      <c r="E611" s="70">
        <v>2018</v>
      </c>
      <c r="F611" s="70" t="s">
        <v>183</v>
      </c>
      <c r="G611" s="70" t="s">
        <v>2293</v>
      </c>
      <c r="H611" s="70" t="s">
        <v>2294</v>
      </c>
      <c r="I611" s="148"/>
      <c r="J611" s="71">
        <v>19.288419798229331</v>
      </c>
      <c r="K611" s="71">
        <v>1.0860034198604156</v>
      </c>
      <c r="L611" s="71">
        <v>15.077891533939839</v>
      </c>
      <c r="M611" s="71">
        <v>17.400447189505062</v>
      </c>
      <c r="N611" s="71">
        <v>14.75035279726586</v>
      </c>
      <c r="O611" s="71">
        <v>19.46208339884971</v>
      </c>
      <c r="P611" s="71">
        <v>18.259161343296714</v>
      </c>
      <c r="Q611" s="71">
        <v>1.17235527503354</v>
      </c>
      <c r="R611" s="71">
        <v>0</v>
      </c>
      <c r="S611" s="71">
        <v>0</v>
      </c>
      <c r="T611" s="72"/>
      <c r="U611" s="71">
        <v>1072623</v>
      </c>
      <c r="V611" s="71">
        <v>561</v>
      </c>
      <c r="W611" s="71">
        <v>409</v>
      </c>
      <c r="X611" s="71">
        <v>5121</v>
      </c>
      <c r="Y611" s="71">
        <v>8880</v>
      </c>
      <c r="Z611" s="71">
        <v>11859</v>
      </c>
      <c r="AA611" s="71">
        <v>3820</v>
      </c>
      <c r="AB611" s="71">
        <v>18497</v>
      </c>
      <c r="AC611" s="71">
        <v>0</v>
      </c>
      <c r="AD611" s="71">
        <v>0</v>
      </c>
      <c r="AE611" s="72"/>
      <c r="AF611" s="71">
        <v>10478815.494474789</v>
      </c>
      <c r="AG611" s="71">
        <v>952958.05102272099</v>
      </c>
      <c r="AH611" s="71">
        <v>3165430.024431685</v>
      </c>
      <c r="AI611" s="71">
        <v>30036251.061107252</v>
      </c>
      <c r="AJ611" s="71">
        <v>33057516.63538865</v>
      </c>
      <c r="AK611" s="71">
        <v>0</v>
      </c>
      <c r="AL611" s="71">
        <v>0</v>
      </c>
      <c r="AM611" s="71">
        <v>2546132.5948333689</v>
      </c>
      <c r="AN611" s="71">
        <v>0</v>
      </c>
      <c r="AO611" s="71">
        <v>0</v>
      </c>
      <c r="AP611" s="71">
        <v>80237103.861258477</v>
      </c>
      <c r="AQ611" s="72"/>
      <c r="AR611" s="71">
        <v>627</v>
      </c>
      <c r="AS611" s="71">
        <v>287</v>
      </c>
      <c r="AT611" s="71">
        <v>0</v>
      </c>
      <c r="AU611" s="71">
        <v>0</v>
      </c>
      <c r="AV611" s="71">
        <v>0</v>
      </c>
      <c r="AW611" s="71">
        <v>0</v>
      </c>
      <c r="AX611" s="71"/>
      <c r="AY611" s="72"/>
      <c r="AZ611" s="71">
        <v>2792.3299999999995</v>
      </c>
      <c r="BA611" s="71">
        <v>14982.6</v>
      </c>
      <c r="BB611" s="71">
        <v>0</v>
      </c>
      <c r="BC611" s="71">
        <v>0</v>
      </c>
      <c r="BD611" s="71">
        <v>0</v>
      </c>
      <c r="BE611" s="71">
        <v>0</v>
      </c>
      <c r="BF611" s="71"/>
      <c r="BG611" s="72"/>
      <c r="BH611" s="71">
        <v>0</v>
      </c>
      <c r="BI611" s="71">
        <v>0</v>
      </c>
      <c r="BJ611" s="71">
        <v>0</v>
      </c>
      <c r="BK611" s="71">
        <v>0</v>
      </c>
      <c r="BL611" s="71">
        <v>7.101</v>
      </c>
      <c r="BM611" s="71">
        <v>0</v>
      </c>
      <c r="BN611" s="72"/>
      <c r="BO611" s="71">
        <v>0</v>
      </c>
      <c r="BP611" s="71">
        <v>0</v>
      </c>
      <c r="BQ611" s="71">
        <v>0</v>
      </c>
      <c r="BR611" s="71">
        <v>0</v>
      </c>
      <c r="BS611" s="71">
        <v>1</v>
      </c>
      <c r="BT611" s="71">
        <v>0</v>
      </c>
      <c r="BU611"/>
      <c r="BV611" s="70">
        <v>7.101</v>
      </c>
      <c r="BW611" s="70">
        <v>0</v>
      </c>
      <c r="BX611" s="70">
        <v>0</v>
      </c>
      <c r="BY611" s="70">
        <v>0</v>
      </c>
      <c r="BZ611" s="70">
        <v>0</v>
      </c>
      <c r="CA611" s="70">
        <v>0</v>
      </c>
      <c r="CB611" s="70">
        <v>0</v>
      </c>
      <c r="CC611" s="70">
        <v>0</v>
      </c>
      <c r="CD611" s="70">
        <v>0</v>
      </c>
    </row>
    <row r="612" spans="1:82">
      <c r="A612" s="70" t="s">
        <v>2309</v>
      </c>
      <c r="B612" s="70">
        <v>322</v>
      </c>
      <c r="C612" s="70">
        <v>16</v>
      </c>
      <c r="D612" s="70">
        <v>19</v>
      </c>
      <c r="E612" s="70">
        <v>2019</v>
      </c>
      <c r="F612" s="70" t="s">
        <v>158</v>
      </c>
      <c r="G612" s="70" t="s">
        <v>2293</v>
      </c>
      <c r="H612" s="70" t="s">
        <v>2294</v>
      </c>
      <c r="I612" s="148"/>
      <c r="J612" s="71">
        <v>19.523274333671029</v>
      </c>
      <c r="K612" s="71">
        <v>1.0318992375864966</v>
      </c>
      <c r="L612" s="71">
        <v>15.333047728147157</v>
      </c>
      <c r="M612" s="71">
        <v>18.273149769753779</v>
      </c>
      <c r="N612" s="71">
        <v>14.434506187284059</v>
      </c>
      <c r="O612" s="71">
        <v>18.934075309696695</v>
      </c>
      <c r="P612" s="71">
        <v>18.098275322030531</v>
      </c>
      <c r="Q612" s="71">
        <v>1.1181274679172699</v>
      </c>
      <c r="R612" s="71">
        <v>0</v>
      </c>
      <c r="S612" s="71">
        <v>0</v>
      </c>
      <c r="T612" s="72"/>
      <c r="U612" s="71">
        <v>1083410</v>
      </c>
      <c r="V612" s="71">
        <v>561</v>
      </c>
      <c r="W612" s="71">
        <v>409</v>
      </c>
      <c r="X612" s="71">
        <v>5121</v>
      </c>
      <c r="Y612" s="71">
        <v>8854</v>
      </c>
      <c r="Z612" s="71">
        <v>11854</v>
      </c>
      <c r="AA612" s="71">
        <v>3758</v>
      </c>
      <c r="AB612" s="71">
        <v>18119</v>
      </c>
      <c r="AC612" s="71">
        <v>0</v>
      </c>
      <c r="AD612" s="71">
        <v>0</v>
      </c>
      <c r="AE612" s="72"/>
      <c r="AF612" s="71">
        <v>10833634.878302719</v>
      </c>
      <c r="AG612" s="71">
        <v>923530.89955773414</v>
      </c>
      <c r="AH612" s="71">
        <v>3363878.4961085129</v>
      </c>
      <c r="AI612" s="71">
        <v>30709608.538472839</v>
      </c>
      <c r="AJ612" s="71">
        <v>29734593.996915299</v>
      </c>
      <c r="AK612" s="71">
        <v>0</v>
      </c>
      <c r="AL612" s="71">
        <v>0</v>
      </c>
      <c r="AM612" s="71">
        <v>2467671.4002410281</v>
      </c>
      <c r="AN612" s="71">
        <v>0</v>
      </c>
      <c r="AO612" s="71">
        <v>0</v>
      </c>
      <c r="AP612" s="71">
        <v>78032918.209598139</v>
      </c>
      <c r="AQ612" s="72"/>
      <c r="AR612" s="71">
        <v>648</v>
      </c>
      <c r="AS612" s="71">
        <v>298</v>
      </c>
      <c r="AT612" s="71">
        <v>0</v>
      </c>
      <c r="AU612" s="71">
        <v>0</v>
      </c>
      <c r="AV612" s="71">
        <v>0</v>
      </c>
      <c r="AW612" s="71">
        <v>0</v>
      </c>
      <c r="AX612" s="71"/>
      <c r="AY612" s="72"/>
      <c r="AZ612" s="71">
        <v>2894.73</v>
      </c>
      <c r="BA612" s="71">
        <v>15577.4</v>
      </c>
      <c r="BB612" s="71">
        <v>0</v>
      </c>
      <c r="BC612" s="71">
        <v>0</v>
      </c>
      <c r="BD612" s="71">
        <v>0</v>
      </c>
      <c r="BE612" s="71">
        <v>0</v>
      </c>
      <c r="BF612" s="71"/>
      <c r="BG612" s="72"/>
      <c r="BH612" s="71">
        <v>0</v>
      </c>
      <c r="BI612" s="71">
        <v>0</v>
      </c>
      <c r="BJ612" s="71">
        <v>0</v>
      </c>
      <c r="BK612" s="71">
        <v>0</v>
      </c>
      <c r="BL612" s="71">
        <v>5.883</v>
      </c>
      <c r="BM612" s="71">
        <v>0</v>
      </c>
      <c r="BN612" s="72"/>
      <c r="BO612" s="71">
        <v>0</v>
      </c>
      <c r="BP612" s="71">
        <v>0</v>
      </c>
      <c r="BQ612" s="71">
        <v>0</v>
      </c>
      <c r="BR612" s="71">
        <v>0</v>
      </c>
      <c r="BS612" s="71">
        <v>1</v>
      </c>
      <c r="BT612" s="71">
        <v>0</v>
      </c>
      <c r="BU612"/>
      <c r="BV612" s="70">
        <v>5.883</v>
      </c>
      <c r="BW612" s="70">
        <v>0</v>
      </c>
      <c r="BX612" s="70">
        <v>0</v>
      </c>
      <c r="BY612" s="70">
        <v>0</v>
      </c>
      <c r="BZ612" s="70">
        <v>0</v>
      </c>
      <c r="CA612" s="70">
        <v>0</v>
      </c>
      <c r="CB612" s="70">
        <v>0</v>
      </c>
      <c r="CC612" s="70">
        <v>0</v>
      </c>
      <c r="CD612" s="70">
        <v>0</v>
      </c>
    </row>
    <row r="613" spans="1:82">
      <c r="A613" s="70" t="s">
        <v>2310</v>
      </c>
      <c r="B613" s="70">
        <v>323</v>
      </c>
      <c r="C613" s="70">
        <v>17</v>
      </c>
      <c r="D613" s="70">
        <v>19</v>
      </c>
      <c r="E613" s="70">
        <v>2020</v>
      </c>
      <c r="F613" s="70" t="s">
        <v>159</v>
      </c>
      <c r="G613" s="70" t="s">
        <v>2293</v>
      </c>
      <c r="H613" s="70" t="s">
        <v>2294</v>
      </c>
      <c r="I613" s="148"/>
      <c r="J613" s="71">
        <v>6.9250369718072049</v>
      </c>
      <c r="K613" s="71">
        <v>1.1055056859250385</v>
      </c>
      <c r="L613" s="71">
        <v>10.177900427174754</v>
      </c>
      <c r="M613" s="71">
        <v>17.925769005533436</v>
      </c>
      <c r="N613" s="71">
        <v>16.565565343734104</v>
      </c>
      <c r="O613" s="71">
        <v>16.488167458973141</v>
      </c>
      <c r="P613" s="71">
        <v>17.081717542832525</v>
      </c>
      <c r="Q613" s="71">
        <v>1.04985464084116</v>
      </c>
      <c r="R613" s="71">
        <v>0</v>
      </c>
      <c r="S613" s="71">
        <v>0</v>
      </c>
      <c r="T613" s="72"/>
      <c r="U613" s="71">
        <v>390929</v>
      </c>
      <c r="V613" s="71">
        <v>594</v>
      </c>
      <c r="W613" s="71">
        <v>359</v>
      </c>
      <c r="X613" s="71">
        <v>5290</v>
      </c>
      <c r="Y613" s="71">
        <v>8760</v>
      </c>
      <c r="Z613" s="71">
        <v>11782</v>
      </c>
      <c r="AA613" s="71">
        <v>3770</v>
      </c>
      <c r="AB613" s="71">
        <v>17806</v>
      </c>
      <c r="AC613" s="71">
        <v>0</v>
      </c>
      <c r="AD613" s="71">
        <v>0</v>
      </c>
      <c r="AE613" s="72"/>
      <c r="AF613" s="71">
        <v>3975020.1393252541</v>
      </c>
      <c r="AG613" s="71">
        <v>892693.29464506544</v>
      </c>
      <c r="AH613" s="71">
        <v>2316006.2657095036</v>
      </c>
      <c r="AI613" s="71">
        <v>29852265.063263237</v>
      </c>
      <c r="AJ613" s="71">
        <v>34575781.736750729</v>
      </c>
      <c r="AK613" s="71"/>
      <c r="AL613" s="71"/>
      <c r="AM613" s="71">
        <v>2323880.828786124</v>
      </c>
      <c r="AN613" s="71"/>
      <c r="AO613" s="71"/>
      <c r="AP613" s="71">
        <v>73935647.328479901</v>
      </c>
      <c r="AQ613" s="72"/>
      <c r="AR613" s="71">
        <v>671</v>
      </c>
      <c r="AS613" s="71">
        <v>308</v>
      </c>
      <c r="AT613" s="71">
        <v>0</v>
      </c>
      <c r="AU613" s="71">
        <v>0</v>
      </c>
      <c r="AV613" s="71">
        <v>0</v>
      </c>
      <c r="AW613" s="71">
        <v>0</v>
      </c>
      <c r="AX613" s="71"/>
      <c r="AY613" s="72"/>
      <c r="AZ613" s="71">
        <v>3023.92</v>
      </c>
      <c r="BA613" s="71">
        <v>16590</v>
      </c>
      <c r="BB613" s="71">
        <v>0</v>
      </c>
      <c r="BC613" s="71">
        <v>0</v>
      </c>
      <c r="BD613" s="71">
        <v>0</v>
      </c>
      <c r="BE613" s="71">
        <v>0</v>
      </c>
      <c r="BF613" s="71"/>
      <c r="BG613" s="72"/>
      <c r="BH613" s="71">
        <v>0</v>
      </c>
      <c r="BI613" s="71">
        <v>0</v>
      </c>
      <c r="BJ613" s="71">
        <v>0</v>
      </c>
      <c r="BK613" s="71">
        <v>0</v>
      </c>
      <c r="BL613" s="71">
        <v>6.1020000000000003</v>
      </c>
      <c r="BM613" s="71">
        <v>0</v>
      </c>
      <c r="BN613" s="72"/>
      <c r="BO613" s="71">
        <v>0</v>
      </c>
      <c r="BP613" s="71">
        <v>0</v>
      </c>
      <c r="BQ613" s="71">
        <v>0</v>
      </c>
      <c r="BR613" s="71">
        <v>0</v>
      </c>
      <c r="BS613" s="71">
        <v>1</v>
      </c>
      <c r="BT613" s="71">
        <v>0</v>
      </c>
      <c r="BU613"/>
      <c r="BV613" s="70">
        <v>6.1020000000000003</v>
      </c>
      <c r="BW613" s="70">
        <v>0</v>
      </c>
      <c r="BX613" s="70">
        <v>0</v>
      </c>
      <c r="BY613" s="70">
        <v>0</v>
      </c>
      <c r="BZ613" s="70">
        <v>0</v>
      </c>
      <c r="CA613" s="70">
        <v>0</v>
      </c>
      <c r="CB613" s="70">
        <v>0</v>
      </c>
      <c r="CC613" s="70">
        <v>0</v>
      </c>
      <c r="CD613" s="70">
        <v>0</v>
      </c>
    </row>
    <row r="614" spans="1:82">
      <c r="A614" s="70" t="s">
        <v>2311</v>
      </c>
      <c r="B614" s="70">
        <v>323</v>
      </c>
      <c r="C614" s="70">
        <v>18</v>
      </c>
      <c r="D614" s="70">
        <v>19</v>
      </c>
      <c r="E614" s="70">
        <v>2021</v>
      </c>
      <c r="F614" s="70" t="s">
        <v>160</v>
      </c>
      <c r="G614" s="70" t="s">
        <v>2293</v>
      </c>
      <c r="H614" s="70" t="s">
        <v>2294</v>
      </c>
      <c r="I614" s="148"/>
      <c r="J614" s="71">
        <v>21.483688396558012</v>
      </c>
      <c r="K614" s="71">
        <v>1.1948840003200651</v>
      </c>
      <c r="L614" s="71">
        <v>9.2482612787619729</v>
      </c>
      <c r="M614" s="71">
        <v>16.495028339388902</v>
      </c>
      <c r="N614" s="71">
        <v>15.757441362987302</v>
      </c>
      <c r="O614" s="71">
        <v>15.847521880107575</v>
      </c>
      <c r="P614" s="71">
        <v>17.387614251891776</v>
      </c>
      <c r="Q614" s="71">
        <v>1.0211321212737501</v>
      </c>
      <c r="R614" s="71">
        <v>0</v>
      </c>
      <c r="S614" s="71">
        <v>0</v>
      </c>
      <c r="T614" s="72"/>
      <c r="U614" s="71">
        <v>1322202</v>
      </c>
      <c r="V614" s="71">
        <v>594</v>
      </c>
      <c r="W614" s="71">
        <v>359</v>
      </c>
      <c r="X614" s="71">
        <v>5290</v>
      </c>
      <c r="Y614" s="71">
        <v>8702</v>
      </c>
      <c r="Z614" s="71">
        <v>11660</v>
      </c>
      <c r="AA614" s="71">
        <v>3742</v>
      </c>
      <c r="AB614" s="71">
        <v>17489</v>
      </c>
      <c r="AC614" s="71">
        <v>0</v>
      </c>
      <c r="AD614" s="71">
        <v>0</v>
      </c>
      <c r="AE614" s="72"/>
      <c r="AF614" s="71">
        <v>12823402.29016814</v>
      </c>
      <c r="AG614" s="71">
        <v>995382.65858131927</v>
      </c>
      <c r="AH614" s="71">
        <v>2072835.7900409193</v>
      </c>
      <c r="AI614" s="71">
        <v>31750775.751600679</v>
      </c>
      <c r="AJ614" s="71">
        <v>36180043.328489713</v>
      </c>
      <c r="AK614" s="71">
        <v>0</v>
      </c>
      <c r="AL614" s="71">
        <v>0</v>
      </c>
      <c r="AM614" s="71">
        <v>2295674.133870665</v>
      </c>
      <c r="AN614" s="71">
        <v>0</v>
      </c>
      <c r="AO614" s="71">
        <v>0</v>
      </c>
      <c r="AP614" s="71">
        <v>86118113.952751428</v>
      </c>
      <c r="AQ614" s="72"/>
      <c r="AR614" s="71">
        <v>693</v>
      </c>
      <c r="AS614" s="71">
        <v>314</v>
      </c>
      <c r="AT614" s="71">
        <v>0</v>
      </c>
      <c r="AU614" s="71">
        <v>0</v>
      </c>
      <c r="AV614" s="71">
        <v>0</v>
      </c>
      <c r="AW614" s="71">
        <v>0</v>
      </c>
      <c r="AX614" s="71"/>
      <c r="AY614" s="72"/>
      <c r="AZ614" s="71">
        <v>3156.670000000001</v>
      </c>
      <c r="BA614" s="71">
        <v>16799.400000000009</v>
      </c>
      <c r="BB614" s="71">
        <v>0</v>
      </c>
      <c r="BC614" s="71">
        <v>0</v>
      </c>
      <c r="BD614" s="71">
        <v>0</v>
      </c>
      <c r="BE614" s="71">
        <v>0</v>
      </c>
      <c r="BF614" s="71"/>
      <c r="BG614" s="72"/>
      <c r="BH614" s="71">
        <v>0</v>
      </c>
      <c r="BI614" s="71">
        <v>0</v>
      </c>
      <c r="BJ614" s="71">
        <v>0</v>
      </c>
      <c r="BK614" s="71">
        <v>0</v>
      </c>
      <c r="BL614" s="71">
        <v>2.6850000000000001</v>
      </c>
      <c r="BM614" s="71">
        <v>0</v>
      </c>
      <c r="BN614" s="72"/>
      <c r="BO614" s="71">
        <v>0</v>
      </c>
      <c r="BP614" s="71">
        <v>0</v>
      </c>
      <c r="BQ614" s="71">
        <v>0</v>
      </c>
      <c r="BR614" s="71">
        <v>0</v>
      </c>
      <c r="BS614" s="71">
        <v>1</v>
      </c>
      <c r="BT614" s="71">
        <v>0</v>
      </c>
      <c r="BU614"/>
      <c r="BV614" s="70">
        <v>2.6850000000000001</v>
      </c>
      <c r="BW614" s="70">
        <v>0</v>
      </c>
      <c r="BX614" s="70">
        <v>0</v>
      </c>
      <c r="BY614" s="70">
        <v>0</v>
      </c>
      <c r="BZ614" s="70">
        <v>0</v>
      </c>
      <c r="CA614" s="70">
        <v>0</v>
      </c>
      <c r="CB614" s="70">
        <v>0</v>
      </c>
      <c r="CC614" s="70">
        <v>0</v>
      </c>
      <c r="CD614" s="70">
        <v>0</v>
      </c>
    </row>
    <row r="615" spans="1:82">
      <c r="A615" s="70" t="s">
        <v>2312</v>
      </c>
      <c r="B615" s="70">
        <v>323</v>
      </c>
      <c r="C615" s="70">
        <v>19</v>
      </c>
      <c r="D615" s="70">
        <v>19</v>
      </c>
      <c r="E615" s="70">
        <v>2022</v>
      </c>
      <c r="F615" s="70" t="s">
        <v>161</v>
      </c>
      <c r="G615" s="1064" t="s">
        <v>2293</v>
      </c>
      <c r="H615" s="70" t="s">
        <v>2294</v>
      </c>
      <c r="I615" s="148"/>
      <c r="J615" s="71">
        <v>20.121877793596269</v>
      </c>
      <c r="K615" s="71">
        <v>1.1888312738887354</v>
      </c>
      <c r="L615" s="71">
        <v>7.8489917428977662</v>
      </c>
      <c r="M615" s="71">
        <v>18.668817159969667</v>
      </c>
      <c r="N615" s="71">
        <v>20.217218578260479</v>
      </c>
      <c r="O615" s="71">
        <v>16.589586266396161</v>
      </c>
      <c r="P615" s="71">
        <v>17.272989047690391</v>
      </c>
      <c r="Q615" s="71">
        <v>1.0189781039551216</v>
      </c>
      <c r="R615" s="71">
        <v>0</v>
      </c>
      <c r="S615" s="71">
        <v>0</v>
      </c>
      <c r="T615" s="72"/>
      <c r="U615" s="71">
        <v>1330671</v>
      </c>
      <c r="V615" s="71">
        <v>594</v>
      </c>
      <c r="W615" s="71">
        <v>359</v>
      </c>
      <c r="X615" s="71">
        <v>5290</v>
      </c>
      <c r="Y615" s="71">
        <v>8817</v>
      </c>
      <c r="Z615" s="71">
        <v>11597</v>
      </c>
      <c r="AA615" s="71">
        <v>3774</v>
      </c>
      <c r="AB615" s="71">
        <v>17309</v>
      </c>
      <c r="AC615" s="71">
        <v>0</v>
      </c>
      <c r="AD615" s="71">
        <v>0</v>
      </c>
      <c r="AE615" s="72"/>
      <c r="AF615" s="71">
        <v>11990676.908320002</v>
      </c>
      <c r="AG615" s="71">
        <v>994489.87999263289</v>
      </c>
      <c r="AH615" s="71">
        <v>2051495.8239812856</v>
      </c>
      <c r="AI615" s="71">
        <v>31797517.596693743</v>
      </c>
      <c r="AJ615" s="71">
        <v>38684288.837831572</v>
      </c>
      <c r="AK615" s="71">
        <v>0</v>
      </c>
      <c r="AL615" s="71">
        <v>0</v>
      </c>
      <c r="AM615" s="71">
        <v>2235064.338892763</v>
      </c>
      <c r="AN615" s="71">
        <v>0</v>
      </c>
      <c r="AO615" s="71">
        <v>0</v>
      </c>
      <c r="AP615" s="71">
        <v>87753533.385711998</v>
      </c>
      <c r="AQ615" s="72"/>
      <c r="AR615" s="71">
        <v>718</v>
      </c>
      <c r="AS615" s="71">
        <v>315</v>
      </c>
      <c r="AT615" s="71">
        <v>0</v>
      </c>
      <c r="AU615" s="71">
        <v>0</v>
      </c>
      <c r="AV615" s="71">
        <v>0</v>
      </c>
      <c r="AW615" s="71">
        <v>0</v>
      </c>
      <c r="AX615" s="71"/>
      <c r="AY615" s="72"/>
      <c r="AZ615" s="71">
        <v>3284.3200000000011</v>
      </c>
      <c r="BA615" s="71">
        <v>16848.900000000005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323</v>
      </c>
      <c r="C616" s="70">
        <v>20</v>
      </c>
      <c r="D616" s="70">
        <v>19</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742</v>
      </c>
      <c r="AS616" s="71">
        <v>316</v>
      </c>
      <c r="AT616" s="71">
        <v>0</v>
      </c>
      <c r="AU616" s="71">
        <v>0</v>
      </c>
      <c r="AV616" s="71">
        <v>0</v>
      </c>
      <c r="AW616" s="71">
        <v>0</v>
      </c>
      <c r="AX616" s="71"/>
      <c r="AY616" s="72"/>
      <c r="AZ616" s="71">
        <v>3428.4000000000015</v>
      </c>
      <c r="BA616" s="71">
        <v>16861.800000000007</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323</v>
      </c>
      <c r="C617" s="70">
        <v>21</v>
      </c>
      <c r="D617" s="70">
        <v>19</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2390</v>
      </c>
      <c r="B618" s="70">
        <v>511</v>
      </c>
      <c r="C618" s="70">
        <v>1</v>
      </c>
      <c r="D618" s="70">
        <v>31</v>
      </c>
      <c r="E618" s="70">
        <v>1990</v>
      </c>
      <c r="F618" s="70" t="s">
        <v>787</v>
      </c>
      <c r="G618" s="70" t="s">
        <v>2391</v>
      </c>
      <c r="H618" s="70" t="s">
        <v>2392</v>
      </c>
      <c r="I618" s="148"/>
      <c r="J618" s="71">
        <v>3706.1395786547241</v>
      </c>
      <c r="K618" s="71">
        <v>156.7803565412909</v>
      </c>
      <c r="L618" s="71">
        <v>829.48461192580942</v>
      </c>
      <c r="M618" s="71">
        <v>855.9204460113184</v>
      </c>
      <c r="N618" s="71">
        <v>910.09057501322013</v>
      </c>
      <c r="O618" s="71">
        <v>844.75837980431845</v>
      </c>
      <c r="P618" s="71">
        <v>1302.51462381958</v>
      </c>
      <c r="Q618" s="71">
        <v>71.992068700941601</v>
      </c>
      <c r="R618" s="71">
        <v>70.566581913506994</v>
      </c>
      <c r="S618" s="71">
        <v>65.524180000000001</v>
      </c>
      <c r="T618" s="72"/>
      <c r="U618" s="71">
        <v>128067141</v>
      </c>
      <c r="V618" s="71">
        <v>53173</v>
      </c>
      <c r="W618" s="71">
        <v>9018</v>
      </c>
      <c r="X618" s="71">
        <v>331867</v>
      </c>
      <c r="Y618" s="71">
        <v>392653</v>
      </c>
      <c r="Z618" s="71">
        <v>347459</v>
      </c>
      <c r="AA618" s="71">
        <v>316265</v>
      </c>
      <c r="AB618" s="71">
        <v>1168907</v>
      </c>
      <c r="AC618" s="71">
        <v>12222259</v>
      </c>
      <c r="AD618" s="71">
        <v>65.524179999999987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2393</v>
      </c>
      <c r="B619" s="70">
        <v>512</v>
      </c>
      <c r="C619" s="70">
        <v>2</v>
      </c>
      <c r="D619" s="70">
        <v>31</v>
      </c>
      <c r="E619" s="70">
        <v>2005</v>
      </c>
      <c r="F619" s="70" t="s">
        <v>789</v>
      </c>
      <c r="G619" s="70" t="s">
        <v>2391</v>
      </c>
      <c r="H619" s="70" t="s">
        <v>2392</v>
      </c>
      <c r="I619" s="148"/>
      <c r="J619" s="71">
        <v>3003.2289522283122</v>
      </c>
      <c r="K619" s="71">
        <v>107.69877006887199</v>
      </c>
      <c r="L619" s="71">
        <v>789.86731286208453</v>
      </c>
      <c r="M619" s="71">
        <v>1485.5463420080821</v>
      </c>
      <c r="N619" s="71">
        <v>1232.3283407156921</v>
      </c>
      <c r="O619" s="71">
        <v>1298.17451077027</v>
      </c>
      <c r="P619" s="71">
        <v>1343.201280967513</v>
      </c>
      <c r="Q619" s="71">
        <v>69.071263009649002</v>
      </c>
      <c r="R619" s="71">
        <v>85.354200363583274</v>
      </c>
      <c r="S619" s="71">
        <v>65.473261297470003</v>
      </c>
      <c r="T619" s="72"/>
      <c r="U619" s="71">
        <v>128801814</v>
      </c>
      <c r="V619" s="71">
        <v>46430</v>
      </c>
      <c r="W619" s="71">
        <v>7720</v>
      </c>
      <c r="X619" s="71">
        <v>307345</v>
      </c>
      <c r="Y619" s="71">
        <v>485582</v>
      </c>
      <c r="Z619" s="71">
        <v>617887</v>
      </c>
      <c r="AA619" s="71">
        <v>267109</v>
      </c>
      <c r="AB619" s="71">
        <v>1172402</v>
      </c>
      <c r="AC619" s="71">
        <v>15093123</v>
      </c>
      <c r="AD619" s="71">
        <v>65.473261297469989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2394</v>
      </c>
      <c r="B620" s="70">
        <v>513</v>
      </c>
      <c r="C620" s="70">
        <v>3</v>
      </c>
      <c r="D620" s="70">
        <v>31</v>
      </c>
      <c r="E620" s="70">
        <v>2006</v>
      </c>
      <c r="F620" s="70" t="s">
        <v>790</v>
      </c>
      <c r="G620" s="70" t="s">
        <v>2391</v>
      </c>
      <c r="H620" s="70" t="s">
        <v>2392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2395</v>
      </c>
      <c r="B621" s="70">
        <v>514</v>
      </c>
      <c r="C621" s="70">
        <v>4</v>
      </c>
      <c r="D621" s="70">
        <v>31</v>
      </c>
      <c r="E621" s="70">
        <v>2007</v>
      </c>
      <c r="F621" s="70" t="s">
        <v>791</v>
      </c>
      <c r="G621" s="70" t="s">
        <v>2391</v>
      </c>
      <c r="H621" s="70" t="s">
        <v>2392</v>
      </c>
      <c r="I621" s="148"/>
      <c r="J621" s="71">
        <v>2994.9749359529992</v>
      </c>
      <c r="K621" s="71">
        <v>101.05444043550951</v>
      </c>
      <c r="L621" s="71">
        <v>723.39934928908235</v>
      </c>
      <c r="M621" s="71">
        <v>1422.663993007335</v>
      </c>
      <c r="N621" s="71">
        <v>1362.0903675204279</v>
      </c>
      <c r="O621" s="71">
        <v>1270.327561343187</v>
      </c>
      <c r="P621" s="71">
        <v>1329.028270070346</v>
      </c>
      <c r="Q621" s="71">
        <v>72.220026658321999</v>
      </c>
      <c r="R621" s="71">
        <v>61.068102962979843</v>
      </c>
      <c r="S621" s="71">
        <v>61.212385622705007</v>
      </c>
      <c r="T621" s="72"/>
      <c r="U621" s="71">
        <v>143503648</v>
      </c>
      <c r="V621" s="71">
        <v>45375</v>
      </c>
      <c r="W621" s="71">
        <v>8065</v>
      </c>
      <c r="X621" s="71">
        <v>367988</v>
      </c>
      <c r="Y621" s="71">
        <v>493192</v>
      </c>
      <c r="Z621" s="71">
        <v>628547</v>
      </c>
      <c r="AA621" s="71">
        <v>260262</v>
      </c>
      <c r="AB621" s="71">
        <v>1161026</v>
      </c>
      <c r="AC621" s="71">
        <v>11108470</v>
      </c>
      <c r="AD621" s="71">
        <v>61.212385622705</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2396</v>
      </c>
      <c r="B622" s="70">
        <v>515</v>
      </c>
      <c r="C622" s="70">
        <v>5</v>
      </c>
      <c r="D622" s="70">
        <v>31</v>
      </c>
      <c r="E622" s="70">
        <v>2008</v>
      </c>
      <c r="F622" s="70" t="s">
        <v>792</v>
      </c>
      <c r="G622" s="70" t="s">
        <v>2391</v>
      </c>
      <c r="H622" s="70" t="s">
        <v>2392</v>
      </c>
      <c r="I622" s="148"/>
      <c r="J622" s="71">
        <v>2723.8043882359862</v>
      </c>
      <c r="K622" s="71">
        <v>74.675297472120619</v>
      </c>
      <c r="L622" s="71">
        <v>639.83186308528116</v>
      </c>
      <c r="M622" s="71">
        <v>1492.3245523707169</v>
      </c>
      <c r="N622" s="71">
        <v>1159.6670472326739</v>
      </c>
      <c r="O622" s="71">
        <v>1234.8054902980141</v>
      </c>
      <c r="P622" s="71">
        <v>1299.3527814360009</v>
      </c>
      <c r="Q622" s="71">
        <v>70.734259741777294</v>
      </c>
      <c r="R622" s="71">
        <v>59.565826201871801</v>
      </c>
      <c r="S622" s="71">
        <v>55.66460107496529</v>
      </c>
      <c r="T622" s="72"/>
      <c r="U622" s="71">
        <v>140871096</v>
      </c>
      <c r="V622" s="71">
        <v>45375</v>
      </c>
      <c r="W622" s="71">
        <v>8065</v>
      </c>
      <c r="X622" s="71">
        <v>367988</v>
      </c>
      <c r="Y622" s="71">
        <v>496743</v>
      </c>
      <c r="Z622" s="71">
        <v>632415</v>
      </c>
      <c r="AA622" s="71">
        <v>254741</v>
      </c>
      <c r="AB622" s="71">
        <v>1155844</v>
      </c>
      <c r="AC622" s="71">
        <v>11251165</v>
      </c>
      <c r="AD622" s="71">
        <v>55.664601074965297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2397</v>
      </c>
      <c r="B623" s="70">
        <v>516</v>
      </c>
      <c r="C623" s="70">
        <v>6</v>
      </c>
      <c r="D623" s="70">
        <v>31</v>
      </c>
      <c r="E623" s="70">
        <v>2009</v>
      </c>
      <c r="F623" s="70" t="s">
        <v>176</v>
      </c>
      <c r="G623" s="70" t="s">
        <v>2391</v>
      </c>
      <c r="H623" s="70" t="s">
        <v>2392</v>
      </c>
      <c r="I623" s="148"/>
      <c r="J623" s="71">
        <v>2676.062904017761</v>
      </c>
      <c r="K623" s="71">
        <v>75.822282005283938</v>
      </c>
      <c r="L623" s="71">
        <v>748.42595552972853</v>
      </c>
      <c r="M623" s="71">
        <v>1505.55352863238</v>
      </c>
      <c r="N623" s="71">
        <v>1118.169345346902</v>
      </c>
      <c r="O623" s="71">
        <v>1262.7639132406789</v>
      </c>
      <c r="P623" s="71">
        <v>1243.2470277630141</v>
      </c>
      <c r="Q623" s="71">
        <v>67.188521668992095</v>
      </c>
      <c r="R623" s="71">
        <v>60.411653539029729</v>
      </c>
      <c r="S623" s="71">
        <v>44.611753287260001</v>
      </c>
      <c r="T623" s="72"/>
      <c r="U623" s="71">
        <v>122843707</v>
      </c>
      <c r="V623" s="71">
        <v>41665</v>
      </c>
      <c r="W623" s="71">
        <v>12838</v>
      </c>
      <c r="X623" s="71">
        <v>387636</v>
      </c>
      <c r="Y623" s="71">
        <v>500694</v>
      </c>
      <c r="Z623" s="71">
        <v>638358</v>
      </c>
      <c r="AA623" s="71">
        <v>250228</v>
      </c>
      <c r="AB623" s="71">
        <v>1152514</v>
      </c>
      <c r="AC623" s="71">
        <v>11132277</v>
      </c>
      <c r="AD623" s="71">
        <v>44.611753287259987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2333.7939999999999</v>
      </c>
      <c r="BK623" s="71">
        <v>93.700999999999993</v>
      </c>
      <c r="BL623" s="71">
        <v>119.24999999999999</v>
      </c>
      <c r="BM623" s="71">
        <v>0</v>
      </c>
      <c r="BN623" s="72"/>
      <c r="BO623" s="71">
        <v>0</v>
      </c>
      <c r="BP623" s="71">
        <v>0</v>
      </c>
      <c r="BQ623" s="71">
        <v>73</v>
      </c>
      <c r="BR623" s="71">
        <v>2</v>
      </c>
      <c r="BS623" s="71">
        <v>25</v>
      </c>
      <c r="BT623" s="71">
        <v>0</v>
      </c>
      <c r="BU623"/>
      <c r="BV623" s="70">
        <v>2184.6959999999999</v>
      </c>
      <c r="BW623" s="70">
        <v>141.37299999999999</v>
      </c>
      <c r="BX623" s="70">
        <v>5.36</v>
      </c>
      <c r="BY623" s="70">
        <v>0</v>
      </c>
      <c r="BZ623" s="70">
        <v>41.136000000000003</v>
      </c>
      <c r="CA623" s="70">
        <v>0</v>
      </c>
      <c r="CB623" s="70">
        <v>144.5</v>
      </c>
      <c r="CC623" s="70">
        <v>29.68</v>
      </c>
      <c r="CD623" s="70">
        <v>0</v>
      </c>
    </row>
    <row r="624" spans="1:82">
      <c r="A624" s="70" t="s">
        <v>2398</v>
      </c>
      <c r="B624" s="70">
        <v>517</v>
      </c>
      <c r="C624" s="70">
        <v>7</v>
      </c>
      <c r="D624" s="70">
        <v>31</v>
      </c>
      <c r="E624" s="70">
        <v>2010</v>
      </c>
      <c r="F624" s="70" t="s">
        <v>177</v>
      </c>
      <c r="G624" s="70" t="s">
        <v>2391</v>
      </c>
      <c r="H624" s="70" t="s">
        <v>2392</v>
      </c>
      <c r="I624" s="148"/>
      <c r="J624" s="71">
        <v>2687.101254928893</v>
      </c>
      <c r="K624" s="71">
        <v>82.883063079246568</v>
      </c>
      <c r="L624" s="71">
        <v>679.43114458592413</v>
      </c>
      <c r="M624" s="71">
        <v>1607.4946017840971</v>
      </c>
      <c r="N624" s="71">
        <v>1361.3295389501061</v>
      </c>
      <c r="O624" s="71">
        <v>1267.457362236154</v>
      </c>
      <c r="P624" s="71">
        <v>1253.612306524436</v>
      </c>
      <c r="Q624" s="71">
        <v>69.835041616287796</v>
      </c>
      <c r="R624" s="71">
        <v>62.70551982172563</v>
      </c>
      <c r="S624" s="71">
        <v>56.037690362579987</v>
      </c>
      <c r="T624" s="72"/>
      <c r="U624" s="71">
        <v>131076514</v>
      </c>
      <c r="V624" s="71">
        <v>41665</v>
      </c>
      <c r="W624" s="71">
        <v>12838</v>
      </c>
      <c r="X624" s="71">
        <v>387636</v>
      </c>
      <c r="Y624" s="71">
        <v>504234</v>
      </c>
      <c r="Z624" s="71">
        <v>643708</v>
      </c>
      <c r="AA624" s="71">
        <v>246013</v>
      </c>
      <c r="AB624" s="71">
        <v>1147867</v>
      </c>
      <c r="AC624" s="71">
        <v>10950175</v>
      </c>
      <c r="AD624" s="71">
        <v>56.037690362579987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16.960999999999999</v>
      </c>
      <c r="BI624" s="71">
        <v>0</v>
      </c>
      <c r="BJ624" s="71">
        <v>2763.1210000000001</v>
      </c>
      <c r="BK624" s="71">
        <v>107.52800000000001</v>
      </c>
      <c r="BL624" s="71">
        <v>116.85000000000001</v>
      </c>
      <c r="BM624" s="71">
        <v>0</v>
      </c>
      <c r="BN624" s="72"/>
      <c r="BO624" s="71">
        <v>1</v>
      </c>
      <c r="BP624" s="71">
        <v>0</v>
      </c>
      <c r="BQ624" s="71">
        <v>72</v>
      </c>
      <c r="BR624" s="71">
        <v>2</v>
      </c>
      <c r="BS624" s="71">
        <v>25</v>
      </c>
      <c r="BT624" s="71">
        <v>0</v>
      </c>
      <c r="BU624"/>
      <c r="BV624" s="70">
        <v>2221.5329999999999</v>
      </c>
      <c r="BW624" s="70">
        <v>41.351999999999997</v>
      </c>
      <c r="BX624" s="70">
        <v>20.687999999999999</v>
      </c>
      <c r="BY624" s="70">
        <v>0</v>
      </c>
      <c r="BZ624" s="70">
        <v>513.88800000000003</v>
      </c>
      <c r="CA624" s="70">
        <v>22.802</v>
      </c>
      <c r="CB624" s="70">
        <v>153.91300000000001</v>
      </c>
      <c r="CC624" s="70">
        <v>30.283999999999999</v>
      </c>
      <c r="CD624" s="70">
        <v>0</v>
      </c>
    </row>
    <row r="625" spans="1:82">
      <c r="A625" s="70" t="s">
        <v>2399</v>
      </c>
      <c r="B625" s="70">
        <v>518</v>
      </c>
      <c r="C625" s="70">
        <v>8</v>
      </c>
      <c r="D625" s="70">
        <v>31</v>
      </c>
      <c r="E625" s="70">
        <v>2011</v>
      </c>
      <c r="F625" s="70" t="s">
        <v>178</v>
      </c>
      <c r="G625" s="70" t="s">
        <v>2391</v>
      </c>
      <c r="H625" s="70" t="s">
        <v>2392</v>
      </c>
      <c r="I625" s="148"/>
      <c r="J625" s="71">
        <v>3022.131244678757</v>
      </c>
      <c r="K625" s="71">
        <v>101.266491138658</v>
      </c>
      <c r="L625" s="71">
        <v>694.30060620613528</v>
      </c>
      <c r="M625" s="71">
        <v>2140.8121612174591</v>
      </c>
      <c r="N625" s="71">
        <v>1732.959171367065</v>
      </c>
      <c r="O625" s="71">
        <v>1258.9962026752962</v>
      </c>
      <c r="P625" s="71">
        <v>1203.2026536684587</v>
      </c>
      <c r="Q625" s="71">
        <v>80.264570500668498</v>
      </c>
      <c r="R625" s="71">
        <v>58.60236054422009</v>
      </c>
      <c r="S625" s="71">
        <v>50.040315816339998</v>
      </c>
      <c r="T625" s="72"/>
      <c r="U625" s="71">
        <v>134199473</v>
      </c>
      <c r="V625" s="71">
        <v>41665</v>
      </c>
      <c r="W625" s="71">
        <v>12838</v>
      </c>
      <c r="X625" s="71">
        <v>387636</v>
      </c>
      <c r="Y625" s="71">
        <v>507719</v>
      </c>
      <c r="Z625" s="71">
        <v>653302</v>
      </c>
      <c r="AA625" s="71">
        <v>243147</v>
      </c>
      <c r="AB625" s="71">
        <v>1143744</v>
      </c>
      <c r="AC625" s="71">
        <v>10216721</v>
      </c>
      <c r="AD625" s="71">
        <v>50.040315816340012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2733.2979999999998</v>
      </c>
      <c r="BK625" s="71">
        <v>110.54900000000001</v>
      </c>
      <c r="BL625" s="71">
        <v>124.44899999999998</v>
      </c>
      <c r="BM625" s="71">
        <v>0</v>
      </c>
      <c r="BN625" s="72"/>
      <c r="BO625" s="71">
        <v>0</v>
      </c>
      <c r="BP625" s="71">
        <v>0</v>
      </c>
      <c r="BQ625" s="71">
        <v>73</v>
      </c>
      <c r="BR625" s="71">
        <v>2</v>
      </c>
      <c r="BS625" s="71">
        <v>27</v>
      </c>
      <c r="BT625" s="71">
        <v>0</v>
      </c>
      <c r="BU625"/>
      <c r="BV625" s="70">
        <v>2306.6660000000002</v>
      </c>
      <c r="BW625" s="70">
        <v>40.917999999999999</v>
      </c>
      <c r="BX625" s="70">
        <v>20.381</v>
      </c>
      <c r="BY625" s="70">
        <v>0</v>
      </c>
      <c r="BZ625" s="70">
        <v>403.54700000000003</v>
      </c>
      <c r="CA625" s="70">
        <v>33.28</v>
      </c>
      <c r="CB625" s="70">
        <v>139.43299999999999</v>
      </c>
      <c r="CC625" s="70">
        <v>24.071000000000002</v>
      </c>
      <c r="CD625" s="70">
        <v>0</v>
      </c>
    </row>
    <row r="626" spans="1:82">
      <c r="A626" s="70" t="s">
        <v>2400</v>
      </c>
      <c r="B626" s="70">
        <v>519</v>
      </c>
      <c r="C626" s="70">
        <v>9</v>
      </c>
      <c r="D626" s="70">
        <v>31</v>
      </c>
      <c r="E626" s="70">
        <v>2012</v>
      </c>
      <c r="F626" s="70" t="s">
        <v>179</v>
      </c>
      <c r="G626" s="70" t="s">
        <v>2391</v>
      </c>
      <c r="H626" s="70" t="s">
        <v>2392</v>
      </c>
      <c r="I626" s="148"/>
      <c r="J626" s="71">
        <v>3078.3840939333932</v>
      </c>
      <c r="K626" s="71">
        <v>98.259621591239522</v>
      </c>
      <c r="L626" s="71">
        <v>692.77219823118753</v>
      </c>
      <c r="M626" s="71">
        <v>2380.403461301461</v>
      </c>
      <c r="N626" s="71">
        <v>1800.3310680236029</v>
      </c>
      <c r="O626" s="71">
        <v>1266.9715545715592</v>
      </c>
      <c r="P626" s="71">
        <v>1190.3508499987233</v>
      </c>
      <c r="Q626" s="71">
        <v>87.039241135779605</v>
      </c>
      <c r="R626" s="71">
        <v>62.378478999962176</v>
      </c>
      <c r="S626" s="71">
        <v>49.769701221219997</v>
      </c>
      <c r="T626" s="72"/>
      <c r="U626" s="71">
        <v>143587615</v>
      </c>
      <c r="V626" s="71">
        <v>41665</v>
      </c>
      <c r="W626" s="71">
        <v>12838</v>
      </c>
      <c r="X626" s="71">
        <v>387636</v>
      </c>
      <c r="Y626" s="71">
        <v>512497</v>
      </c>
      <c r="Z626" s="71">
        <v>662655</v>
      </c>
      <c r="AA626" s="71">
        <v>239189</v>
      </c>
      <c r="AB626" s="71">
        <v>1141559</v>
      </c>
      <c r="AC626" s="71">
        <v>10593376</v>
      </c>
      <c r="AD626" s="71">
        <v>49.769701221220011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23.957000000000001</v>
      </c>
      <c r="BI626" s="71">
        <v>0</v>
      </c>
      <c r="BJ626" s="71">
        <v>2638.7820000000002</v>
      </c>
      <c r="BK626" s="71">
        <v>91.692999999999998</v>
      </c>
      <c r="BL626" s="71">
        <v>146.36099999999999</v>
      </c>
      <c r="BM626" s="71">
        <v>0</v>
      </c>
      <c r="BN626" s="72"/>
      <c r="BO626" s="71">
        <v>1</v>
      </c>
      <c r="BP626" s="71">
        <v>0</v>
      </c>
      <c r="BQ626" s="71">
        <v>73</v>
      </c>
      <c r="BR626" s="71">
        <v>2</v>
      </c>
      <c r="BS626" s="71">
        <v>27</v>
      </c>
      <c r="BT626" s="71">
        <v>0</v>
      </c>
      <c r="BU626"/>
      <c r="BV626" s="70">
        <v>2457.7840000000001</v>
      </c>
      <c r="BW626" s="70">
        <v>27.814</v>
      </c>
      <c r="BX626" s="70">
        <v>21.748999999999999</v>
      </c>
      <c r="BY626" s="70">
        <v>0</v>
      </c>
      <c r="BZ626" s="70">
        <v>222.142</v>
      </c>
      <c r="CA626" s="70">
        <v>23.4</v>
      </c>
      <c r="CB626" s="70">
        <v>125.482</v>
      </c>
      <c r="CC626" s="70">
        <v>22.422000000000001</v>
      </c>
      <c r="CD626" s="70">
        <v>0</v>
      </c>
    </row>
    <row r="627" spans="1:82">
      <c r="A627" s="70" t="s">
        <v>2401</v>
      </c>
      <c r="B627" s="70">
        <v>520</v>
      </c>
      <c r="C627" s="70">
        <v>10</v>
      </c>
      <c r="D627" s="70">
        <v>31</v>
      </c>
      <c r="E627" s="70">
        <v>2013</v>
      </c>
      <c r="F627" s="70" t="s">
        <v>180</v>
      </c>
      <c r="G627" s="70" t="s">
        <v>2391</v>
      </c>
      <c r="H627" s="70" t="s">
        <v>2392</v>
      </c>
      <c r="I627" s="148"/>
      <c r="J627" s="71">
        <v>3408.1424700619741</v>
      </c>
      <c r="K627" s="71">
        <v>82.312358490676004</v>
      </c>
      <c r="L627" s="71">
        <v>610.45845175968213</v>
      </c>
      <c r="M627" s="71">
        <v>2053.2233633274659</v>
      </c>
      <c r="N627" s="71">
        <v>1913.4449532324829</v>
      </c>
      <c r="O627" s="71">
        <v>1230.6936650898997</v>
      </c>
      <c r="P627" s="71">
        <v>1179.8550042381887</v>
      </c>
      <c r="Q627" s="71">
        <v>88.376883195703499</v>
      </c>
      <c r="R627" s="71">
        <v>66.777149976181406</v>
      </c>
      <c r="S627" s="71">
        <v>42.572672874170003</v>
      </c>
      <c r="T627" s="72"/>
      <c r="U627" s="71">
        <v>144636649</v>
      </c>
      <c r="V627" s="71">
        <v>41665</v>
      </c>
      <c r="W627" s="71">
        <v>12838</v>
      </c>
      <c r="X627" s="71">
        <v>387636</v>
      </c>
      <c r="Y627" s="71">
        <v>515953</v>
      </c>
      <c r="Z627" s="71">
        <v>672420</v>
      </c>
      <c r="AA627" s="71">
        <v>236190</v>
      </c>
      <c r="AB627" s="71">
        <v>1142486</v>
      </c>
      <c r="AC627" s="71">
        <v>11069769</v>
      </c>
      <c r="AD627" s="71">
        <v>42.572672874170003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4.8620000000000001</v>
      </c>
      <c r="BI627" s="71">
        <v>0</v>
      </c>
      <c r="BJ627" s="71">
        <v>2906.5509999999999</v>
      </c>
      <c r="BK627" s="71">
        <v>594.69500000000005</v>
      </c>
      <c r="BL627" s="71">
        <v>164.18</v>
      </c>
      <c r="BM627" s="71">
        <v>0</v>
      </c>
      <c r="BN627" s="72"/>
      <c r="BO627" s="71">
        <v>1</v>
      </c>
      <c r="BP627" s="71">
        <v>0</v>
      </c>
      <c r="BQ627" s="71">
        <v>74</v>
      </c>
      <c r="BR627" s="71">
        <v>2</v>
      </c>
      <c r="BS627" s="71">
        <v>26</v>
      </c>
      <c r="BT627" s="71">
        <v>0</v>
      </c>
      <c r="BU627"/>
      <c r="BV627" s="70">
        <v>3232.4580000000001</v>
      </c>
      <c r="BW627" s="70">
        <v>24.67</v>
      </c>
      <c r="BX627" s="70">
        <v>20.946000000000002</v>
      </c>
      <c r="BY627" s="70">
        <v>0</v>
      </c>
      <c r="BZ627" s="70">
        <v>216.30500000000001</v>
      </c>
      <c r="CA627" s="70">
        <v>26</v>
      </c>
      <c r="CB627" s="70">
        <v>131.26400000000001</v>
      </c>
      <c r="CC627" s="70">
        <v>18.645</v>
      </c>
      <c r="CD627" s="70">
        <v>0</v>
      </c>
    </row>
    <row r="628" spans="1:82">
      <c r="A628" s="70" t="s">
        <v>2402</v>
      </c>
      <c r="B628" s="70">
        <v>521</v>
      </c>
      <c r="C628" s="70">
        <v>11</v>
      </c>
      <c r="D628" s="70">
        <v>31</v>
      </c>
      <c r="E628" s="70">
        <v>2014</v>
      </c>
      <c r="F628" s="70" t="s">
        <v>181</v>
      </c>
      <c r="G628" s="70" t="s">
        <v>2391</v>
      </c>
      <c r="H628" s="70" t="s">
        <v>2392</v>
      </c>
      <c r="I628" s="148"/>
      <c r="J628" s="71">
        <v>3394.6599558039088</v>
      </c>
      <c r="K628" s="71">
        <v>80.862113010386878</v>
      </c>
      <c r="L628" s="71">
        <v>477.60766703923059</v>
      </c>
      <c r="M628" s="71">
        <v>2013.317703481069</v>
      </c>
      <c r="N628" s="71">
        <v>1851.9616237166949</v>
      </c>
      <c r="O628" s="71">
        <v>1182.2764273381229</v>
      </c>
      <c r="P628" s="71">
        <v>1174.4035042138798</v>
      </c>
      <c r="Q628" s="71">
        <v>84.285153606042499</v>
      </c>
      <c r="R628" s="71">
        <v>65.835454003145813</v>
      </c>
      <c r="S628" s="71">
        <v>40.135848570839997</v>
      </c>
      <c r="T628" s="72"/>
      <c r="U628" s="71">
        <v>152638927</v>
      </c>
      <c r="V628" s="71">
        <v>35473</v>
      </c>
      <c r="W628" s="71">
        <v>11870</v>
      </c>
      <c r="X628" s="71">
        <v>392801</v>
      </c>
      <c r="Y628" s="71">
        <v>517715</v>
      </c>
      <c r="Z628" s="71">
        <v>680346</v>
      </c>
      <c r="AA628" s="71">
        <v>233883</v>
      </c>
      <c r="AB628" s="71">
        <v>1135652</v>
      </c>
      <c r="AC628" s="71">
        <v>10947979</v>
      </c>
      <c r="AD628" s="71">
        <v>40.135848570839997</v>
      </c>
      <c r="AE628" s="72"/>
      <c r="AF628" s="71"/>
      <c r="AG628" s="71"/>
      <c r="AH628" s="71"/>
      <c r="AI628" s="71"/>
      <c r="AJ628" s="71"/>
      <c r="AK628" s="71"/>
      <c r="AL628" s="71"/>
      <c r="AM628" s="71"/>
      <c r="AN628" s="71"/>
      <c r="AO628" s="71"/>
      <c r="AP628" s="71"/>
      <c r="AQ628" s="72"/>
      <c r="AR628" s="71">
        <v>32756</v>
      </c>
      <c r="AS628" s="71">
        <v>6799</v>
      </c>
      <c r="AT628" s="71">
        <v>0</v>
      </c>
      <c r="AU628" s="71">
        <v>7</v>
      </c>
      <c r="AV628" s="71">
        <v>0</v>
      </c>
      <c r="AW628" s="71">
        <v>8</v>
      </c>
      <c r="AX628" s="71"/>
      <c r="AY628" s="72"/>
      <c r="AZ628" s="71">
        <v>147270.37599999999</v>
      </c>
      <c r="BA628" s="71">
        <v>420701.21000000008</v>
      </c>
      <c r="BB628" s="71">
        <v>0</v>
      </c>
      <c r="BC628" s="71">
        <v>1858.4</v>
      </c>
      <c r="BD628" s="71">
        <v>0</v>
      </c>
      <c r="BE628" s="71">
        <v>44309.3</v>
      </c>
      <c r="BF628" s="71"/>
      <c r="BG628" s="72"/>
      <c r="BH628" s="71">
        <v>3.9969999999999999</v>
      </c>
      <c r="BI628" s="71">
        <v>0</v>
      </c>
      <c r="BJ628" s="71">
        <v>2886.4949999999999</v>
      </c>
      <c r="BK628" s="71">
        <v>14.989000000000001</v>
      </c>
      <c r="BL628" s="71">
        <v>170.81300000000002</v>
      </c>
      <c r="BM628" s="71">
        <v>0</v>
      </c>
      <c r="BN628" s="72"/>
      <c r="BO628" s="71">
        <v>1</v>
      </c>
      <c r="BP628" s="71">
        <v>0</v>
      </c>
      <c r="BQ628" s="71">
        <v>74</v>
      </c>
      <c r="BR628" s="71">
        <v>2</v>
      </c>
      <c r="BS628" s="71">
        <v>27</v>
      </c>
      <c r="BT628" s="71">
        <v>0</v>
      </c>
      <c r="BU628"/>
      <c r="BV628" s="70">
        <v>2663.1210000000001</v>
      </c>
      <c r="BW628" s="70">
        <v>31.22</v>
      </c>
      <c r="BX628" s="70">
        <v>32.554000000000002</v>
      </c>
      <c r="BY628" s="70">
        <v>2.391</v>
      </c>
      <c r="BZ628" s="70">
        <v>187.44800000000001</v>
      </c>
      <c r="CA628" s="70">
        <v>23.927</v>
      </c>
      <c r="CB628" s="70">
        <v>119.727</v>
      </c>
      <c r="CC628" s="70">
        <v>15.906000000000001</v>
      </c>
      <c r="CD628" s="70">
        <v>0</v>
      </c>
    </row>
    <row r="629" spans="1:82">
      <c r="A629" s="70" t="s">
        <v>2403</v>
      </c>
      <c r="B629" s="70">
        <v>522</v>
      </c>
      <c r="C629" s="70">
        <v>12</v>
      </c>
      <c r="D629" s="70">
        <v>31</v>
      </c>
      <c r="E629" s="70">
        <v>2015</v>
      </c>
      <c r="F629" s="70" t="s">
        <v>182</v>
      </c>
      <c r="G629" s="70" t="s">
        <v>2391</v>
      </c>
      <c r="H629" s="70" t="s">
        <v>2392</v>
      </c>
      <c r="I629" s="148"/>
      <c r="J629" s="71">
        <v>3077.281721224304</v>
      </c>
      <c r="K629" s="71">
        <v>76.469314781276708</v>
      </c>
      <c r="L629" s="71">
        <v>560.30744602389541</v>
      </c>
      <c r="M629" s="71">
        <v>2324.4068843805831</v>
      </c>
      <c r="N629" s="71">
        <v>1619.659819056078</v>
      </c>
      <c r="O629" s="71">
        <v>1177.9242307221859</v>
      </c>
      <c r="P629" s="71">
        <v>1161.5720906088152</v>
      </c>
      <c r="Q629" s="71">
        <v>81.959451419024205</v>
      </c>
      <c r="R629" s="71">
        <v>60.968796835285154</v>
      </c>
      <c r="S629" s="71">
        <v>58.382884142037987</v>
      </c>
      <c r="T629" s="72"/>
      <c r="U629" s="71">
        <v>156451155</v>
      </c>
      <c r="V629" s="71">
        <v>35473</v>
      </c>
      <c r="W629" s="71">
        <v>11870</v>
      </c>
      <c r="X629" s="71">
        <v>392801</v>
      </c>
      <c r="Y629" s="71">
        <v>519970</v>
      </c>
      <c r="Z629" s="71">
        <v>684365</v>
      </c>
      <c r="AA629" s="71">
        <v>231145</v>
      </c>
      <c r="AB629" s="71">
        <v>1128078</v>
      </c>
      <c r="AC629" s="71">
        <v>10421621</v>
      </c>
      <c r="AD629" s="71">
        <v>58.382884142037987</v>
      </c>
      <c r="AE629" s="72"/>
      <c r="AF629" s="71">
        <v>2644243032.0128279</v>
      </c>
      <c r="AG629" s="71">
        <v>59321896.598570302</v>
      </c>
      <c r="AH629" s="71">
        <v>79631136.584493056</v>
      </c>
      <c r="AI629" s="71">
        <v>2389291682.906312</v>
      </c>
      <c r="AJ629" s="71">
        <v>2662370298.7774892</v>
      </c>
      <c r="AK629" s="71"/>
      <c r="AL629" s="71"/>
      <c r="AM629" s="71">
        <v>154598357.790768</v>
      </c>
      <c r="AN629" s="71"/>
      <c r="AO629" s="71"/>
      <c r="AP629" s="71">
        <v>7989456404.6704597</v>
      </c>
      <c r="AQ629" s="72"/>
      <c r="AR629" s="71">
        <v>35433</v>
      </c>
      <c r="AS629" s="71">
        <v>8897</v>
      </c>
      <c r="AT629" s="71">
        <v>0</v>
      </c>
      <c r="AU629" s="71">
        <v>9</v>
      </c>
      <c r="AV629" s="71">
        <v>0</v>
      </c>
      <c r="AW629" s="71">
        <v>11</v>
      </c>
      <c r="AX629" s="71"/>
      <c r="AY629" s="72"/>
      <c r="AZ629" s="71">
        <v>163952.99100000001</v>
      </c>
      <c r="BA629" s="71">
        <v>569629.90999999992</v>
      </c>
      <c r="BB629" s="71">
        <v>0</v>
      </c>
      <c r="BC629" s="71">
        <v>2608.9</v>
      </c>
      <c r="BD629" s="71">
        <v>0</v>
      </c>
      <c r="BE629" s="71">
        <v>68494.3</v>
      </c>
      <c r="BF629" s="71"/>
      <c r="BG629" s="72"/>
      <c r="BH629" s="71">
        <v>4.859</v>
      </c>
      <c r="BI629" s="71">
        <v>0</v>
      </c>
      <c r="BJ629" s="71">
        <v>1910.162</v>
      </c>
      <c r="BK629" s="71">
        <v>6.7510000000000003</v>
      </c>
      <c r="BL629" s="71">
        <v>171.07300000000001</v>
      </c>
      <c r="BM629" s="71">
        <v>0</v>
      </c>
      <c r="BN629" s="72"/>
      <c r="BO629" s="71">
        <v>1</v>
      </c>
      <c r="BP629" s="71">
        <v>0</v>
      </c>
      <c r="BQ629" s="71">
        <v>67</v>
      </c>
      <c r="BR629" s="71">
        <v>2</v>
      </c>
      <c r="BS629" s="71">
        <v>26</v>
      </c>
      <c r="BT629" s="71">
        <v>0</v>
      </c>
      <c r="BU629"/>
      <c r="BV629" s="70">
        <v>1849.6859999999999</v>
      </c>
      <c r="BW629" s="70">
        <v>10.599</v>
      </c>
      <c r="BX629" s="70">
        <v>33.323</v>
      </c>
      <c r="BY629" s="70">
        <v>0</v>
      </c>
      <c r="BZ629" s="70">
        <v>57.064</v>
      </c>
      <c r="CA629" s="70">
        <v>0</v>
      </c>
      <c r="CB629" s="70">
        <v>131.40299999999999</v>
      </c>
      <c r="CC629" s="70">
        <v>10.77</v>
      </c>
      <c r="CD629" s="70">
        <v>0</v>
      </c>
    </row>
    <row r="630" spans="1:82">
      <c r="A630" s="70" t="s">
        <v>2404</v>
      </c>
      <c r="B630" s="70">
        <v>523</v>
      </c>
      <c r="C630" s="70">
        <v>13</v>
      </c>
      <c r="D630" s="70">
        <v>31</v>
      </c>
      <c r="E630" s="70">
        <v>2016</v>
      </c>
      <c r="F630" s="70" t="s">
        <v>155</v>
      </c>
      <c r="G630" s="70" t="s">
        <v>2391</v>
      </c>
      <c r="H630" s="70" t="s">
        <v>2392</v>
      </c>
      <c r="I630" s="148"/>
      <c r="J630" s="71">
        <v>2733.0869777013136</v>
      </c>
      <c r="K630" s="71">
        <v>73.846704577041564</v>
      </c>
      <c r="L630" s="71">
        <v>592.17344383206978</v>
      </c>
      <c r="M630" s="71">
        <v>1641.5790442894861</v>
      </c>
      <c r="N630" s="71">
        <v>1399.9853155466933</v>
      </c>
      <c r="O630" s="71">
        <v>1172.0229716226052</v>
      </c>
      <c r="P630" s="71">
        <v>1128.1563633134269</v>
      </c>
      <c r="Q630" s="71">
        <v>79.075662988762573</v>
      </c>
      <c r="R630" s="71">
        <v>59.821485082954382</v>
      </c>
      <c r="S630" s="71">
        <v>55.27142612686</v>
      </c>
      <c r="T630" s="72"/>
      <c r="U630" s="71">
        <v>161552093</v>
      </c>
      <c r="V630" s="71">
        <v>35473</v>
      </c>
      <c r="W630" s="71">
        <v>11870</v>
      </c>
      <c r="X630" s="71">
        <v>392801</v>
      </c>
      <c r="Y630" s="71">
        <v>521627</v>
      </c>
      <c r="Z630" s="71">
        <v>689307</v>
      </c>
      <c r="AA630" s="71">
        <v>232192</v>
      </c>
      <c r="AB630" s="71">
        <v>1119544</v>
      </c>
      <c r="AC630" s="71">
        <v>10216920.80057379</v>
      </c>
      <c r="AD630" s="71">
        <v>55.27142612686</v>
      </c>
      <c r="AE630" s="72"/>
      <c r="AF630" s="71">
        <v>2396919554.6685929</v>
      </c>
      <c r="AG630" s="71">
        <v>56190675.628514826</v>
      </c>
      <c r="AH630" s="71">
        <v>67478473.747938052</v>
      </c>
      <c r="AI630" s="71">
        <v>2437363363.097446</v>
      </c>
      <c r="AJ630" s="71">
        <v>2262985392.1931062</v>
      </c>
      <c r="AK630" s="71"/>
      <c r="AL630" s="71"/>
      <c r="AM630" s="71">
        <v>153548008.019759</v>
      </c>
      <c r="AN630" s="71"/>
      <c r="AO630" s="71"/>
      <c r="AP630" s="71">
        <v>7374485467.3553572</v>
      </c>
      <c r="AQ630" s="72"/>
      <c r="AR630" s="71">
        <v>37713</v>
      </c>
      <c r="AS630" s="71">
        <v>9921</v>
      </c>
      <c r="AT630" s="71">
        <v>1</v>
      </c>
      <c r="AU630" s="71">
        <v>11</v>
      </c>
      <c r="AV630" s="71">
        <v>0</v>
      </c>
      <c r="AW630" s="71">
        <v>11</v>
      </c>
      <c r="AX630" s="71"/>
      <c r="AY630" s="72"/>
      <c r="AZ630" s="71">
        <v>177923.25599999999</v>
      </c>
      <c r="BA630" s="71">
        <v>653735.40999999992</v>
      </c>
      <c r="BB630" s="71">
        <v>16000</v>
      </c>
      <c r="BC630" s="71">
        <v>4918.8999999999996</v>
      </c>
      <c r="BD630" s="71">
        <v>0</v>
      </c>
      <c r="BE630" s="71">
        <v>68494.3</v>
      </c>
      <c r="BF630" s="71"/>
      <c r="BG630" s="72"/>
      <c r="BH630" s="71">
        <v>4.6189999999999998</v>
      </c>
      <c r="BI630" s="71">
        <v>0</v>
      </c>
      <c r="BJ630" s="71">
        <v>2510.0210000000002</v>
      </c>
      <c r="BK630" s="71">
        <v>4.0449999999999999</v>
      </c>
      <c r="BL630" s="71">
        <v>153.57400000000001</v>
      </c>
      <c r="BM630" s="71">
        <v>0</v>
      </c>
      <c r="BN630" s="72"/>
      <c r="BO630" s="71">
        <v>1</v>
      </c>
      <c r="BP630" s="71">
        <v>0</v>
      </c>
      <c r="BQ630" s="71">
        <v>75</v>
      </c>
      <c r="BR630" s="71">
        <v>3</v>
      </c>
      <c r="BS630" s="71">
        <v>25</v>
      </c>
      <c r="BT630" s="71">
        <v>0</v>
      </c>
      <c r="BU630"/>
      <c r="BV630" s="70">
        <v>2233.2449999999999</v>
      </c>
      <c r="BW630" s="70">
        <v>17.942</v>
      </c>
      <c r="BX630" s="70">
        <v>47.018000000000001</v>
      </c>
      <c r="BY630" s="70">
        <v>0</v>
      </c>
      <c r="BZ630" s="70">
        <v>166.27799999999999</v>
      </c>
      <c r="CA630" s="70">
        <v>33.04</v>
      </c>
      <c r="CB630" s="70">
        <v>157.577</v>
      </c>
      <c r="CC630" s="70">
        <v>17.158999999999999</v>
      </c>
      <c r="CD630" s="70">
        <v>0</v>
      </c>
    </row>
    <row r="631" spans="1:82">
      <c r="A631" s="70" t="s">
        <v>2405</v>
      </c>
      <c r="B631" s="70">
        <v>524</v>
      </c>
      <c r="C631" s="70">
        <v>14</v>
      </c>
      <c r="D631" s="70">
        <v>31</v>
      </c>
      <c r="E631" s="70">
        <v>2017</v>
      </c>
      <c r="F631" s="70" t="s">
        <v>156</v>
      </c>
      <c r="G631" s="70" t="s">
        <v>2391</v>
      </c>
      <c r="H631" s="70" t="s">
        <v>2392</v>
      </c>
      <c r="I631" s="148"/>
      <c r="J631" s="71">
        <v>2662.8058713209107</v>
      </c>
      <c r="K631" s="71">
        <v>73.170619595526759</v>
      </c>
      <c r="L631" s="71">
        <v>509.39314624341733</v>
      </c>
      <c r="M631" s="71">
        <v>1392.5255172377047</v>
      </c>
      <c r="N631" s="71">
        <v>1456.7382748529747</v>
      </c>
      <c r="O631" s="71">
        <v>1161.3982331691338</v>
      </c>
      <c r="P631" s="71">
        <v>1112.7685957647436</v>
      </c>
      <c r="Q631" s="71">
        <v>75.953196782753906</v>
      </c>
      <c r="R631" s="71">
        <v>58.092712947401495</v>
      </c>
      <c r="S631" s="71">
        <v>65.893831385039988</v>
      </c>
      <c r="T631" s="72"/>
      <c r="U631" s="71">
        <v>169051188</v>
      </c>
      <c r="V631" s="71">
        <v>35473</v>
      </c>
      <c r="W631" s="71">
        <v>11870</v>
      </c>
      <c r="X631" s="71">
        <v>392801</v>
      </c>
      <c r="Y631" s="71">
        <v>523791</v>
      </c>
      <c r="Z631" s="71">
        <v>694389</v>
      </c>
      <c r="AA631" s="71">
        <v>230485</v>
      </c>
      <c r="AB631" s="71">
        <v>1112008</v>
      </c>
      <c r="AC631" s="71">
        <v>10118530</v>
      </c>
      <c r="AD631" s="71">
        <v>65.893831385039988</v>
      </c>
      <c r="AE631" s="72"/>
      <c r="AF631" s="71">
        <v>2379565906.0159678</v>
      </c>
      <c r="AG631" s="71">
        <v>56972259.287355103</v>
      </c>
      <c r="AH631" s="71">
        <v>74602039.16494973</v>
      </c>
      <c r="AI631" s="71">
        <v>2238361523.1011248</v>
      </c>
      <c r="AJ631" s="71">
        <v>2588003169.6478119</v>
      </c>
      <c r="AK631" s="71"/>
      <c r="AL631" s="71"/>
      <c r="AM631" s="71">
        <v>152753071.91413459</v>
      </c>
      <c r="AN631" s="71"/>
      <c r="AO631" s="71"/>
      <c r="AP631" s="71">
        <v>7490257969.1313438</v>
      </c>
      <c r="AQ631" s="72"/>
      <c r="AR631" s="71">
        <v>39687</v>
      </c>
      <c r="AS631" s="71">
        <v>10977</v>
      </c>
      <c r="AT631" s="71">
        <v>6</v>
      </c>
      <c r="AU631" s="71">
        <v>14</v>
      </c>
      <c r="AV631" s="71">
        <v>0</v>
      </c>
      <c r="AW631" s="71">
        <v>12</v>
      </c>
      <c r="AX631" s="71"/>
      <c r="AY631" s="72"/>
      <c r="AZ631" s="71">
        <v>189786.58600000001</v>
      </c>
      <c r="BA631" s="71">
        <v>795092.60999999952</v>
      </c>
      <c r="BB631" s="71">
        <v>16097.5</v>
      </c>
      <c r="BC631" s="71">
        <v>5498.2999999999993</v>
      </c>
      <c r="BD631" s="71">
        <v>0</v>
      </c>
      <c r="BE631" s="71">
        <v>68534.25</v>
      </c>
      <c r="BF631" s="71"/>
      <c r="BG631" s="72"/>
      <c r="BH631" s="71">
        <v>35.433</v>
      </c>
      <c r="BI631" s="71">
        <v>0</v>
      </c>
      <c r="BJ631" s="71">
        <v>2362.8910000000001</v>
      </c>
      <c r="BK631" s="71">
        <v>3.1930000000000001</v>
      </c>
      <c r="BL631" s="71">
        <v>201.29100000000003</v>
      </c>
      <c r="BM631" s="71">
        <v>0</v>
      </c>
      <c r="BN631" s="72"/>
      <c r="BO631" s="71">
        <v>2</v>
      </c>
      <c r="BP631" s="71">
        <v>0</v>
      </c>
      <c r="BQ631" s="71">
        <v>77</v>
      </c>
      <c r="BR631" s="71">
        <v>3</v>
      </c>
      <c r="BS631" s="71">
        <v>26</v>
      </c>
      <c r="BT631" s="71">
        <v>0</v>
      </c>
      <c r="BU631"/>
      <c r="BV631" s="70">
        <v>2107.2829999999999</v>
      </c>
      <c r="BW631" s="70">
        <v>32.366</v>
      </c>
      <c r="BX631" s="70">
        <v>89.915000000000006</v>
      </c>
      <c r="BY631" s="70">
        <v>6.66</v>
      </c>
      <c r="BZ631" s="70">
        <v>161.06100000000001</v>
      </c>
      <c r="CA631" s="70">
        <v>37.14</v>
      </c>
      <c r="CB631" s="70">
        <v>150.26900000000001</v>
      </c>
      <c r="CC631" s="70">
        <v>18.114000000000001</v>
      </c>
      <c r="CD631" s="70">
        <v>0</v>
      </c>
    </row>
    <row r="632" spans="1:82">
      <c r="A632" s="70" t="s">
        <v>2406</v>
      </c>
      <c r="B632" s="70">
        <v>525</v>
      </c>
      <c r="C632" s="70">
        <v>15</v>
      </c>
      <c r="D632" s="70">
        <v>31</v>
      </c>
      <c r="E632" s="70">
        <v>2018</v>
      </c>
      <c r="F632" s="70" t="s">
        <v>183</v>
      </c>
      <c r="G632" s="70" t="s">
        <v>2391</v>
      </c>
      <c r="H632" s="70" t="s">
        <v>2392</v>
      </c>
      <c r="I632" s="148"/>
      <c r="J632" s="71">
        <v>2612.7331980421027</v>
      </c>
      <c r="K632" s="71">
        <v>63.062883923356559</v>
      </c>
      <c r="L632" s="71">
        <v>453.28397743578398</v>
      </c>
      <c r="M632" s="71">
        <v>1343.5134999675511</v>
      </c>
      <c r="N632" s="71">
        <v>977.927037962996</v>
      </c>
      <c r="O632" s="71">
        <v>1143.1048694213659</v>
      </c>
      <c r="P632" s="71">
        <v>1096.6490541865357</v>
      </c>
      <c r="Q632" s="71">
        <v>69.956911747561705</v>
      </c>
      <c r="R632" s="71">
        <v>58.266502895041889</v>
      </c>
      <c r="S632" s="71">
        <v>50.197396997804994</v>
      </c>
      <c r="T632" s="72"/>
      <c r="U632" s="71">
        <v>171275205</v>
      </c>
      <c r="V632" s="71">
        <v>35473</v>
      </c>
      <c r="W632" s="71">
        <v>11870</v>
      </c>
      <c r="X632" s="71">
        <v>392801</v>
      </c>
      <c r="Y632" s="71">
        <v>525513</v>
      </c>
      <c r="Z632" s="71">
        <v>696538</v>
      </c>
      <c r="AA632" s="71">
        <v>229430</v>
      </c>
      <c r="AB632" s="71">
        <v>1103755</v>
      </c>
      <c r="AC632" s="71">
        <v>10109026</v>
      </c>
      <c r="AD632" s="71">
        <v>50.197396997804987</v>
      </c>
      <c r="AE632" s="72"/>
      <c r="AF632" s="71">
        <v>2522236481.5390172</v>
      </c>
      <c r="AG632" s="71">
        <v>50197388.403497443</v>
      </c>
      <c r="AH632" s="71">
        <v>69143837.21350944</v>
      </c>
      <c r="AI632" s="71">
        <v>2286991281.6882</v>
      </c>
      <c r="AJ632" s="71">
        <v>1998249638.538039</v>
      </c>
      <c r="AK632" s="71"/>
      <c r="AL632" s="71"/>
      <c r="AM632" s="71">
        <v>151933101.703536</v>
      </c>
      <c r="AN632" s="71"/>
      <c r="AO632" s="71"/>
      <c r="AP632" s="71">
        <v>7078751729.0857992</v>
      </c>
      <c r="AQ632" s="72"/>
      <c r="AR632" s="71">
        <v>41712</v>
      </c>
      <c r="AS632" s="71">
        <v>12054</v>
      </c>
      <c r="AT632" s="71">
        <v>6</v>
      </c>
      <c r="AU632" s="71">
        <v>15</v>
      </c>
      <c r="AV632" s="71">
        <v>0</v>
      </c>
      <c r="AW632" s="71">
        <v>13</v>
      </c>
      <c r="AX632" s="71"/>
      <c r="AY632" s="72"/>
      <c r="AZ632" s="71">
        <v>201984.58700000029</v>
      </c>
      <c r="BA632" s="71">
        <v>888168.81</v>
      </c>
      <c r="BB632" s="71">
        <v>16098</v>
      </c>
      <c r="BC632" s="71">
        <v>5948</v>
      </c>
      <c r="BD632" s="71">
        <v>0</v>
      </c>
      <c r="BE632" s="71">
        <v>75554</v>
      </c>
      <c r="BF632" s="71"/>
      <c r="BG632" s="72"/>
      <c r="BH632" s="71">
        <v>43.424999999999997</v>
      </c>
      <c r="BI632" s="71">
        <v>0</v>
      </c>
      <c r="BJ632" s="71">
        <v>2251.134</v>
      </c>
      <c r="BK632" s="71">
        <v>4.1870000000000003</v>
      </c>
      <c r="BL632" s="71">
        <v>139.98999999999998</v>
      </c>
      <c r="BM632" s="71">
        <v>0</v>
      </c>
      <c r="BN632" s="72"/>
      <c r="BO632" s="71">
        <v>2</v>
      </c>
      <c r="BP632" s="71">
        <v>0</v>
      </c>
      <c r="BQ632" s="71">
        <v>76</v>
      </c>
      <c r="BR632" s="71">
        <v>2</v>
      </c>
      <c r="BS632" s="71">
        <v>26</v>
      </c>
      <c r="BT632" s="71">
        <v>0</v>
      </c>
      <c r="BU632"/>
      <c r="BV632" s="70">
        <v>2060.6289999999999</v>
      </c>
      <c r="BW632" s="70">
        <v>15.813000000000001</v>
      </c>
      <c r="BX632" s="70">
        <v>42.981999999999999</v>
      </c>
      <c r="BY632" s="70">
        <v>6.8449999999999998</v>
      </c>
      <c r="BZ632" s="70">
        <v>151.702</v>
      </c>
      <c r="CA632" s="70">
        <v>23.126000000000001</v>
      </c>
      <c r="CB632" s="70">
        <v>125.075</v>
      </c>
      <c r="CC632" s="70">
        <v>12.564</v>
      </c>
      <c r="CD632" s="70">
        <v>0</v>
      </c>
    </row>
    <row r="633" spans="1:82">
      <c r="A633" s="70" t="s">
        <v>2407</v>
      </c>
      <c r="B633" s="70">
        <v>526</v>
      </c>
      <c r="C633" s="70">
        <v>16</v>
      </c>
      <c r="D633" s="70">
        <v>31</v>
      </c>
      <c r="E633" s="70">
        <v>2019</v>
      </c>
      <c r="F633" s="70" t="s">
        <v>158</v>
      </c>
      <c r="G633" s="70" t="s">
        <v>2391</v>
      </c>
      <c r="H633" s="70" t="s">
        <v>2392</v>
      </c>
      <c r="I633" s="148"/>
      <c r="J633" s="71">
        <v>2514.7243665530691</v>
      </c>
      <c r="K633" s="71">
        <v>59.322821636214648</v>
      </c>
      <c r="L633" s="71">
        <v>460.43800565351239</v>
      </c>
      <c r="M633" s="71">
        <v>1504.5896244139087</v>
      </c>
      <c r="N633" s="71">
        <v>1013.9043336311344</v>
      </c>
      <c r="O633" s="71">
        <v>1113.6411661021491</v>
      </c>
      <c r="P633" s="71">
        <v>1084.4132120309368</v>
      </c>
      <c r="Q633" s="71">
        <v>67.628414728900097</v>
      </c>
      <c r="R633" s="71">
        <v>56.26431538117339</v>
      </c>
      <c r="S633" s="71">
        <v>72.851362858091989</v>
      </c>
      <c r="T633" s="72"/>
      <c r="U633" s="71">
        <v>163351643</v>
      </c>
      <c r="V633" s="71">
        <v>35473</v>
      </c>
      <c r="W633" s="71">
        <v>11870</v>
      </c>
      <c r="X633" s="71">
        <v>392801</v>
      </c>
      <c r="Y633" s="71">
        <v>527570</v>
      </c>
      <c r="Z633" s="71">
        <v>697214</v>
      </c>
      <c r="AA633" s="71">
        <v>225172</v>
      </c>
      <c r="AB633" s="71">
        <v>1095903</v>
      </c>
      <c r="AC633" s="71">
        <v>9921538</v>
      </c>
      <c r="AD633" s="71">
        <v>72.851362858092003</v>
      </c>
      <c r="AE633" s="72"/>
      <c r="AF633" s="71">
        <v>2169816549.1951809</v>
      </c>
      <c r="AG633" s="71">
        <v>48616375.855249137</v>
      </c>
      <c r="AH633" s="71">
        <v>75275465.476059332</v>
      </c>
      <c r="AI633" s="71">
        <v>2260079573.4741716</v>
      </c>
      <c r="AJ633" s="71">
        <v>2107365868.9968021</v>
      </c>
      <c r="AK633" s="71">
        <v>0</v>
      </c>
      <c r="AL633" s="71">
        <v>0</v>
      </c>
      <c r="AM633" s="71">
        <v>149253738.646633</v>
      </c>
      <c r="AN633" s="71">
        <v>0</v>
      </c>
      <c r="AO633" s="71">
        <v>0</v>
      </c>
      <c r="AP633" s="71">
        <v>6810407571.6440964</v>
      </c>
      <c r="AQ633" s="72"/>
      <c r="AR633" s="71">
        <v>43976</v>
      </c>
      <c r="AS633" s="71">
        <v>13082</v>
      </c>
      <c r="AT633" s="71">
        <v>6</v>
      </c>
      <c r="AU633" s="71">
        <v>17</v>
      </c>
      <c r="AV633" s="71">
        <v>0</v>
      </c>
      <c r="AW633" s="71">
        <v>13</v>
      </c>
      <c r="AX633" s="71"/>
      <c r="AY633" s="72"/>
      <c r="AZ633" s="71">
        <v>215659.76400000029</v>
      </c>
      <c r="BA633" s="71">
        <v>1003565.21</v>
      </c>
      <c r="BB633" s="71">
        <v>16097.5</v>
      </c>
      <c r="BC633" s="71">
        <v>20406.400000000001</v>
      </c>
      <c r="BD633" s="71">
        <v>0</v>
      </c>
      <c r="BE633" s="71">
        <v>75554.25</v>
      </c>
      <c r="BF633" s="71"/>
      <c r="BG633" s="72"/>
      <c r="BH633" s="71">
        <v>29.103999999999999</v>
      </c>
      <c r="BI633" s="71">
        <v>0</v>
      </c>
      <c r="BJ633" s="71">
        <v>2097.3429999999998</v>
      </c>
      <c r="BK633" s="71">
        <v>6.5309999999999997</v>
      </c>
      <c r="BL633" s="71">
        <v>137.001</v>
      </c>
      <c r="BM633" s="71">
        <v>0</v>
      </c>
      <c r="BN633" s="72"/>
      <c r="BO633" s="71">
        <v>1</v>
      </c>
      <c r="BP633" s="71">
        <v>0</v>
      </c>
      <c r="BQ633" s="71">
        <v>74</v>
      </c>
      <c r="BR633" s="71">
        <v>2</v>
      </c>
      <c r="BS633" s="71">
        <v>25</v>
      </c>
      <c r="BT633" s="71">
        <v>0</v>
      </c>
      <c r="BU633"/>
      <c r="BV633" s="70">
        <v>1811.8910000000001</v>
      </c>
      <c r="BW633" s="70">
        <v>13.864000000000001</v>
      </c>
      <c r="BX633" s="70">
        <v>62.363999999999997</v>
      </c>
      <c r="BY633" s="70">
        <v>5.9269999999999996</v>
      </c>
      <c r="BZ633" s="70">
        <v>192.73699999999999</v>
      </c>
      <c r="CA633" s="70">
        <v>39.244999999999997</v>
      </c>
      <c r="CB633" s="70">
        <v>131.05600000000001</v>
      </c>
      <c r="CC633" s="70">
        <v>12.895</v>
      </c>
      <c r="CD633" s="70">
        <v>0</v>
      </c>
    </row>
    <row r="634" spans="1:82">
      <c r="A634" s="70" t="s">
        <v>2408</v>
      </c>
      <c r="B634" s="70">
        <v>527</v>
      </c>
      <c r="C634" s="70">
        <v>17</v>
      </c>
      <c r="D634" s="70">
        <v>31</v>
      </c>
      <c r="E634" s="70">
        <v>2020</v>
      </c>
      <c r="F634" s="70" t="s">
        <v>159</v>
      </c>
      <c r="G634" s="1064" t="s">
        <v>2391</v>
      </c>
      <c r="H634" s="70" t="s">
        <v>2392</v>
      </c>
      <c r="I634" s="148"/>
      <c r="J634" s="71">
        <v>2319.6316842119222</v>
      </c>
      <c r="K634" s="71">
        <v>65.659804021594383</v>
      </c>
      <c r="L634" s="71">
        <v>583.54843336107854</v>
      </c>
      <c r="M634" s="71">
        <v>1399.6961014244371</v>
      </c>
      <c r="N634" s="71">
        <v>1132.783161829029</v>
      </c>
      <c r="O634" s="71">
        <v>978.54936809112837</v>
      </c>
      <c r="P634" s="71">
        <v>1020.7708174508366</v>
      </c>
      <c r="Q634" s="71">
        <v>64.112239723730298</v>
      </c>
      <c r="R634" s="71">
        <v>58.188055399331297</v>
      </c>
      <c r="S634" s="71">
        <v>53.998205970290002</v>
      </c>
      <c r="T634" s="72"/>
      <c r="U634" s="71">
        <v>163675181</v>
      </c>
      <c r="V634" s="71">
        <v>34267</v>
      </c>
      <c r="W634" s="71">
        <v>14110</v>
      </c>
      <c r="X634" s="71">
        <v>383624</v>
      </c>
      <c r="Y634" s="71">
        <v>529506</v>
      </c>
      <c r="Z634" s="71">
        <v>699245</v>
      </c>
      <c r="AA634" s="71">
        <v>225288</v>
      </c>
      <c r="AB634" s="71">
        <v>1087372</v>
      </c>
      <c r="AC634" s="71">
        <v>10314982.999999998</v>
      </c>
      <c r="AD634" s="71">
        <v>53.998205970290002</v>
      </c>
      <c r="AE634" s="72"/>
      <c r="AF634" s="71">
        <v>2002147057.717109</v>
      </c>
      <c r="AG634" s="71">
        <v>48960898.258769937</v>
      </c>
      <c r="AH634" s="71">
        <v>97881222.149699956</v>
      </c>
      <c r="AI634" s="71">
        <v>2060112291.3483469</v>
      </c>
      <c r="AJ634" s="71">
        <v>2507071849.1034751</v>
      </c>
      <c r="AK634" s="71">
        <v>0</v>
      </c>
      <c r="AL634" s="71">
        <v>0</v>
      </c>
      <c r="AM634" s="71">
        <v>141914126.95489302</v>
      </c>
      <c r="AN634" s="71">
        <v>0</v>
      </c>
      <c r="AO634" s="71">
        <v>0</v>
      </c>
      <c r="AP634" s="71">
        <v>6858087445.5322933</v>
      </c>
      <c r="AQ634" s="72"/>
      <c r="AR634" s="71">
        <v>45850</v>
      </c>
      <c r="AS634" s="71">
        <v>13902</v>
      </c>
      <c r="AT634" s="71">
        <v>7</v>
      </c>
      <c r="AU634" s="71">
        <v>22</v>
      </c>
      <c r="AV634" s="71">
        <v>0</v>
      </c>
      <c r="AW634" s="71">
        <v>14</v>
      </c>
      <c r="AX634" s="71"/>
      <c r="AY634" s="72"/>
      <c r="AZ634" s="71">
        <v>227141.6290000008</v>
      </c>
      <c r="BA634" s="71">
        <v>1137607.610000001</v>
      </c>
      <c r="BB634" s="71">
        <v>80897.5</v>
      </c>
      <c r="BC634" s="71">
        <v>21573.4</v>
      </c>
      <c r="BD634" s="71">
        <v>0</v>
      </c>
      <c r="BE634" s="71">
        <v>82956.034</v>
      </c>
      <c r="BF634" s="71"/>
      <c r="BG634" s="72"/>
      <c r="BH634" s="71">
        <v>7.2240000000000002</v>
      </c>
      <c r="BI634" s="71">
        <v>0</v>
      </c>
      <c r="BJ634" s="71">
        <v>2057.018</v>
      </c>
      <c r="BK634" s="71">
        <v>2.98</v>
      </c>
      <c r="BL634" s="71">
        <v>126.001</v>
      </c>
      <c r="BM634" s="71">
        <v>0</v>
      </c>
      <c r="BN634" s="72"/>
      <c r="BO634" s="71">
        <v>1</v>
      </c>
      <c r="BP634" s="71">
        <v>0</v>
      </c>
      <c r="BQ634" s="71">
        <v>76</v>
      </c>
      <c r="BR634" s="71">
        <v>2</v>
      </c>
      <c r="BS634" s="71">
        <v>28</v>
      </c>
      <c r="BT634" s="71">
        <v>0</v>
      </c>
      <c r="BU634"/>
      <c r="BV634" s="70">
        <v>1696.3910000000001</v>
      </c>
      <c r="BW634" s="70">
        <v>11.455</v>
      </c>
      <c r="BX634" s="70">
        <v>43.243000000000002</v>
      </c>
      <c r="BY634" s="70">
        <v>5.4210000000000003</v>
      </c>
      <c r="BZ634" s="70">
        <v>329.892</v>
      </c>
      <c r="CA634" s="70">
        <v>33.145000000000003</v>
      </c>
      <c r="CB634" s="70">
        <v>65.39</v>
      </c>
      <c r="CC634" s="70">
        <v>8.2859999999999996</v>
      </c>
      <c r="CD634" s="70">
        <v>0</v>
      </c>
    </row>
    <row r="635" spans="1:82">
      <c r="A635" s="70" t="s">
        <v>2409</v>
      </c>
      <c r="B635" s="70">
        <v>527</v>
      </c>
      <c r="C635" s="70">
        <v>18</v>
      </c>
      <c r="D635" s="70">
        <v>31</v>
      </c>
      <c r="E635" s="70">
        <v>2021</v>
      </c>
      <c r="F635" s="70" t="s">
        <v>160</v>
      </c>
      <c r="G635" s="1064" t="s">
        <v>2391</v>
      </c>
      <c r="H635" s="70" t="s">
        <v>2392</v>
      </c>
      <c r="I635" s="148"/>
      <c r="J635" s="71">
        <v>2153.4468958694056</v>
      </c>
      <c r="K635" s="71">
        <v>65.906437254984596</v>
      </c>
      <c r="L635" s="71">
        <v>536.99558739940699</v>
      </c>
      <c r="M635" s="71">
        <v>1274.2778651955039</v>
      </c>
      <c r="N635" s="71">
        <v>948.872632096247</v>
      </c>
      <c r="O635" s="71">
        <v>951.16935055259034</v>
      </c>
      <c r="P635" s="71">
        <v>1047.9778107735606</v>
      </c>
      <c r="Q635" s="71">
        <v>62.959576939051402</v>
      </c>
      <c r="R635" s="71">
        <v>60.406030743930593</v>
      </c>
      <c r="S635" s="71">
        <v>109.33519914266199</v>
      </c>
      <c r="T635" s="72"/>
      <c r="U635" s="71">
        <v>172358107</v>
      </c>
      <c r="V635" s="71">
        <v>34267</v>
      </c>
      <c r="W635" s="71">
        <v>14110</v>
      </c>
      <c r="X635" s="71">
        <v>383624</v>
      </c>
      <c r="Y635" s="71">
        <v>530291</v>
      </c>
      <c r="Z635" s="71">
        <v>699834</v>
      </c>
      <c r="AA635" s="71">
        <v>225536</v>
      </c>
      <c r="AB635" s="71">
        <v>1078313</v>
      </c>
      <c r="AC635" s="71">
        <v>10388174</v>
      </c>
      <c r="AD635" s="71">
        <v>109.33519914266199</v>
      </c>
      <c r="AE635" s="72"/>
      <c r="AF635" s="71">
        <v>1925692650.831624</v>
      </c>
      <c r="AG635" s="71">
        <v>52179339.641178876</v>
      </c>
      <c r="AH635" s="71">
        <v>89481722.024147943</v>
      </c>
      <c r="AI635" s="71">
        <v>2275097467.4555039</v>
      </c>
      <c r="AJ635" s="71">
        <v>2316531463.3490548</v>
      </c>
      <c r="AK635" s="71">
        <v>0</v>
      </c>
      <c r="AL635" s="71">
        <v>0</v>
      </c>
      <c r="AM635" s="71">
        <v>141543556.65369537</v>
      </c>
      <c r="AN635" s="71">
        <v>0</v>
      </c>
      <c r="AO635" s="71">
        <v>0</v>
      </c>
      <c r="AP635" s="71">
        <v>6800526199.955205</v>
      </c>
      <c r="AQ635" s="72"/>
      <c r="AR635" s="71">
        <v>47941</v>
      </c>
      <c r="AS635" s="71">
        <v>14712</v>
      </c>
      <c r="AT635" s="71">
        <v>7</v>
      </c>
      <c r="AU635" s="71">
        <v>24</v>
      </c>
      <c r="AV635" s="71">
        <v>0</v>
      </c>
      <c r="AW635" s="71">
        <v>14</v>
      </c>
      <c r="AX635" s="71"/>
      <c r="AY635" s="72"/>
      <c r="AZ635" s="71">
        <v>240014.60899999359</v>
      </c>
      <c r="BA635" s="71">
        <v>1252798.5099999809</v>
      </c>
      <c r="BB635" s="71">
        <v>80897.5</v>
      </c>
      <c r="BC635" s="71">
        <v>24593.3</v>
      </c>
      <c r="BD635" s="71">
        <v>0</v>
      </c>
      <c r="BE635" s="71">
        <v>82956.034</v>
      </c>
      <c r="BF635" s="71"/>
      <c r="BG635" s="72"/>
      <c r="BH635" s="71">
        <v>7.6760000000000002</v>
      </c>
      <c r="BI635" s="71">
        <v>0</v>
      </c>
      <c r="BJ635" s="71">
        <v>2080.8049999999998</v>
      </c>
      <c r="BK635" s="71">
        <v>1.6879999999999999</v>
      </c>
      <c r="BL635" s="71">
        <v>126.74199999999999</v>
      </c>
      <c r="BM635" s="71">
        <v>0</v>
      </c>
      <c r="BN635" s="72"/>
      <c r="BO635" s="71">
        <v>1</v>
      </c>
      <c r="BP635" s="71">
        <v>0</v>
      </c>
      <c r="BQ635" s="71">
        <v>76</v>
      </c>
      <c r="BR635" s="71">
        <v>2</v>
      </c>
      <c r="BS635" s="71">
        <v>26</v>
      </c>
      <c r="BT635" s="71">
        <v>0</v>
      </c>
      <c r="BU635"/>
      <c r="BV635" s="70">
        <v>1964.1479999999999</v>
      </c>
      <c r="BW635" s="70">
        <v>21.003</v>
      </c>
      <c r="BX635" s="70">
        <v>52.448999999999998</v>
      </c>
      <c r="BY635" s="70">
        <v>1.466</v>
      </c>
      <c r="BZ635" s="70">
        <v>119.65300000000001</v>
      </c>
      <c r="CA635" s="70">
        <v>32.552999999999997</v>
      </c>
      <c r="CB635" s="70">
        <v>18.265999999999998</v>
      </c>
      <c r="CC635" s="70">
        <v>7.3730000000000002</v>
      </c>
      <c r="CD635" s="70">
        <v>0</v>
      </c>
    </row>
    <row r="636" spans="1:82">
      <c r="A636" s="70" t="s">
        <v>2410</v>
      </c>
      <c r="B636" s="70">
        <v>527</v>
      </c>
      <c r="C636" s="70">
        <v>19</v>
      </c>
      <c r="D636" s="70">
        <v>31</v>
      </c>
      <c r="E636" s="70">
        <v>2022</v>
      </c>
      <c r="F636" s="70" t="s">
        <v>161</v>
      </c>
      <c r="G636" s="70" t="s">
        <v>2391</v>
      </c>
      <c r="H636" s="70" t="s">
        <v>2392</v>
      </c>
      <c r="I636" s="148"/>
      <c r="J636" s="71">
        <v>2041.4568600643106</v>
      </c>
      <c r="K636" s="71">
        <v>67.162795281394793</v>
      </c>
      <c r="L636" s="71">
        <v>466.53447116076313</v>
      </c>
      <c r="M636" s="71">
        <v>1311.0779729388403</v>
      </c>
      <c r="N636" s="71">
        <v>1434.3696053232941</v>
      </c>
      <c r="O636" s="71">
        <v>1002.8037973066456</v>
      </c>
      <c r="P636" s="71">
        <v>1037.7935860028481</v>
      </c>
      <c r="Q636" s="71">
        <v>62.922324725586925</v>
      </c>
      <c r="R636" s="71">
        <v>64.290308006225999</v>
      </c>
      <c r="S636" s="71">
        <v>101.81125566507647</v>
      </c>
      <c r="T636" s="72"/>
      <c r="U636" s="71">
        <v>183104898</v>
      </c>
      <c r="V636" s="71">
        <v>34267</v>
      </c>
      <c r="W636" s="71">
        <v>14110</v>
      </c>
      <c r="X636" s="71">
        <v>383624</v>
      </c>
      <c r="Y636" s="71">
        <v>532172</v>
      </c>
      <c r="Z636" s="71">
        <v>701013</v>
      </c>
      <c r="AA636" s="71">
        <v>226749</v>
      </c>
      <c r="AB636" s="71">
        <v>1068838</v>
      </c>
      <c r="AC636" s="71">
        <v>11195021.999999998</v>
      </c>
      <c r="AD636" s="71">
        <v>101.81125566507647</v>
      </c>
      <c r="AE636" s="72"/>
      <c r="AF636" s="71">
        <v>1888725942.0437431</v>
      </c>
      <c r="AG636" s="71">
        <v>52288039.827724881</v>
      </c>
      <c r="AH636" s="71">
        <v>91762802.441331938</v>
      </c>
      <c r="AI636" s="71">
        <v>2103768230.931371</v>
      </c>
      <c r="AJ636" s="71">
        <v>2842717599.4314828</v>
      </c>
      <c r="AK636" s="71">
        <v>0</v>
      </c>
      <c r="AL636" s="71">
        <v>0</v>
      </c>
      <c r="AM636" s="71">
        <v>138016159.09951258</v>
      </c>
      <c r="AN636" s="71">
        <v>0</v>
      </c>
      <c r="AO636" s="71">
        <v>0</v>
      </c>
      <c r="AP636" s="71">
        <v>7117278773.7751656</v>
      </c>
      <c r="AQ636" s="72"/>
      <c r="AR636" s="71">
        <v>50257</v>
      </c>
      <c r="AS636" s="71">
        <v>15117</v>
      </c>
      <c r="AT636" s="71">
        <v>7</v>
      </c>
      <c r="AU636" s="71">
        <v>27</v>
      </c>
      <c r="AV636" s="71">
        <v>0</v>
      </c>
      <c r="AW636" s="71">
        <v>15</v>
      </c>
      <c r="AX636" s="71"/>
      <c r="AY636" s="72"/>
      <c r="AZ636" s="71">
        <v>254568.11099999023</v>
      </c>
      <c r="BA636" s="71">
        <v>1305349.3099999796</v>
      </c>
      <c r="BB636" s="71">
        <v>80897.5</v>
      </c>
      <c r="BC636" s="71">
        <v>52000.4</v>
      </c>
      <c r="BD636" s="71">
        <v>0</v>
      </c>
      <c r="BE636" s="71">
        <v>88706.034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2411</v>
      </c>
      <c r="B637" s="70">
        <v>527</v>
      </c>
      <c r="C637" s="70">
        <v>20</v>
      </c>
      <c r="D637" s="70">
        <v>31</v>
      </c>
      <c r="E637" s="70">
        <v>2023</v>
      </c>
      <c r="F637" s="70" t="s">
        <v>1539</v>
      </c>
      <c r="G637" s="70" t="s">
        <v>2391</v>
      </c>
      <c r="H637" s="70" t="s">
        <v>2392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52295</v>
      </c>
      <c r="AS637" s="71">
        <v>15341</v>
      </c>
      <c r="AT637" s="71">
        <v>8</v>
      </c>
      <c r="AU637" s="71">
        <v>29</v>
      </c>
      <c r="AV637" s="71">
        <v>0</v>
      </c>
      <c r="AW637" s="71">
        <v>16</v>
      </c>
      <c r="AX637" s="71"/>
      <c r="AY637" s="72"/>
      <c r="AZ637" s="71">
        <v>266630.98099998548</v>
      </c>
      <c r="BA637" s="71">
        <v>1376450.4099999794</v>
      </c>
      <c r="BB637" s="71">
        <v>92897.5</v>
      </c>
      <c r="BC637" s="71">
        <v>65444.4</v>
      </c>
      <c r="BD637" s="71">
        <v>0</v>
      </c>
      <c r="BE637" s="71">
        <v>104289.51300000001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2412</v>
      </c>
      <c r="B638" s="70">
        <v>527</v>
      </c>
      <c r="C638" s="70">
        <v>21</v>
      </c>
      <c r="D638" s="70">
        <v>31</v>
      </c>
      <c r="E638" s="70">
        <v>2024</v>
      </c>
      <c r="F638" s="70" t="s">
        <v>1554</v>
      </c>
      <c r="G638" s="70" t="s">
        <v>2391</v>
      </c>
      <c r="H638" s="70" t="s">
        <v>2392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2094</v>
      </c>
      <c r="B9" s="70">
        <v>1</v>
      </c>
      <c r="C9" s="70">
        <v>1</v>
      </c>
      <c r="D9" s="70">
        <v>1</v>
      </c>
      <c r="E9" s="70">
        <v>1990</v>
      </c>
      <c r="F9" s="70" t="s">
        <v>787</v>
      </c>
      <c r="G9" s="1073" t="s">
        <v>2095</v>
      </c>
      <c r="H9" s="70" t="s">
        <v>2096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2097</v>
      </c>
      <c r="B10" s="70">
        <v>2</v>
      </c>
      <c r="C10" s="70">
        <v>2</v>
      </c>
      <c r="D10" s="70">
        <v>1</v>
      </c>
      <c r="E10" s="70">
        <v>2005</v>
      </c>
      <c r="F10" s="70" t="s">
        <v>789</v>
      </c>
      <c r="G10" s="1073" t="s">
        <v>2095</v>
      </c>
      <c r="H10" s="70" t="s">
        <v>2096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2098</v>
      </c>
      <c r="B11" s="70">
        <v>3</v>
      </c>
      <c r="C11" s="70">
        <v>3</v>
      </c>
      <c r="D11" s="70">
        <v>1</v>
      </c>
      <c r="E11" s="70">
        <v>2006</v>
      </c>
      <c r="F11" s="70" t="s">
        <v>790</v>
      </c>
      <c r="G11" s="1073" t="s">
        <v>2095</v>
      </c>
      <c r="H11" s="70" t="s">
        <v>2096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2099</v>
      </c>
      <c r="B12" s="70">
        <v>4</v>
      </c>
      <c r="C12" s="70">
        <v>4</v>
      </c>
      <c r="D12" s="70">
        <v>1</v>
      </c>
      <c r="E12" s="70">
        <v>2007</v>
      </c>
      <c r="F12" s="70" t="s">
        <v>791</v>
      </c>
      <c r="G12" s="1073" t="s">
        <v>2095</v>
      </c>
      <c r="H12" s="70" t="s">
        <v>2096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2100</v>
      </c>
      <c r="B13" s="70">
        <v>5</v>
      </c>
      <c r="C13" s="70">
        <v>5</v>
      </c>
      <c r="D13" s="70">
        <v>1</v>
      </c>
      <c r="E13" s="70">
        <v>2008</v>
      </c>
      <c r="F13" s="70" t="s">
        <v>792</v>
      </c>
      <c r="G13" s="1073" t="s">
        <v>2095</v>
      </c>
      <c r="H13" s="70" t="s">
        <v>2096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2101</v>
      </c>
      <c r="B14" s="70">
        <v>6</v>
      </c>
      <c r="C14" s="70">
        <v>6</v>
      </c>
      <c r="D14" s="70">
        <v>1</v>
      </c>
      <c r="E14" s="70">
        <v>2009</v>
      </c>
      <c r="F14" s="70" t="s">
        <v>176</v>
      </c>
      <c r="G14" s="1073" t="s">
        <v>2095</v>
      </c>
      <c r="H14" s="70" t="s">
        <v>2096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4.51</v>
      </c>
      <c r="AB14" s="73">
        <v>0</v>
      </c>
      <c r="AC14" s="73">
        <v>0</v>
      </c>
      <c r="AD14" s="73">
        <v>5.21</v>
      </c>
      <c r="AE14" s="73">
        <v>5.35</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4.51</v>
      </c>
      <c r="EC14" s="73">
        <v>0</v>
      </c>
      <c r="ED14" s="73">
        <v>0</v>
      </c>
      <c r="EE14" s="73">
        <v>5.21</v>
      </c>
      <c r="EF14" s="73">
        <v>5.35</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15.07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15.07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1</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1</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2102</v>
      </c>
      <c r="B15" s="70">
        <v>7</v>
      </c>
      <c r="C15" s="70">
        <v>7</v>
      </c>
      <c r="D15" s="70">
        <v>1</v>
      </c>
      <c r="E15" s="70">
        <v>2010</v>
      </c>
      <c r="F15" s="70" t="s">
        <v>177</v>
      </c>
      <c r="G15" s="1073" t="s">
        <v>2095</v>
      </c>
      <c r="H15" s="70" t="s">
        <v>2096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3.73</v>
      </c>
      <c r="AB15" s="73">
        <v>0</v>
      </c>
      <c r="AC15" s="73">
        <v>0</v>
      </c>
      <c r="AD15" s="73">
        <v>4.8949999999999996</v>
      </c>
      <c r="AE15" s="73">
        <v>6.9109999999999996</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3.73</v>
      </c>
      <c r="EC15" s="73">
        <v>0</v>
      </c>
      <c r="ED15" s="73">
        <v>0</v>
      </c>
      <c r="EE15" s="73">
        <v>4.8949999999999996</v>
      </c>
      <c r="EF15" s="73">
        <v>6.9109999999999996</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15.536</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15.536</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1</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1</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2103</v>
      </c>
      <c r="B16" s="70">
        <v>8</v>
      </c>
      <c r="C16" s="70">
        <v>8</v>
      </c>
      <c r="D16" s="70">
        <v>1</v>
      </c>
      <c r="E16" s="70">
        <v>2011</v>
      </c>
      <c r="F16" s="70" t="s">
        <v>178</v>
      </c>
      <c r="G16" s="1073" t="s">
        <v>2095</v>
      </c>
      <c r="H16" s="70" t="s">
        <v>2096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3.57</v>
      </c>
      <c r="AB16" s="73">
        <v>0</v>
      </c>
      <c r="AC16" s="73">
        <v>0</v>
      </c>
      <c r="AD16" s="73">
        <v>4.8259999999999996</v>
      </c>
      <c r="AE16" s="73">
        <v>8.1460000000000008</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3.57</v>
      </c>
      <c r="EC16" s="73">
        <v>0</v>
      </c>
      <c r="ED16" s="73">
        <v>0</v>
      </c>
      <c r="EE16" s="73">
        <v>4.8259999999999996</v>
      </c>
      <c r="EF16" s="73">
        <v>8.1460000000000008</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16.542000000000002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16.542000000000002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1</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1</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2104</v>
      </c>
      <c r="B17" s="70">
        <v>9</v>
      </c>
      <c r="C17" s="70">
        <v>9</v>
      </c>
      <c r="D17" s="70">
        <v>1</v>
      </c>
      <c r="E17" s="70">
        <v>2012</v>
      </c>
      <c r="F17" s="70" t="s">
        <v>179</v>
      </c>
      <c r="G17" s="1073" t="s">
        <v>2095</v>
      </c>
      <c r="H17" s="70" t="s">
        <v>2096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4.6500000000000004</v>
      </c>
      <c r="AB17" s="73">
        <v>0</v>
      </c>
      <c r="AC17" s="73">
        <v>0</v>
      </c>
      <c r="AD17" s="73">
        <v>5.76</v>
      </c>
      <c r="AE17" s="73">
        <v>9.4710000000000001</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4.6500000000000004</v>
      </c>
      <c r="EC17" s="73">
        <v>0</v>
      </c>
      <c r="ED17" s="73">
        <v>0</v>
      </c>
      <c r="EE17" s="73">
        <v>5.76</v>
      </c>
      <c r="EF17" s="73">
        <v>9.4710000000000001</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19.881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19.881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1</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1</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2105</v>
      </c>
      <c r="B18" s="70">
        <v>10</v>
      </c>
      <c r="C18" s="70">
        <v>10</v>
      </c>
      <c r="D18" s="70">
        <v>1</v>
      </c>
      <c r="E18" s="70">
        <v>2013</v>
      </c>
      <c r="F18" s="70" t="s">
        <v>180</v>
      </c>
      <c r="G18" s="1073" t="s">
        <v>2095</v>
      </c>
      <c r="H18" s="70" t="s">
        <v>2096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5.31</v>
      </c>
      <c r="AB18" s="73">
        <v>0</v>
      </c>
      <c r="AC18" s="73">
        <v>0</v>
      </c>
      <c r="AD18" s="73">
        <v>5.923</v>
      </c>
      <c r="AE18" s="73">
        <v>10.178000000000001</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5.31</v>
      </c>
      <c r="EC18" s="73">
        <v>0</v>
      </c>
      <c r="ED18" s="73">
        <v>0</v>
      </c>
      <c r="EE18" s="73">
        <v>5.923</v>
      </c>
      <c r="EF18" s="73">
        <v>10.178000000000001</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21.411000000000001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21.411000000000001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1</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1</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2106</v>
      </c>
      <c r="B19" s="70">
        <v>11</v>
      </c>
      <c r="C19" s="70">
        <v>11</v>
      </c>
      <c r="D19" s="70">
        <v>1</v>
      </c>
      <c r="E19" s="70">
        <v>2014</v>
      </c>
      <c r="F19" s="70" t="s">
        <v>181</v>
      </c>
      <c r="G19" s="1073" t="s">
        <v>2095</v>
      </c>
      <c r="H19" s="70" t="s">
        <v>2096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5.375</v>
      </c>
      <c r="AB19" s="73">
        <v>0</v>
      </c>
      <c r="AC19" s="73">
        <v>0</v>
      </c>
      <c r="AD19" s="73">
        <v>5.1950000000000003</v>
      </c>
      <c r="AE19" s="73">
        <v>10.586</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5.375</v>
      </c>
      <c r="EC19" s="73">
        <v>0</v>
      </c>
      <c r="ED19" s="73">
        <v>0</v>
      </c>
      <c r="EE19" s="73">
        <v>5.1950000000000003</v>
      </c>
      <c r="EF19" s="73">
        <v>10.586</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21.155999999999999</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21.155999999999999</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1</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1</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2107</v>
      </c>
      <c r="B20" s="70">
        <v>12</v>
      </c>
      <c r="C20" s="70">
        <v>12</v>
      </c>
      <c r="D20" s="70">
        <v>1</v>
      </c>
      <c r="E20" s="70">
        <v>2015</v>
      </c>
      <c r="F20" s="70" t="s">
        <v>182</v>
      </c>
      <c r="G20" s="1073" t="s">
        <v>2095</v>
      </c>
      <c r="H20" s="70" t="s">
        <v>2096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5.4409999999999998</v>
      </c>
      <c r="AB20" s="73">
        <v>0</v>
      </c>
      <c r="AC20" s="73">
        <v>0</v>
      </c>
      <c r="AD20" s="73">
        <v>5.8780000000000001</v>
      </c>
      <c r="AE20" s="73">
        <v>9.8309999999999995</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5.4409999999999998</v>
      </c>
      <c r="EC20" s="73">
        <v>0</v>
      </c>
      <c r="ED20" s="73">
        <v>0</v>
      </c>
      <c r="EE20" s="73">
        <v>5.8780000000000001</v>
      </c>
      <c r="EF20" s="73">
        <v>9.8309999999999995</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21.15</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21.15</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1</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1</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2108</v>
      </c>
      <c r="B21" s="70">
        <v>13</v>
      </c>
      <c r="C21" s="70">
        <v>13</v>
      </c>
      <c r="D21" s="70">
        <v>1</v>
      </c>
      <c r="E21" s="70">
        <v>2016</v>
      </c>
      <c r="F21" s="70" t="s">
        <v>155</v>
      </c>
      <c r="G21" s="1073" t="s">
        <v>2095</v>
      </c>
      <c r="H21" s="70" t="s">
        <v>2096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4.4630000000000001</v>
      </c>
      <c r="AB21" s="73">
        <v>0</v>
      </c>
      <c r="AC21" s="73">
        <v>0</v>
      </c>
      <c r="AD21" s="73">
        <v>5.5220000000000002</v>
      </c>
      <c r="AE21" s="73">
        <v>9.1950000000000003</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4.4630000000000001</v>
      </c>
      <c r="EC21" s="73">
        <v>0</v>
      </c>
      <c r="ED21" s="73">
        <v>0</v>
      </c>
      <c r="EE21" s="73">
        <v>5.5220000000000002</v>
      </c>
      <c r="EF21" s="73">
        <v>9.1950000000000003</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19.18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19.18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1</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1</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2109</v>
      </c>
      <c r="B22" s="70">
        <v>14</v>
      </c>
      <c r="C22" s="70">
        <v>14</v>
      </c>
      <c r="D22" s="70">
        <v>1</v>
      </c>
      <c r="E22" s="70">
        <v>2017</v>
      </c>
      <c r="F22" s="70" t="s">
        <v>156</v>
      </c>
      <c r="G22" s="1073" t="s">
        <v>2095</v>
      </c>
      <c r="H22" s="70" t="s">
        <v>2096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3.9329999999999998</v>
      </c>
      <c r="AB22" s="73">
        <v>0</v>
      </c>
      <c r="AC22" s="73">
        <v>0</v>
      </c>
      <c r="AD22" s="73">
        <v>5.3639999999999999</v>
      </c>
      <c r="AE22" s="73">
        <v>9.9109999999999996</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3.9329999999999998</v>
      </c>
      <c r="EC22" s="73">
        <v>0</v>
      </c>
      <c r="ED22" s="73">
        <v>0</v>
      </c>
      <c r="EE22" s="73">
        <v>5.3639999999999999</v>
      </c>
      <c r="EF22" s="73">
        <v>9.9109999999999996</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19.207999999999998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19.207999999999998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1</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1</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2110</v>
      </c>
      <c r="B23" s="70">
        <v>15</v>
      </c>
      <c r="C23" s="70">
        <v>15</v>
      </c>
      <c r="D23" s="70">
        <v>1</v>
      </c>
      <c r="E23" s="70">
        <v>2018</v>
      </c>
      <c r="F23" s="70" t="s">
        <v>183</v>
      </c>
      <c r="G23" s="1073" t="s">
        <v>2095</v>
      </c>
      <c r="H23" s="70" t="s">
        <v>2096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3.6680000000000001</v>
      </c>
      <c r="AB23" s="73">
        <v>0</v>
      </c>
      <c r="AC23" s="73">
        <v>0</v>
      </c>
      <c r="AD23" s="73">
        <v>6.1669999999999998</v>
      </c>
      <c r="AE23" s="73">
        <v>9.952</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3.6680000000000001</v>
      </c>
      <c r="EC23" s="73">
        <v>0</v>
      </c>
      <c r="ED23" s="73">
        <v>0</v>
      </c>
      <c r="EE23" s="73">
        <v>6.1669999999999998</v>
      </c>
      <c r="EF23" s="73">
        <v>9.952</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19.786999999999999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19.786999999999999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1</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1</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2111</v>
      </c>
      <c r="B24" s="70">
        <v>16</v>
      </c>
      <c r="C24" s="70">
        <v>16</v>
      </c>
      <c r="D24" s="70">
        <v>1</v>
      </c>
      <c r="E24" s="70">
        <v>2019</v>
      </c>
      <c r="F24" s="70" t="s">
        <v>158</v>
      </c>
      <c r="G24" s="1073" t="s">
        <v>2095</v>
      </c>
      <c r="H24" s="70" t="s">
        <v>2096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2.6629999999999998</v>
      </c>
      <c r="AB24" s="73">
        <v>0</v>
      </c>
      <c r="AC24" s="73">
        <v>0</v>
      </c>
      <c r="AD24" s="73">
        <v>4.9779999999999998</v>
      </c>
      <c r="AE24" s="73">
        <v>7.2839999999999998</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2.6629999999999998</v>
      </c>
      <c r="EC24" s="73">
        <v>0</v>
      </c>
      <c r="ED24" s="73">
        <v>0</v>
      </c>
      <c r="EE24" s="73">
        <v>4.9779999999999998</v>
      </c>
      <c r="EF24" s="73">
        <v>7.2839999999999998</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14.925000000000001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14.925000000000001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1</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1</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2112</v>
      </c>
      <c r="B25" s="70">
        <v>17</v>
      </c>
      <c r="C25" s="70">
        <v>17</v>
      </c>
      <c r="D25" s="70">
        <v>1</v>
      </c>
      <c r="E25" s="70">
        <v>2020</v>
      </c>
      <c r="F25" s="70" t="s">
        <v>159</v>
      </c>
      <c r="G25" s="1073" t="s">
        <v>2095</v>
      </c>
      <c r="H25" s="70" t="s">
        <v>2096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3.2839999999999998</v>
      </c>
      <c r="AB25" s="73">
        <v>0</v>
      </c>
      <c r="AC25" s="73">
        <v>0</v>
      </c>
      <c r="AD25" s="73">
        <v>3.8029999999999999</v>
      </c>
      <c r="AE25" s="73">
        <v>6.5</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3.2839999999999998</v>
      </c>
      <c r="EC25" s="73">
        <v>0</v>
      </c>
      <c r="ED25" s="73">
        <v>0</v>
      </c>
      <c r="EE25" s="73">
        <v>3.8029999999999999</v>
      </c>
      <c r="EF25" s="73">
        <v>6.5</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13.587</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13.587</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1</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1</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2113</v>
      </c>
      <c r="B26" s="70">
        <v>18</v>
      </c>
      <c r="C26" s="70">
        <v>18</v>
      </c>
      <c r="D26" s="70">
        <v>1</v>
      </c>
      <c r="E26" s="70">
        <v>2021</v>
      </c>
      <c r="F26" s="70" t="s">
        <v>160</v>
      </c>
      <c r="G26" s="1073" t="s">
        <v>2095</v>
      </c>
      <c r="H26" s="70" t="s">
        <v>2096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3.5819999999999999</v>
      </c>
      <c r="AB26" s="73">
        <v>0</v>
      </c>
      <c r="AC26" s="73">
        <v>0</v>
      </c>
      <c r="AD26" s="73">
        <v>5</v>
      </c>
      <c r="AE26" s="73">
        <v>9.4749999999999996</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3.5819999999999999</v>
      </c>
      <c r="EC26" s="73">
        <v>0</v>
      </c>
      <c r="ED26" s="73">
        <v>0</v>
      </c>
      <c r="EE26" s="73">
        <v>5</v>
      </c>
      <c r="EF26" s="73">
        <v>9.4749999999999996</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18.056999999999999</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18.056999999999999</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1</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1</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2114</v>
      </c>
      <c r="B27" s="70">
        <v>19</v>
      </c>
      <c r="C27" s="70">
        <v>19</v>
      </c>
      <c r="D27" s="70">
        <v>1</v>
      </c>
      <c r="E27" s="70">
        <v>2022</v>
      </c>
      <c r="F27" s="70" t="s">
        <v>161</v>
      </c>
      <c r="G27" s="1073" t="s">
        <v>2095</v>
      </c>
      <c r="H27" s="70" t="s">
        <v>2096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2115</v>
      </c>
      <c r="B28" s="70">
        <v>20</v>
      </c>
      <c r="C28" s="70">
        <v>20</v>
      </c>
      <c r="D28" s="70">
        <v>1</v>
      </c>
      <c r="E28" s="70">
        <v>2023</v>
      </c>
      <c r="F28" s="70" t="s">
        <v>1539</v>
      </c>
      <c r="G28" s="1073" t="s">
        <v>2095</v>
      </c>
      <c r="H28" s="70" t="s">
        <v>2096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2116</v>
      </c>
      <c r="B29" s="70">
        <v>21</v>
      </c>
      <c r="C29" s="70">
        <v>21</v>
      </c>
      <c r="D29" s="70">
        <v>1</v>
      </c>
      <c r="E29" s="70">
        <v>2024</v>
      </c>
      <c r="F29" s="70" t="s">
        <v>1554</v>
      </c>
      <c r="G29" s="1073" t="s">
        <v>2095</v>
      </c>
      <c r="H29" s="70" t="s">
        <v>2096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2413</v>
      </c>
      <c r="B30" s="70">
        <v>22</v>
      </c>
      <c r="C30" s="70">
        <v>22</v>
      </c>
      <c r="D30" s="70">
        <v>1</v>
      </c>
      <c r="E30" s="70">
        <v>2025</v>
      </c>
      <c r="F30" s="70" t="s">
        <v>1556</v>
      </c>
      <c r="G30" s="1073" t="s">
        <v>2095</v>
      </c>
      <c r="H30" s="70" t="s">
        <v>2096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2414</v>
      </c>
      <c r="B31" s="70">
        <v>23</v>
      </c>
      <c r="C31" s="70">
        <v>23</v>
      </c>
      <c r="D31" s="70">
        <v>1</v>
      </c>
      <c r="E31" s="70">
        <v>2026</v>
      </c>
      <c r="F31" s="70" t="s">
        <v>1557</v>
      </c>
      <c r="G31" s="1073" t="s">
        <v>2095</v>
      </c>
      <c r="H31" s="70" t="s">
        <v>2096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2415</v>
      </c>
      <c r="B32" s="70">
        <v>24</v>
      </c>
      <c r="C32" s="70">
        <v>24</v>
      </c>
      <c r="D32" s="70">
        <v>1</v>
      </c>
      <c r="E32" s="70">
        <v>2027</v>
      </c>
      <c r="F32" s="70" t="s">
        <v>1558</v>
      </c>
      <c r="G32" s="1073" t="s">
        <v>2095</v>
      </c>
      <c r="H32" s="70" t="s">
        <v>2096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2416</v>
      </c>
      <c r="B33" s="70">
        <v>25</v>
      </c>
      <c r="C33" s="70">
        <v>25</v>
      </c>
      <c r="D33" s="70">
        <v>1</v>
      </c>
      <c r="E33" s="70">
        <v>2028</v>
      </c>
      <c r="F33" s="70" t="s">
        <v>1559</v>
      </c>
      <c r="G33" s="1073" t="s">
        <v>2095</v>
      </c>
      <c r="H33" s="70" t="s">
        <v>2096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2417</v>
      </c>
      <c r="B34" s="70">
        <v>26</v>
      </c>
      <c r="C34" s="70">
        <v>26</v>
      </c>
      <c r="D34" s="70">
        <v>1</v>
      </c>
      <c r="E34" s="70">
        <v>2029</v>
      </c>
      <c r="F34" s="70" t="s">
        <v>1560</v>
      </c>
      <c r="G34" s="1073" t="s">
        <v>2095</v>
      </c>
      <c r="H34" s="70" t="s">
        <v>2096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2418</v>
      </c>
      <c r="B35" s="70">
        <v>27</v>
      </c>
      <c r="C35" s="70">
        <v>27</v>
      </c>
      <c r="D35" s="70">
        <v>1</v>
      </c>
      <c r="E35" s="70">
        <v>2030</v>
      </c>
      <c r="F35" s="70" t="s">
        <v>1561</v>
      </c>
      <c r="G35" s="1073" t="s">
        <v>2095</v>
      </c>
      <c r="H35" s="70" t="s">
        <v>2096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2349</v>
      </c>
      <c r="B10" s="70">
        <v>2</v>
      </c>
      <c r="C10" s="70">
        <v>18</v>
      </c>
      <c r="D10" s="70">
        <v>2</v>
      </c>
      <c r="E10" s="70">
        <v>2024</v>
      </c>
      <c r="F10" s="70" t="s">
        <v>1554</v>
      </c>
      <c r="G10" s="1073" t="s">
        <v>2346</v>
      </c>
      <c r="H10" s="70" t="s">
        <v>2347</v>
      </c>
      <c r="I10" s="1066"/>
      <c r="J10" s="73">
        <v>59067</v>
      </c>
      <c r="K10" s="71">
        <v>80456226</v>
      </c>
      <c r="L10" s="71">
        <v>100533</v>
      </c>
      <c r="M10" s="71">
        <v>136637693.99999997</v>
      </c>
      <c r="N10" s="71">
        <v>37700</v>
      </c>
      <c r="O10" s="71">
        <v>89914808.999999985</v>
      </c>
      <c r="P10" s="71">
        <v>3794</v>
      </c>
      <c r="Q10" s="71">
        <v>35160732</v>
      </c>
      <c r="R10" s="71">
        <v>2354</v>
      </c>
      <c r="S10" s="71">
        <v>19606552.999999996</v>
      </c>
      <c r="T10" s="71">
        <v>0</v>
      </c>
      <c r="U10" s="71">
        <v>0</v>
      </c>
      <c r="V10" s="71">
        <v>0</v>
      </c>
      <c r="W10" s="71">
        <v>0</v>
      </c>
      <c r="X10" s="71">
        <v>0</v>
      </c>
      <c r="Y10" s="71">
        <v>0</v>
      </c>
      <c r="Z10" s="71">
        <v>361776013.69981992</v>
      </c>
      <c r="AA10" s="71">
        <v>27267963</v>
      </c>
      <c r="AB10" s="71">
        <v>310365516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1978</v>
      </c>
      <c r="B11" s="70">
        <v>3</v>
      </c>
      <c r="C11" s="70">
        <v>18</v>
      </c>
      <c r="D11" s="70">
        <v>3</v>
      </c>
      <c r="E11" s="70">
        <v>2024</v>
      </c>
      <c r="F11" s="70" t="s">
        <v>1554</v>
      </c>
      <c r="G11" s="1073" t="s">
        <v>1957</v>
      </c>
      <c r="H11" s="70" t="s">
        <v>1958</v>
      </c>
      <c r="I11" s="1066"/>
      <c r="J11" s="73">
        <v>223958</v>
      </c>
      <c r="K11" s="71">
        <v>291503522</v>
      </c>
      <c r="L11" s="71">
        <v>667718</v>
      </c>
      <c r="M11" s="71">
        <v>867844345</v>
      </c>
      <c r="N11" s="71">
        <v>502500</v>
      </c>
      <c r="O11" s="71">
        <v>1222182666</v>
      </c>
      <c r="P11" s="71">
        <v>22277</v>
      </c>
      <c r="Q11" s="71">
        <v>138508247</v>
      </c>
      <c r="R11" s="71">
        <v>0</v>
      </c>
      <c r="S11" s="71">
        <v>0</v>
      </c>
      <c r="T11" s="71">
        <v>274463</v>
      </c>
      <c r="U11" s="71">
        <v>5510</v>
      </c>
      <c r="V11" s="71">
        <v>4330</v>
      </c>
      <c r="W11" s="71">
        <v>1921387319</v>
      </c>
      <c r="X11" s="71">
        <v>33786584.000000007</v>
      </c>
      <c r="Y11" s="71">
        <v>26549107</v>
      </c>
      <c r="Z11" s="71">
        <v>4501761790</v>
      </c>
      <c r="AA11" s="71">
        <v>334080484</v>
      </c>
      <c r="AB11" s="71">
        <v>1641383935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2116</v>
      </c>
      <c r="B12" s="70">
        <v>4</v>
      </c>
      <c r="C12" s="70">
        <v>18</v>
      </c>
      <c r="D12" s="70">
        <v>4</v>
      </c>
      <c r="E12" s="70">
        <v>2024</v>
      </c>
      <c r="F12" s="70" t="s">
        <v>1554</v>
      </c>
      <c r="G12" s="1073" t="s">
        <v>2095</v>
      </c>
      <c r="H12" s="70" t="s">
        <v>2096</v>
      </c>
      <c r="I12" s="1066"/>
      <c r="J12" s="73">
        <v>82364</v>
      </c>
      <c r="K12" s="71">
        <v>111249922.00000001</v>
      </c>
      <c r="L12" s="71">
        <v>58130</v>
      </c>
      <c r="M12" s="71">
        <v>78264089.000000015</v>
      </c>
      <c r="N12" s="71">
        <v>2300</v>
      </c>
      <c r="O12" s="71">
        <v>3849929.9999999995</v>
      </c>
      <c r="P12" s="71">
        <v>65</v>
      </c>
      <c r="Q12" s="71">
        <v>360413</v>
      </c>
      <c r="R12" s="71">
        <v>0</v>
      </c>
      <c r="S12" s="71">
        <v>0</v>
      </c>
      <c r="T12" s="71">
        <v>0</v>
      </c>
      <c r="U12" s="71">
        <v>0</v>
      </c>
      <c r="V12" s="71">
        <v>0</v>
      </c>
      <c r="W12" s="71">
        <v>0</v>
      </c>
      <c r="X12" s="71">
        <v>0</v>
      </c>
      <c r="Y12" s="71">
        <v>0</v>
      </c>
      <c r="Z12" s="71">
        <v>193724354.00000003</v>
      </c>
      <c r="AA12" s="71">
        <v>160655169</v>
      </c>
      <c r="AB12" s="71">
        <v>716671161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134865</v>
      </c>
      <c r="K13" s="71">
        <v>183209433</v>
      </c>
      <c r="L13" s="71">
        <v>783604</v>
      </c>
      <c r="M13" s="71">
        <v>1061960949.9999999</v>
      </c>
      <c r="N13" s="71">
        <v>4200</v>
      </c>
      <c r="O13" s="71">
        <v>7490939.9999999991</v>
      </c>
      <c r="P13" s="71">
        <v>288</v>
      </c>
      <c r="Q13" s="71">
        <v>1596583</v>
      </c>
      <c r="R13" s="71">
        <v>519</v>
      </c>
      <c r="S13" s="71">
        <v>3251808</v>
      </c>
      <c r="T13" s="71">
        <v>0</v>
      </c>
      <c r="U13" s="71">
        <v>0</v>
      </c>
      <c r="V13" s="71">
        <v>43</v>
      </c>
      <c r="W13" s="71">
        <v>0</v>
      </c>
      <c r="X13" s="71">
        <v>0</v>
      </c>
      <c r="Y13" s="71">
        <v>262695</v>
      </c>
      <c r="Z13" s="71">
        <v>1257772409.4201095</v>
      </c>
      <c r="AA13" s="71">
        <v>108144961</v>
      </c>
      <c r="AB13" s="71">
        <v>764876290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42170</v>
      </c>
      <c r="K14" s="71">
        <v>57875284</v>
      </c>
      <c r="L14" s="71">
        <v>157499</v>
      </c>
      <c r="M14" s="71">
        <v>215656268</v>
      </c>
      <c r="N14" s="71">
        <v>24900</v>
      </c>
      <c r="O14" s="71">
        <v>50219786</v>
      </c>
      <c r="P14" s="71">
        <v>1947</v>
      </c>
      <c r="Q14" s="71">
        <v>10787573</v>
      </c>
      <c r="R14" s="71">
        <v>0</v>
      </c>
      <c r="S14" s="71">
        <v>0</v>
      </c>
      <c r="T14" s="71">
        <v>0</v>
      </c>
      <c r="U14" s="71">
        <v>0</v>
      </c>
      <c r="V14" s="71">
        <v>0</v>
      </c>
      <c r="W14" s="71">
        <v>0</v>
      </c>
      <c r="X14" s="71">
        <v>0</v>
      </c>
      <c r="Y14" s="71">
        <v>0</v>
      </c>
      <c r="Z14" s="71">
        <v>334538911</v>
      </c>
      <c r="AA14" s="71">
        <v>35998879</v>
      </c>
      <c r="AB14" s="71">
        <v>236700882</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2361</v>
      </c>
      <c r="B15" s="70">
        <v>7</v>
      </c>
      <c r="C15" s="70">
        <v>18</v>
      </c>
      <c r="D15" s="70">
        <v>7</v>
      </c>
      <c r="E15" s="70">
        <v>2024</v>
      </c>
      <c r="F15" s="70" t="s">
        <v>1554</v>
      </c>
      <c r="G15" s="1073" t="s">
        <v>2358</v>
      </c>
      <c r="H15" s="70" t="s">
        <v>2359</v>
      </c>
      <c r="I15" s="1066"/>
      <c r="J15" s="73">
        <v>154042</v>
      </c>
      <c r="K15" s="71">
        <v>208824074</v>
      </c>
      <c r="L15" s="71">
        <v>551327</v>
      </c>
      <c r="M15" s="71">
        <v>745651704</v>
      </c>
      <c r="N15" s="71">
        <v>511600</v>
      </c>
      <c r="O15" s="71">
        <v>1291667945.0000002</v>
      </c>
      <c r="P15" s="71">
        <v>299</v>
      </c>
      <c r="Q15" s="71">
        <v>1715301.9999999998</v>
      </c>
      <c r="R15" s="71">
        <v>0</v>
      </c>
      <c r="S15" s="71">
        <v>0</v>
      </c>
      <c r="T15" s="71">
        <v>0</v>
      </c>
      <c r="U15" s="71">
        <v>0</v>
      </c>
      <c r="V15" s="71">
        <v>119</v>
      </c>
      <c r="W15" s="71">
        <v>0</v>
      </c>
      <c r="X15" s="71">
        <v>0</v>
      </c>
      <c r="Y15" s="71">
        <v>728236</v>
      </c>
      <c r="Z15" s="71">
        <v>2248587261</v>
      </c>
      <c r="AA15" s="71">
        <v>189390549</v>
      </c>
      <c r="AB15" s="71">
        <v>1126592214</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1660</v>
      </c>
      <c r="B16" s="70">
        <v>8</v>
      </c>
      <c r="C16" s="70">
        <v>18</v>
      </c>
      <c r="D16" s="70">
        <v>8</v>
      </c>
      <c r="E16" s="70">
        <v>2024</v>
      </c>
      <c r="F16" s="70" t="s">
        <v>1554</v>
      </c>
      <c r="G16" s="1073" t="s">
        <v>1657</v>
      </c>
      <c r="H16" s="70" t="s">
        <v>1658</v>
      </c>
      <c r="I16" s="1066"/>
      <c r="J16" s="73">
        <v>142690</v>
      </c>
      <c r="K16" s="71">
        <v>196411910</v>
      </c>
      <c r="L16" s="71">
        <v>459614</v>
      </c>
      <c r="M16" s="71">
        <v>631131935.00000012</v>
      </c>
      <c r="N16" s="71">
        <v>17700</v>
      </c>
      <c r="O16" s="71">
        <v>39372593</v>
      </c>
      <c r="P16" s="71">
        <v>2210</v>
      </c>
      <c r="Q16" s="71">
        <v>20486415</v>
      </c>
      <c r="R16" s="71">
        <v>0</v>
      </c>
      <c r="S16" s="71">
        <v>0</v>
      </c>
      <c r="T16" s="71">
        <v>0</v>
      </c>
      <c r="U16" s="71">
        <v>0</v>
      </c>
      <c r="V16" s="71">
        <v>0</v>
      </c>
      <c r="W16" s="71">
        <v>0</v>
      </c>
      <c r="X16" s="71">
        <v>0</v>
      </c>
      <c r="Y16" s="71">
        <v>0</v>
      </c>
      <c r="Z16" s="71">
        <v>887402853.00000012</v>
      </c>
      <c r="AA16" s="71">
        <v>148777820</v>
      </c>
      <c r="AB16" s="71">
        <v>917694022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2338</v>
      </c>
      <c r="B17" s="70">
        <v>9</v>
      </c>
      <c r="C17" s="70">
        <v>18</v>
      </c>
      <c r="D17" s="70">
        <v>9</v>
      </c>
      <c r="E17" s="70">
        <v>2024</v>
      </c>
      <c r="F17" s="70" t="s">
        <v>1554</v>
      </c>
      <c r="G17" s="1073" t="s">
        <v>2335</v>
      </c>
      <c r="H17" s="70" t="s">
        <v>2336</v>
      </c>
      <c r="I17" s="1066"/>
      <c r="J17" s="73">
        <v>35634</v>
      </c>
      <c r="K17" s="71">
        <v>44829890</v>
      </c>
      <c r="L17" s="71">
        <v>70296</v>
      </c>
      <c r="M17" s="71">
        <v>88348316.000000015</v>
      </c>
      <c r="N17" s="71">
        <v>67700</v>
      </c>
      <c r="O17" s="71">
        <v>173399871.00000003</v>
      </c>
      <c r="P17" s="71">
        <v>5208</v>
      </c>
      <c r="Q17" s="71">
        <v>29671355</v>
      </c>
      <c r="R17" s="71">
        <v>0</v>
      </c>
      <c r="S17" s="71">
        <v>0</v>
      </c>
      <c r="T17" s="71">
        <v>0</v>
      </c>
      <c r="U17" s="71">
        <v>0</v>
      </c>
      <c r="V17" s="71">
        <v>0</v>
      </c>
      <c r="W17" s="71">
        <v>0</v>
      </c>
      <c r="X17" s="71">
        <v>0</v>
      </c>
      <c r="Y17" s="71">
        <v>0</v>
      </c>
      <c r="Z17" s="71">
        <v>336249432</v>
      </c>
      <c r="AA17" s="71">
        <v>12646263.999999998</v>
      </c>
      <c r="AB17" s="71">
        <v>189677543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2330</v>
      </c>
      <c r="B18" s="70">
        <v>10</v>
      </c>
      <c r="C18" s="70">
        <v>18</v>
      </c>
      <c r="D18" s="70">
        <v>10</v>
      </c>
      <c r="E18" s="70">
        <v>2024</v>
      </c>
      <c r="F18" s="70" t="s">
        <v>1554</v>
      </c>
      <c r="G18" s="1073" t="s">
        <v>2327</v>
      </c>
      <c r="H18" s="70" t="s">
        <v>2328</v>
      </c>
      <c r="I18" s="1066"/>
      <c r="J18" s="73">
        <v>415699</v>
      </c>
      <c r="K18" s="71">
        <v>556179233</v>
      </c>
      <c r="L18" s="71">
        <v>1460212</v>
      </c>
      <c r="M18" s="71">
        <v>1949313672.9999998</v>
      </c>
      <c r="N18" s="71">
        <v>376700</v>
      </c>
      <c r="O18" s="71">
        <v>860716204.00000012</v>
      </c>
      <c r="P18" s="71">
        <v>9194</v>
      </c>
      <c r="Q18" s="71">
        <v>81261784</v>
      </c>
      <c r="R18" s="71">
        <v>2789</v>
      </c>
      <c r="S18" s="71">
        <v>10375252</v>
      </c>
      <c r="T18" s="71">
        <v>6710</v>
      </c>
      <c r="U18" s="71">
        <v>573</v>
      </c>
      <c r="V18" s="71">
        <v>1795</v>
      </c>
      <c r="W18" s="71">
        <v>46010918</v>
      </c>
      <c r="X18" s="71">
        <v>3513391</v>
      </c>
      <c r="Y18" s="71">
        <v>11009638</v>
      </c>
      <c r="Z18" s="71">
        <v>3518380092.9598398</v>
      </c>
      <c r="AA18" s="71">
        <v>475431937</v>
      </c>
      <c r="AB18" s="71">
        <v>2657487071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2381</v>
      </c>
      <c r="B19" s="70">
        <v>11</v>
      </c>
      <c r="C19" s="70">
        <v>18</v>
      </c>
      <c r="D19" s="70">
        <v>11</v>
      </c>
      <c r="E19" s="70">
        <v>2024</v>
      </c>
      <c r="F19" s="70" t="s">
        <v>1554</v>
      </c>
      <c r="G19" s="1073" t="s">
        <v>2378</v>
      </c>
      <c r="H19" s="70" t="s">
        <v>2379</v>
      </c>
      <c r="I19" s="1066"/>
      <c r="J19" s="73">
        <v>228624</v>
      </c>
      <c r="K19" s="71">
        <v>312092592</v>
      </c>
      <c r="L19" s="71">
        <v>768683</v>
      </c>
      <c r="M19" s="71">
        <v>1046417337.0000001</v>
      </c>
      <c r="N19" s="71">
        <v>82600</v>
      </c>
      <c r="O19" s="71">
        <v>176867270</v>
      </c>
      <c r="P19" s="71">
        <v>12666</v>
      </c>
      <c r="Q19" s="71">
        <v>71255056</v>
      </c>
      <c r="R19" s="71">
        <v>0</v>
      </c>
      <c r="S19" s="71">
        <v>0</v>
      </c>
      <c r="T19" s="71">
        <v>0</v>
      </c>
      <c r="U19" s="71">
        <v>0</v>
      </c>
      <c r="V19" s="71">
        <v>0</v>
      </c>
      <c r="W19" s="71">
        <v>0</v>
      </c>
      <c r="X19" s="71">
        <v>0</v>
      </c>
      <c r="Y19" s="71">
        <v>0</v>
      </c>
      <c r="Z19" s="71">
        <v>1606632255</v>
      </c>
      <c r="AA19" s="71">
        <v>304229109</v>
      </c>
      <c r="AB19" s="71">
        <v>1738353297.9999998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2326</v>
      </c>
      <c r="B20" s="70">
        <v>12</v>
      </c>
      <c r="C20" s="70">
        <v>18</v>
      </c>
      <c r="D20" s="70">
        <v>12</v>
      </c>
      <c r="E20" s="70">
        <v>2024</v>
      </c>
      <c r="F20" s="70" t="s">
        <v>1554</v>
      </c>
      <c r="G20" s="1073" t="s">
        <v>2323</v>
      </c>
      <c r="H20" s="70" t="s">
        <v>2324</v>
      </c>
      <c r="I20" s="1066"/>
      <c r="J20" s="73">
        <v>28794</v>
      </c>
      <c r="K20" s="71">
        <v>37379114</v>
      </c>
      <c r="L20" s="71">
        <v>20036</v>
      </c>
      <c r="M20" s="71">
        <v>25946355</v>
      </c>
      <c r="N20" s="71">
        <v>244400</v>
      </c>
      <c r="O20" s="71">
        <v>575546069</v>
      </c>
      <c r="P20" s="71">
        <v>19788</v>
      </c>
      <c r="Q20" s="71">
        <v>110042993</v>
      </c>
      <c r="R20" s="71">
        <v>0</v>
      </c>
      <c r="S20" s="71">
        <v>0</v>
      </c>
      <c r="T20" s="71">
        <v>0</v>
      </c>
      <c r="U20" s="71">
        <v>0</v>
      </c>
      <c r="V20" s="71">
        <v>0</v>
      </c>
      <c r="W20" s="71">
        <v>0</v>
      </c>
      <c r="X20" s="71">
        <v>0</v>
      </c>
      <c r="Y20" s="71">
        <v>0</v>
      </c>
      <c r="Z20" s="71">
        <v>748914531</v>
      </c>
      <c r="AA20" s="71">
        <v>10307365</v>
      </c>
      <c r="AB20" s="71">
        <v>135002433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2357</v>
      </c>
      <c r="B21" s="70">
        <v>13</v>
      </c>
      <c r="C21" s="70">
        <v>18</v>
      </c>
      <c r="D21" s="70">
        <v>13</v>
      </c>
      <c r="E21" s="70">
        <v>2024</v>
      </c>
      <c r="F21" s="70" t="s">
        <v>1554</v>
      </c>
      <c r="G21" s="1073" t="s">
        <v>2354</v>
      </c>
      <c r="H21" s="70" t="s">
        <v>2355</v>
      </c>
      <c r="I21" s="1066"/>
      <c r="J21" s="73">
        <v>125339</v>
      </c>
      <c r="K21" s="71">
        <v>171500191</v>
      </c>
      <c r="L21" s="71">
        <v>517307</v>
      </c>
      <c r="M21" s="71">
        <v>706301049</v>
      </c>
      <c r="N21" s="71">
        <v>0</v>
      </c>
      <c r="O21" s="71">
        <v>0</v>
      </c>
      <c r="P21" s="71">
        <v>0</v>
      </c>
      <c r="Q21" s="71">
        <v>0</v>
      </c>
      <c r="R21" s="71">
        <v>0</v>
      </c>
      <c r="S21" s="71">
        <v>0</v>
      </c>
      <c r="T21" s="71">
        <v>0</v>
      </c>
      <c r="U21" s="71">
        <v>0</v>
      </c>
      <c r="V21" s="71">
        <v>64</v>
      </c>
      <c r="W21" s="71">
        <v>0</v>
      </c>
      <c r="X21" s="71">
        <v>0</v>
      </c>
      <c r="Y21" s="71">
        <v>390731</v>
      </c>
      <c r="Z21" s="71">
        <v>878191971</v>
      </c>
      <c r="AA21" s="71">
        <v>110005197</v>
      </c>
      <c r="AB21" s="71">
        <v>808090438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2373</v>
      </c>
      <c r="B22" s="70">
        <v>14</v>
      </c>
      <c r="C22" s="70">
        <v>18</v>
      </c>
      <c r="D22" s="70">
        <v>14</v>
      </c>
      <c r="E22" s="70">
        <v>2024</v>
      </c>
      <c r="F22" s="70" t="s">
        <v>1554</v>
      </c>
      <c r="G22" s="1073" t="s">
        <v>2370</v>
      </c>
      <c r="H22" s="70" t="s">
        <v>2371</v>
      </c>
      <c r="I22" s="1066"/>
      <c r="J22" s="73">
        <v>98892</v>
      </c>
      <c r="K22" s="71">
        <v>128572064.00000001</v>
      </c>
      <c r="L22" s="71">
        <v>156931</v>
      </c>
      <c r="M22" s="71">
        <v>203688671</v>
      </c>
      <c r="N22" s="71">
        <v>119100</v>
      </c>
      <c r="O22" s="71">
        <v>305386372</v>
      </c>
      <c r="P22" s="71">
        <v>14034</v>
      </c>
      <c r="Q22" s="71">
        <v>77134160.000000015</v>
      </c>
      <c r="R22" s="71">
        <v>0</v>
      </c>
      <c r="S22" s="71">
        <v>0</v>
      </c>
      <c r="T22" s="71">
        <v>0</v>
      </c>
      <c r="U22" s="71">
        <v>0</v>
      </c>
      <c r="V22" s="71">
        <v>0</v>
      </c>
      <c r="W22" s="71">
        <v>0</v>
      </c>
      <c r="X22" s="71">
        <v>0</v>
      </c>
      <c r="Y22" s="71">
        <v>1961.9999999999998</v>
      </c>
      <c r="Z22" s="71">
        <v>714783229.00000012</v>
      </c>
      <c r="AA22" s="71">
        <v>42956280</v>
      </c>
      <c r="AB22" s="71">
        <v>598974804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1668</v>
      </c>
      <c r="B23" s="70">
        <v>15</v>
      </c>
      <c r="C23" s="70">
        <v>18</v>
      </c>
      <c r="D23" s="70">
        <v>15</v>
      </c>
      <c r="E23" s="70">
        <v>2024</v>
      </c>
      <c r="F23" s="70" t="s">
        <v>1554</v>
      </c>
      <c r="G23" s="1073" t="s">
        <v>1665</v>
      </c>
      <c r="H23" s="70" t="s">
        <v>1666</v>
      </c>
      <c r="I23" s="1066"/>
      <c r="J23" s="73">
        <v>127607</v>
      </c>
      <c r="K23" s="71">
        <v>175697489</v>
      </c>
      <c r="L23" s="71">
        <v>338810</v>
      </c>
      <c r="M23" s="71">
        <v>465196449</v>
      </c>
      <c r="N23" s="71">
        <v>0</v>
      </c>
      <c r="O23" s="71">
        <v>0</v>
      </c>
      <c r="P23" s="71">
        <v>0</v>
      </c>
      <c r="Q23" s="71">
        <v>0</v>
      </c>
      <c r="R23" s="71">
        <v>0</v>
      </c>
      <c r="S23" s="71">
        <v>0</v>
      </c>
      <c r="T23" s="71">
        <v>0</v>
      </c>
      <c r="U23" s="71">
        <v>0</v>
      </c>
      <c r="V23" s="71">
        <v>14</v>
      </c>
      <c r="W23" s="71">
        <v>0</v>
      </c>
      <c r="X23" s="71">
        <v>0</v>
      </c>
      <c r="Y23" s="71">
        <v>83150</v>
      </c>
      <c r="Z23" s="71">
        <v>640977088.00000012</v>
      </c>
      <c r="AA23" s="71">
        <v>144754108</v>
      </c>
      <c r="AB23" s="71">
        <v>997030924.00000012</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1664</v>
      </c>
      <c r="B24" s="70">
        <v>16</v>
      </c>
      <c r="C24" s="70">
        <v>18</v>
      </c>
      <c r="D24" s="70">
        <v>16</v>
      </c>
      <c r="E24" s="70">
        <v>2024</v>
      </c>
      <c r="F24" s="70" t="s">
        <v>1554</v>
      </c>
      <c r="G24" s="1073" t="s">
        <v>1661</v>
      </c>
      <c r="H24" s="70" t="s">
        <v>1662</v>
      </c>
      <c r="I24" s="1066"/>
      <c r="J24" s="73">
        <v>97420</v>
      </c>
      <c r="K24" s="71">
        <v>129766359.99999999</v>
      </c>
      <c r="L24" s="71">
        <v>530042</v>
      </c>
      <c r="M24" s="71">
        <v>704707310</v>
      </c>
      <c r="N24" s="71">
        <v>0</v>
      </c>
      <c r="O24" s="71">
        <v>0</v>
      </c>
      <c r="P24" s="71">
        <v>3623</v>
      </c>
      <c r="Q24" s="71">
        <v>28836786</v>
      </c>
      <c r="R24" s="71">
        <v>0</v>
      </c>
      <c r="S24" s="71">
        <v>0</v>
      </c>
      <c r="T24" s="71">
        <v>0</v>
      </c>
      <c r="U24" s="71">
        <v>10</v>
      </c>
      <c r="V24" s="71">
        <v>1441</v>
      </c>
      <c r="W24" s="71">
        <v>0</v>
      </c>
      <c r="X24" s="71">
        <v>59603</v>
      </c>
      <c r="Y24" s="71">
        <v>8838174</v>
      </c>
      <c r="Z24" s="71">
        <v>872208233</v>
      </c>
      <c r="AA24" s="71">
        <v>73155799</v>
      </c>
      <c r="AB24" s="71">
        <v>506356841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2369</v>
      </c>
      <c r="B25" s="70">
        <v>17</v>
      </c>
      <c r="C25" s="70">
        <v>18</v>
      </c>
      <c r="D25" s="70">
        <v>17</v>
      </c>
      <c r="E25" s="70">
        <v>2024</v>
      </c>
      <c r="F25" s="70" t="s">
        <v>1554</v>
      </c>
      <c r="G25" s="1073" t="s">
        <v>2366</v>
      </c>
      <c r="H25" s="70" t="s">
        <v>2367</v>
      </c>
      <c r="I25" s="1066"/>
      <c r="J25" s="73">
        <v>78186</v>
      </c>
      <c r="K25" s="71">
        <v>104174348</v>
      </c>
      <c r="L25" s="71">
        <v>313100</v>
      </c>
      <c r="M25" s="71">
        <v>416217048.00000006</v>
      </c>
      <c r="N25" s="71">
        <v>29500</v>
      </c>
      <c r="O25" s="71">
        <v>54430651</v>
      </c>
      <c r="P25" s="71">
        <v>2323</v>
      </c>
      <c r="Q25" s="71">
        <v>12869457</v>
      </c>
      <c r="R25" s="71">
        <v>0</v>
      </c>
      <c r="S25" s="71">
        <v>0</v>
      </c>
      <c r="T25" s="71">
        <v>0</v>
      </c>
      <c r="U25" s="71">
        <v>0</v>
      </c>
      <c r="V25" s="71">
        <v>0</v>
      </c>
      <c r="W25" s="71">
        <v>0</v>
      </c>
      <c r="X25" s="71">
        <v>0</v>
      </c>
      <c r="Y25" s="71">
        <v>0</v>
      </c>
      <c r="Z25" s="71">
        <v>587691504</v>
      </c>
      <c r="AA25" s="71">
        <v>72309320</v>
      </c>
      <c r="AB25" s="71">
        <v>528157973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2353</v>
      </c>
      <c r="B26" s="70">
        <v>18</v>
      </c>
      <c r="C26" s="70">
        <v>18</v>
      </c>
      <c r="D26" s="70">
        <v>18</v>
      </c>
      <c r="E26" s="70">
        <v>2024</v>
      </c>
      <c r="F26" s="70" t="s">
        <v>1554</v>
      </c>
      <c r="G26" s="1073" t="s">
        <v>2350</v>
      </c>
      <c r="H26" s="70" t="s">
        <v>2351</v>
      </c>
      <c r="I26" s="1066"/>
      <c r="J26" s="73">
        <v>11832</v>
      </c>
      <c r="K26" s="71">
        <v>14667287</v>
      </c>
      <c r="L26" s="71">
        <v>5043</v>
      </c>
      <c r="M26" s="71">
        <v>6240557</v>
      </c>
      <c r="N26" s="71">
        <v>152200</v>
      </c>
      <c r="O26" s="71">
        <v>362106085</v>
      </c>
      <c r="P26" s="71">
        <v>6869</v>
      </c>
      <c r="Q26" s="71">
        <v>39811010</v>
      </c>
      <c r="R26" s="71">
        <v>0</v>
      </c>
      <c r="S26" s="71">
        <v>0</v>
      </c>
      <c r="T26" s="71">
        <v>0</v>
      </c>
      <c r="U26" s="71">
        <v>0</v>
      </c>
      <c r="V26" s="71">
        <v>0</v>
      </c>
      <c r="W26" s="71">
        <v>0</v>
      </c>
      <c r="X26" s="71">
        <v>0</v>
      </c>
      <c r="Y26" s="71">
        <v>0</v>
      </c>
      <c r="Z26" s="71">
        <v>422824939</v>
      </c>
      <c r="AA26" s="71">
        <v>4416572</v>
      </c>
      <c r="AB26" s="71">
        <v>54324909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2385</v>
      </c>
      <c r="B27" s="70">
        <v>19</v>
      </c>
      <c r="C27" s="70">
        <v>18</v>
      </c>
      <c r="D27" s="70">
        <v>19</v>
      </c>
      <c r="E27" s="70">
        <v>2024</v>
      </c>
      <c r="F27" s="70" t="s">
        <v>1554</v>
      </c>
      <c r="G27" s="1073" t="s">
        <v>2382</v>
      </c>
      <c r="H27" s="70" t="s">
        <v>2383</v>
      </c>
      <c r="I27" s="1066"/>
      <c r="J27" s="73">
        <v>330836</v>
      </c>
      <c r="K27" s="71">
        <v>452003559</v>
      </c>
      <c r="L27" s="71">
        <v>490999</v>
      </c>
      <c r="M27" s="71">
        <v>669324099.99999988</v>
      </c>
      <c r="N27" s="71">
        <v>469200</v>
      </c>
      <c r="O27" s="71">
        <v>1101256983.9999998</v>
      </c>
      <c r="P27" s="71">
        <v>8548</v>
      </c>
      <c r="Q27" s="71">
        <v>50026244</v>
      </c>
      <c r="R27" s="71">
        <v>0</v>
      </c>
      <c r="S27" s="71">
        <v>0</v>
      </c>
      <c r="T27" s="71">
        <v>0</v>
      </c>
      <c r="U27" s="71">
        <v>0</v>
      </c>
      <c r="V27" s="71">
        <v>146</v>
      </c>
      <c r="W27" s="71">
        <v>0</v>
      </c>
      <c r="X27" s="71">
        <v>0</v>
      </c>
      <c r="Y27" s="71">
        <v>897480</v>
      </c>
      <c r="Z27" s="71">
        <v>2273508367.0000005</v>
      </c>
      <c r="AA27" s="71">
        <v>552655808</v>
      </c>
      <c r="AB27" s="71">
        <v>2688322975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1656</v>
      </c>
      <c r="B28" s="70">
        <v>20</v>
      </c>
      <c r="C28" s="70">
        <v>18</v>
      </c>
      <c r="D28" s="70">
        <v>20</v>
      </c>
      <c r="E28" s="70">
        <v>2024</v>
      </c>
      <c r="F28" s="70" t="s">
        <v>1554</v>
      </c>
      <c r="G28" s="1073" t="s">
        <v>1653</v>
      </c>
      <c r="H28" s="70" t="s">
        <v>1654</v>
      </c>
      <c r="I28" s="1066"/>
      <c r="J28" s="73">
        <v>540273</v>
      </c>
      <c r="K28" s="71">
        <v>732843010</v>
      </c>
      <c r="L28" s="71">
        <v>383409</v>
      </c>
      <c r="M28" s="71">
        <v>514284908</v>
      </c>
      <c r="N28" s="71">
        <v>436200</v>
      </c>
      <c r="O28" s="71">
        <v>966608208</v>
      </c>
      <c r="P28" s="71">
        <v>25339</v>
      </c>
      <c r="Q28" s="71">
        <v>144394727.00000003</v>
      </c>
      <c r="R28" s="71">
        <v>0</v>
      </c>
      <c r="S28" s="71">
        <v>0</v>
      </c>
      <c r="T28" s="71">
        <v>0</v>
      </c>
      <c r="U28" s="71">
        <v>0</v>
      </c>
      <c r="V28" s="71">
        <v>0</v>
      </c>
      <c r="W28" s="71">
        <v>0</v>
      </c>
      <c r="X28" s="71">
        <v>0</v>
      </c>
      <c r="Y28" s="71">
        <v>0</v>
      </c>
      <c r="Z28" s="71">
        <v>2358130853</v>
      </c>
      <c r="AA28" s="71">
        <v>1010772906</v>
      </c>
      <c r="AB28" s="71">
        <v>4973910593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2334</v>
      </c>
      <c r="B29" s="70">
        <v>21</v>
      </c>
      <c r="C29" s="70">
        <v>18</v>
      </c>
      <c r="D29" s="70">
        <v>21</v>
      </c>
      <c r="E29" s="70">
        <v>2024</v>
      </c>
      <c r="F29" s="70" t="s">
        <v>1554</v>
      </c>
      <c r="G29" s="1073" t="s">
        <v>2331</v>
      </c>
      <c r="H29" s="70" t="s">
        <v>2332</v>
      </c>
      <c r="I29" s="1066"/>
      <c r="J29" s="73">
        <v>38567</v>
      </c>
      <c r="K29" s="71">
        <v>50987274</v>
      </c>
      <c r="L29" s="71">
        <v>41318</v>
      </c>
      <c r="M29" s="71">
        <v>54500405</v>
      </c>
      <c r="N29" s="71">
        <v>107500</v>
      </c>
      <c r="O29" s="71">
        <v>264446081</v>
      </c>
      <c r="P29" s="71">
        <v>15465</v>
      </c>
      <c r="Q29" s="71">
        <v>87939119</v>
      </c>
      <c r="R29" s="71">
        <v>0</v>
      </c>
      <c r="S29" s="71">
        <v>0</v>
      </c>
      <c r="T29" s="71">
        <v>0</v>
      </c>
      <c r="U29" s="71">
        <v>0</v>
      </c>
      <c r="V29" s="71">
        <v>0</v>
      </c>
      <c r="W29" s="71">
        <v>0</v>
      </c>
      <c r="X29" s="71">
        <v>0</v>
      </c>
      <c r="Y29" s="71">
        <v>0</v>
      </c>
      <c r="Z29" s="71">
        <v>457872879</v>
      </c>
      <c r="AA29" s="71">
        <v>14260988.999999998</v>
      </c>
      <c r="AB29" s="71">
        <v>193004452</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2377</v>
      </c>
      <c r="B30" s="70">
        <v>22</v>
      </c>
      <c r="C30" s="70">
        <v>18</v>
      </c>
      <c r="D30" s="70">
        <v>22</v>
      </c>
      <c r="E30" s="70">
        <v>2024</v>
      </c>
      <c r="F30" s="70" t="s">
        <v>1554</v>
      </c>
      <c r="G30" s="1073" t="s">
        <v>2374</v>
      </c>
      <c r="H30" s="70" t="s">
        <v>2375</v>
      </c>
      <c r="I30" s="1066"/>
      <c r="J30" s="73">
        <v>307742</v>
      </c>
      <c r="K30" s="71">
        <v>416824588</v>
      </c>
      <c r="L30" s="71">
        <v>222772</v>
      </c>
      <c r="M30" s="71">
        <v>300743343</v>
      </c>
      <c r="N30" s="71">
        <v>4300</v>
      </c>
      <c r="O30" s="71">
        <v>7983067</v>
      </c>
      <c r="P30" s="71">
        <v>1311</v>
      </c>
      <c r="Q30" s="71">
        <v>7263296</v>
      </c>
      <c r="R30" s="71">
        <v>0</v>
      </c>
      <c r="S30" s="71">
        <v>0</v>
      </c>
      <c r="T30" s="71">
        <v>0</v>
      </c>
      <c r="U30" s="71">
        <v>0</v>
      </c>
      <c r="V30" s="71">
        <v>0</v>
      </c>
      <c r="W30" s="71">
        <v>0</v>
      </c>
      <c r="X30" s="71">
        <v>0</v>
      </c>
      <c r="Y30" s="71">
        <v>0</v>
      </c>
      <c r="Z30" s="71">
        <v>732814294</v>
      </c>
      <c r="AA30" s="71">
        <v>571865994</v>
      </c>
      <c r="AB30" s="71">
        <v>2735224700</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2345</v>
      </c>
      <c r="B31" s="70">
        <v>23</v>
      </c>
      <c r="C31" s="70">
        <v>18</v>
      </c>
      <c r="D31" s="70">
        <v>23</v>
      </c>
      <c r="E31" s="70">
        <v>2024</v>
      </c>
      <c r="F31" s="70" t="s">
        <v>1554</v>
      </c>
      <c r="G31" s="1073" t="s">
        <v>2343</v>
      </c>
      <c r="H31" s="70" t="s">
        <v>1824</v>
      </c>
      <c r="I31" s="1066"/>
      <c r="J31" s="73">
        <v>62496</v>
      </c>
      <c r="K31" s="71">
        <v>68431249</v>
      </c>
      <c r="L31" s="71">
        <v>128640.99999999999</v>
      </c>
      <c r="M31" s="71">
        <v>141104136</v>
      </c>
      <c r="N31" s="71">
        <v>71100</v>
      </c>
      <c r="O31" s="71">
        <v>151620932.99999997</v>
      </c>
      <c r="P31" s="71">
        <v>3106</v>
      </c>
      <c r="Q31" s="71">
        <v>17205672.999999996</v>
      </c>
      <c r="R31" s="71">
        <v>0</v>
      </c>
      <c r="S31" s="71">
        <v>0</v>
      </c>
      <c r="T31" s="71">
        <v>0</v>
      </c>
      <c r="U31" s="71">
        <v>0</v>
      </c>
      <c r="V31" s="71">
        <v>0</v>
      </c>
      <c r="W31" s="71">
        <v>0</v>
      </c>
      <c r="X31" s="71">
        <v>0</v>
      </c>
      <c r="Y31" s="71">
        <v>0</v>
      </c>
      <c r="Z31" s="71">
        <v>378361991</v>
      </c>
      <c r="AA31" s="71">
        <v>19200346</v>
      </c>
      <c r="AB31" s="71">
        <v>279547840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2318</v>
      </c>
      <c r="B32" s="70">
        <v>24</v>
      </c>
      <c r="C32" s="70">
        <v>18</v>
      </c>
      <c r="D32" s="70">
        <v>24</v>
      </c>
      <c r="E32" s="70">
        <v>2024</v>
      </c>
      <c r="F32" s="70" t="s">
        <v>1554</v>
      </c>
      <c r="G32" s="1073" t="s">
        <v>2315</v>
      </c>
      <c r="H32" s="70" t="s">
        <v>2316</v>
      </c>
      <c r="I32" s="1066"/>
      <c r="J32" s="73">
        <v>136523</v>
      </c>
      <c r="K32" s="71">
        <v>180089832</v>
      </c>
      <c r="L32" s="71">
        <v>236883</v>
      </c>
      <c r="M32" s="71">
        <v>311891178</v>
      </c>
      <c r="N32" s="71">
        <v>114600</v>
      </c>
      <c r="O32" s="71">
        <v>286307341</v>
      </c>
      <c r="P32" s="71">
        <v>798</v>
      </c>
      <c r="Q32" s="71">
        <v>6625841</v>
      </c>
      <c r="R32" s="71">
        <v>0</v>
      </c>
      <c r="S32" s="71">
        <v>0</v>
      </c>
      <c r="T32" s="71">
        <v>0</v>
      </c>
      <c r="U32" s="71">
        <v>0</v>
      </c>
      <c r="V32" s="71">
        <v>0</v>
      </c>
      <c r="W32" s="71">
        <v>0</v>
      </c>
      <c r="X32" s="71">
        <v>0</v>
      </c>
      <c r="Y32" s="71">
        <v>0</v>
      </c>
      <c r="Z32" s="71">
        <v>784914192</v>
      </c>
      <c r="AA32" s="71">
        <v>240372682.00000003</v>
      </c>
      <c r="AB32" s="71">
        <v>1682813946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1640</v>
      </c>
      <c r="B33" s="70">
        <v>25</v>
      </c>
      <c r="C33" s="70">
        <v>18</v>
      </c>
      <c r="D33" s="70">
        <v>25</v>
      </c>
      <c r="E33" s="70">
        <v>2024</v>
      </c>
      <c r="F33" s="70" t="s">
        <v>1554</v>
      </c>
      <c r="G33" s="1073" t="s">
        <v>1637</v>
      </c>
      <c r="H33" s="70" t="s">
        <v>1638</v>
      </c>
      <c r="I33" s="1066"/>
      <c r="J33" s="73">
        <v>1161696</v>
      </c>
      <c r="K33" s="71">
        <v>1526256365</v>
      </c>
      <c r="L33" s="71">
        <v>2482926</v>
      </c>
      <c r="M33" s="71">
        <v>3255423901.9999995</v>
      </c>
      <c r="N33" s="71">
        <v>555900</v>
      </c>
      <c r="O33" s="71">
        <v>1204167671.0000002</v>
      </c>
      <c r="P33" s="71">
        <v>2200</v>
      </c>
      <c r="Q33" s="71">
        <v>15570667</v>
      </c>
      <c r="R33" s="71">
        <v>0</v>
      </c>
      <c r="S33" s="71">
        <v>0</v>
      </c>
      <c r="T33" s="71">
        <v>0</v>
      </c>
      <c r="U33" s="71">
        <v>15</v>
      </c>
      <c r="V33" s="71">
        <v>360</v>
      </c>
      <c r="W33" s="71">
        <v>0</v>
      </c>
      <c r="X33" s="71">
        <v>93206</v>
      </c>
      <c r="Y33" s="71">
        <v>2209237</v>
      </c>
      <c r="Z33" s="71">
        <v>6003721047.999999</v>
      </c>
      <c r="AA33" s="71">
        <v>1980319764</v>
      </c>
      <c r="AB33" s="71">
        <v>10172813342</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2389</v>
      </c>
      <c r="B34" s="70">
        <v>26</v>
      </c>
      <c r="C34" s="70">
        <v>18</v>
      </c>
      <c r="D34" s="70">
        <v>26</v>
      </c>
      <c r="E34" s="70">
        <v>2024</v>
      </c>
      <c r="F34" s="70" t="s">
        <v>1554</v>
      </c>
      <c r="G34" s="1073" t="s">
        <v>2386</v>
      </c>
      <c r="H34" s="70" t="s">
        <v>2387</v>
      </c>
      <c r="I34" s="1066"/>
      <c r="J34" s="73">
        <v>1417608</v>
      </c>
      <c r="K34" s="71">
        <v>1894331703</v>
      </c>
      <c r="L34" s="71">
        <v>1517144</v>
      </c>
      <c r="M34" s="71">
        <v>2021618301</v>
      </c>
      <c r="N34" s="71">
        <v>280300</v>
      </c>
      <c r="O34" s="71">
        <v>583281140.99999988</v>
      </c>
      <c r="P34" s="71">
        <v>3855</v>
      </c>
      <c r="Q34" s="71">
        <v>23622520</v>
      </c>
      <c r="R34" s="71">
        <v>0</v>
      </c>
      <c r="S34" s="71">
        <v>0</v>
      </c>
      <c r="T34" s="71">
        <v>0</v>
      </c>
      <c r="U34" s="71">
        <v>0</v>
      </c>
      <c r="V34" s="71">
        <v>200</v>
      </c>
      <c r="W34" s="71">
        <v>0</v>
      </c>
      <c r="X34" s="71">
        <v>0</v>
      </c>
      <c r="Y34" s="71">
        <v>1224438.0000000002</v>
      </c>
      <c r="Z34" s="71">
        <v>4524078103</v>
      </c>
      <c r="AA34" s="71">
        <v>3171534621</v>
      </c>
      <c r="AB34" s="71">
        <v>14056991901.999998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2365</v>
      </c>
      <c r="B35" s="70">
        <v>27</v>
      </c>
      <c r="C35" s="70">
        <v>18</v>
      </c>
      <c r="D35" s="70">
        <v>27</v>
      </c>
      <c r="E35" s="70">
        <v>2024</v>
      </c>
      <c r="F35" s="70" t="s">
        <v>1554</v>
      </c>
      <c r="G35" s="1073" t="s">
        <v>2362</v>
      </c>
      <c r="H35" s="70" t="s">
        <v>2363</v>
      </c>
      <c r="I35" s="1066"/>
      <c r="J35" s="73">
        <v>17390</v>
      </c>
      <c r="K35" s="71">
        <v>23072235</v>
      </c>
      <c r="L35" s="71">
        <v>10753</v>
      </c>
      <c r="M35" s="71">
        <v>14216977</v>
      </c>
      <c r="N35" s="71">
        <v>58800</v>
      </c>
      <c r="O35" s="71">
        <v>146855955</v>
      </c>
      <c r="P35" s="71">
        <v>3600</v>
      </c>
      <c r="Q35" s="71">
        <v>19940509</v>
      </c>
      <c r="R35" s="71">
        <v>0</v>
      </c>
      <c r="S35" s="71">
        <v>0</v>
      </c>
      <c r="T35" s="71">
        <v>0</v>
      </c>
      <c r="U35" s="71">
        <v>0</v>
      </c>
      <c r="V35" s="71">
        <v>0</v>
      </c>
      <c r="W35" s="71">
        <v>0</v>
      </c>
      <c r="X35" s="71">
        <v>0</v>
      </c>
      <c r="Y35" s="71">
        <v>0</v>
      </c>
      <c r="Z35" s="71">
        <v>204085675.99999997</v>
      </c>
      <c r="AA35" s="71">
        <v>6217666</v>
      </c>
      <c r="AB35" s="71">
        <v>77087965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1572</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1572</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1572</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1572</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1572</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1572</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1572</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1572</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1572</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2348</v>
      </c>
      <c r="B190" s="70">
        <v>182</v>
      </c>
      <c r="C190" s="70">
        <v>16</v>
      </c>
      <c r="D190" s="70">
        <v>2</v>
      </c>
      <c r="E190" s="70">
        <v>2022</v>
      </c>
      <c r="F190" s="70" t="s">
        <v>161</v>
      </c>
      <c r="G190" s="1073" t="s">
        <v>2346</v>
      </c>
      <c r="H190" s="70" t="s">
        <v>2347</v>
      </c>
      <c r="I190" s="1066"/>
      <c r="J190" s="73"/>
      <c r="K190" s="71"/>
      <c r="L190" s="71"/>
      <c r="M190" s="71"/>
      <c r="N190" s="71"/>
      <c r="O190" s="71"/>
      <c r="P190" s="71"/>
      <c r="Q190" s="71"/>
      <c r="R190" s="71"/>
      <c r="S190" s="71"/>
      <c r="T190" s="71"/>
      <c r="U190" s="71"/>
      <c r="V190" s="71"/>
      <c r="W190" s="71"/>
      <c r="X190" s="71"/>
      <c r="Y190" s="71"/>
      <c r="Z190" s="71"/>
      <c r="AA190" s="71"/>
      <c r="AB190" s="71"/>
      <c r="AC190" s="72"/>
      <c r="AD190" s="71">
        <v>16685152.796896251</v>
      </c>
      <c r="AE190" s="71">
        <v>257877.22096727189</v>
      </c>
      <c r="AF190" s="71">
        <v>929984.46131186874</v>
      </c>
      <c r="AG190" s="71">
        <v>7814604.2194367498</v>
      </c>
      <c r="AH190" s="71">
        <v>17381980.015014026</v>
      </c>
      <c r="AI190" s="71">
        <v>0</v>
      </c>
      <c r="AJ190" s="71">
        <v>0</v>
      </c>
      <c r="AK190" s="71">
        <v>909443.53450931492</v>
      </c>
      <c r="AL190" s="71">
        <v>0</v>
      </c>
      <c r="AM190" s="71">
        <v>0</v>
      </c>
      <c r="AN190" s="71">
        <v>43979042.248135485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1976</v>
      </c>
      <c r="B191" s="70">
        <v>183</v>
      </c>
      <c r="C191" s="70">
        <v>16</v>
      </c>
      <c r="D191" s="70">
        <v>3</v>
      </c>
      <c r="E191" s="70">
        <v>2022</v>
      </c>
      <c r="F191" s="70" t="s">
        <v>161</v>
      </c>
      <c r="G191" s="1073" t="s">
        <v>1957</v>
      </c>
      <c r="H191" s="70" t="s">
        <v>1958</v>
      </c>
      <c r="I191" s="1066"/>
      <c r="J191" s="73"/>
      <c r="K191" s="71"/>
      <c r="L191" s="71"/>
      <c r="M191" s="71"/>
      <c r="N191" s="71"/>
      <c r="O191" s="71"/>
      <c r="P191" s="71"/>
      <c r="Q191" s="71"/>
      <c r="R191" s="71"/>
      <c r="S191" s="71"/>
      <c r="T191" s="71"/>
      <c r="U191" s="71"/>
      <c r="V191" s="71"/>
      <c r="W191" s="71"/>
      <c r="X191" s="71"/>
      <c r="Y191" s="71"/>
      <c r="Z191" s="71"/>
      <c r="AA191" s="71"/>
      <c r="AB191" s="71"/>
      <c r="AC191" s="72"/>
      <c r="AD191" s="71">
        <v>31552948.043778092</v>
      </c>
      <c r="AE191" s="71">
        <v>833141.7908173399</v>
      </c>
      <c r="AF191" s="71">
        <v>3817488.662867601</v>
      </c>
      <c r="AG191" s="71">
        <v>31214545.415462442</v>
      </c>
      <c r="AH191" s="71">
        <v>50815849.99472294</v>
      </c>
      <c r="AI191" s="71">
        <v>0</v>
      </c>
      <c r="AJ191" s="71">
        <v>0</v>
      </c>
      <c r="AK191" s="71">
        <v>2330747.6640484361</v>
      </c>
      <c r="AL191" s="71">
        <v>0</v>
      </c>
      <c r="AM191" s="71">
        <v>0</v>
      </c>
      <c r="AN191" s="71">
        <v>120564721.57169685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2114</v>
      </c>
      <c r="B192" s="70">
        <v>184</v>
      </c>
      <c r="C192" s="70">
        <v>16</v>
      </c>
      <c r="D192" s="70">
        <v>4</v>
      </c>
      <c r="E192" s="70">
        <v>2022</v>
      </c>
      <c r="F192" s="70" t="s">
        <v>161</v>
      </c>
      <c r="G192" s="1073" t="s">
        <v>2095</v>
      </c>
      <c r="H192" s="70" t="s">
        <v>2096</v>
      </c>
      <c r="I192" s="1066"/>
      <c r="J192" s="73"/>
      <c r="K192" s="71"/>
      <c r="L192" s="71"/>
      <c r="M192" s="71"/>
      <c r="N192" s="71"/>
      <c r="O192" s="71"/>
      <c r="P192" s="71"/>
      <c r="Q192" s="71"/>
      <c r="R192" s="71"/>
      <c r="S192" s="71"/>
      <c r="T192" s="71"/>
      <c r="U192" s="71"/>
      <c r="V192" s="71"/>
      <c r="W192" s="71"/>
      <c r="X192" s="71"/>
      <c r="Y192" s="71"/>
      <c r="Z192" s="71"/>
      <c r="AA192" s="71"/>
      <c r="AB192" s="71"/>
      <c r="AC192" s="72"/>
      <c r="AD192" s="71">
        <v>26006225.007898681</v>
      </c>
      <c r="AE192" s="71">
        <v>979628.25953247654</v>
      </c>
      <c r="AF192" s="71">
        <v>1131589.4843934625</v>
      </c>
      <c r="AG192" s="71">
        <v>20822492.786807954</v>
      </c>
      <c r="AH192" s="71">
        <v>43716694.665911131</v>
      </c>
      <c r="AI192" s="71">
        <v>0</v>
      </c>
      <c r="AJ192" s="71">
        <v>0</v>
      </c>
      <c r="AK192" s="71">
        <v>2244878.0132677043</v>
      </c>
      <c r="AL192" s="71">
        <v>0</v>
      </c>
      <c r="AM192" s="71">
        <v>0</v>
      </c>
      <c r="AN192" s="71">
        <v>94901508.217811421</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70364031.36907737</v>
      </c>
      <c r="AE193" s="71">
        <v>439459.40614541003</v>
      </c>
      <c r="AF193" s="71">
        <v>5339281.4177415678</v>
      </c>
      <c r="AG193" s="71">
        <v>22818644.320755307</v>
      </c>
      <c r="AH193" s="71">
        <v>37712593.394590974</v>
      </c>
      <c r="AI193" s="71">
        <v>0</v>
      </c>
      <c r="AJ193" s="71">
        <v>0</v>
      </c>
      <c r="AK193" s="71">
        <v>1949176.5090754095</v>
      </c>
      <c r="AL193" s="71">
        <v>0</v>
      </c>
      <c r="AM193" s="71">
        <v>0</v>
      </c>
      <c r="AN193" s="71">
        <v>138623186.41738603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3030483.3758013365</v>
      </c>
      <c r="AE194" s="71">
        <v>289921.13599870802</v>
      </c>
      <c r="AF194" s="71">
        <v>585304.90572075651</v>
      </c>
      <c r="AG194" s="71">
        <v>5785549.0887759794</v>
      </c>
      <c r="AH194" s="71">
        <v>11928076.635994568</v>
      </c>
      <c r="AI194" s="71">
        <v>0</v>
      </c>
      <c r="AJ194" s="71">
        <v>0</v>
      </c>
      <c r="AK194" s="71">
        <v>633756.76095012308</v>
      </c>
      <c r="AL194" s="71">
        <v>0</v>
      </c>
      <c r="AM194" s="71">
        <v>0</v>
      </c>
      <c r="AN194" s="71">
        <v>22253091.90324147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2360</v>
      </c>
      <c r="B195" s="70">
        <v>187</v>
      </c>
      <c r="C195" s="70">
        <v>16</v>
      </c>
      <c r="D195" s="70">
        <v>7</v>
      </c>
      <c r="E195" s="70">
        <v>2022</v>
      </c>
      <c r="F195" s="70" t="s">
        <v>161</v>
      </c>
      <c r="G195" s="1073" t="s">
        <v>2358</v>
      </c>
      <c r="H195" s="70" t="s">
        <v>2359</v>
      </c>
      <c r="I195" s="1066"/>
      <c r="J195" s="73"/>
      <c r="K195" s="71"/>
      <c r="L195" s="71"/>
      <c r="M195" s="71"/>
      <c r="N195" s="71"/>
      <c r="O195" s="71"/>
      <c r="P195" s="71"/>
      <c r="Q195" s="71"/>
      <c r="R195" s="71"/>
      <c r="S195" s="71"/>
      <c r="T195" s="71"/>
      <c r="U195" s="71"/>
      <c r="V195" s="71"/>
      <c r="W195" s="71"/>
      <c r="X195" s="71"/>
      <c r="Y195" s="71"/>
      <c r="Z195" s="71"/>
      <c r="AA195" s="71"/>
      <c r="AB195" s="71"/>
      <c r="AC195" s="72"/>
      <c r="AD195" s="71">
        <v>3226622.9885601485</v>
      </c>
      <c r="AE195" s="71">
        <v>654611.40707076702</v>
      </c>
      <c r="AF195" s="71">
        <v>2991558.4070172003</v>
      </c>
      <c r="AG195" s="71">
        <v>25999325.336385705</v>
      </c>
      <c r="AH195" s="71">
        <v>46820238.116655797</v>
      </c>
      <c r="AI195" s="71">
        <v>0</v>
      </c>
      <c r="AJ195" s="71">
        <v>0</v>
      </c>
      <c r="AK195" s="71">
        <v>2193872.7319768937</v>
      </c>
      <c r="AL195" s="71">
        <v>0</v>
      </c>
      <c r="AM195" s="71">
        <v>0</v>
      </c>
      <c r="AN195" s="71">
        <v>81886228.987666517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1659</v>
      </c>
      <c r="B196" s="70">
        <v>188</v>
      </c>
      <c r="C196" s="70">
        <v>16</v>
      </c>
      <c r="D196" s="70">
        <v>8</v>
      </c>
      <c r="E196" s="70">
        <v>2022</v>
      </c>
      <c r="F196" s="70" t="s">
        <v>161</v>
      </c>
      <c r="G196" s="1073" t="s">
        <v>1657</v>
      </c>
      <c r="H196" s="70" t="s">
        <v>1658</v>
      </c>
      <c r="I196" s="1066"/>
      <c r="J196" s="73"/>
      <c r="K196" s="71"/>
      <c r="L196" s="71"/>
      <c r="M196" s="71"/>
      <c r="N196" s="71"/>
      <c r="O196" s="71"/>
      <c r="P196" s="71"/>
      <c r="Q196" s="71"/>
      <c r="R196" s="71"/>
      <c r="S196" s="71"/>
      <c r="T196" s="71"/>
      <c r="U196" s="71"/>
      <c r="V196" s="71"/>
      <c r="W196" s="71"/>
      <c r="X196" s="71"/>
      <c r="Y196" s="71"/>
      <c r="Z196" s="71"/>
      <c r="AA196" s="71"/>
      <c r="AB196" s="71"/>
      <c r="AC196" s="72"/>
      <c r="AD196" s="71">
        <v>53359918.324706599</v>
      </c>
      <c r="AE196" s="71">
        <v>1130692.4303949613</v>
      </c>
      <c r="AF196" s="71">
        <v>1495779.2035086001</v>
      </c>
      <c r="AG196" s="71">
        <v>27194822.683639888</v>
      </c>
      <c r="AH196" s="71">
        <v>47995418.080793187</v>
      </c>
      <c r="AI196" s="71">
        <v>0</v>
      </c>
      <c r="AJ196" s="71">
        <v>0</v>
      </c>
      <c r="AK196" s="71">
        <v>2414034.7689410257</v>
      </c>
      <c r="AL196" s="71">
        <v>0</v>
      </c>
      <c r="AM196" s="71">
        <v>0</v>
      </c>
      <c r="AN196" s="71">
        <v>133590665.49198426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2337</v>
      </c>
      <c r="B197" s="70">
        <v>189</v>
      </c>
      <c r="C197" s="70">
        <v>16</v>
      </c>
      <c r="D197" s="70">
        <v>9</v>
      </c>
      <c r="E197" s="70">
        <v>2022</v>
      </c>
      <c r="F197" s="70" t="s">
        <v>161</v>
      </c>
      <c r="G197" s="1073" t="s">
        <v>2335</v>
      </c>
      <c r="H197" s="70" t="s">
        <v>2336</v>
      </c>
      <c r="I197" s="1066"/>
      <c r="J197" s="73"/>
      <c r="K197" s="71"/>
      <c r="L197" s="71"/>
      <c r="M197" s="71"/>
      <c r="N197" s="71"/>
      <c r="O197" s="71"/>
      <c r="P197" s="71"/>
      <c r="Q197" s="71"/>
      <c r="R197" s="71"/>
      <c r="S197" s="71"/>
      <c r="T197" s="71"/>
      <c r="U197" s="71"/>
      <c r="V197" s="71"/>
      <c r="W197" s="71"/>
      <c r="X197" s="71"/>
      <c r="Y197" s="71"/>
      <c r="Z197" s="71"/>
      <c r="AA197" s="71"/>
      <c r="AB197" s="71"/>
      <c r="AC197" s="72"/>
      <c r="AD197" s="71">
        <v>2606650.5833402886</v>
      </c>
      <c r="AE197" s="71">
        <v>212100.19949379168</v>
      </c>
      <c r="AF197" s="71">
        <v>520271.02730733919</v>
      </c>
      <c r="AG197" s="71">
        <v>4431017.6907402761</v>
      </c>
      <c r="AH197" s="71">
        <v>8082033.1169994548</v>
      </c>
      <c r="AI197" s="71">
        <v>0</v>
      </c>
      <c r="AJ197" s="71">
        <v>0</v>
      </c>
      <c r="AK197" s="71">
        <v>452332.91230812581</v>
      </c>
      <c r="AL197" s="71">
        <v>0</v>
      </c>
      <c r="AM197" s="71">
        <v>0</v>
      </c>
      <c r="AN197" s="71">
        <v>16304405.530189278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2329</v>
      </c>
      <c r="B198" s="70">
        <v>190</v>
      </c>
      <c r="C198" s="70">
        <v>16</v>
      </c>
      <c r="D198" s="70">
        <v>10</v>
      </c>
      <c r="E198" s="70">
        <v>2022</v>
      </c>
      <c r="F198" s="70" t="s">
        <v>161</v>
      </c>
      <c r="G198" s="1073" t="s">
        <v>2327</v>
      </c>
      <c r="H198" s="70" t="s">
        <v>2328</v>
      </c>
      <c r="I198" s="1066"/>
      <c r="J198" s="73"/>
      <c r="K198" s="71"/>
      <c r="L198" s="71"/>
      <c r="M198" s="71"/>
      <c r="N198" s="71"/>
      <c r="O198" s="71"/>
      <c r="P198" s="71"/>
      <c r="Q198" s="71"/>
      <c r="R198" s="71"/>
      <c r="S198" s="71"/>
      <c r="T198" s="71"/>
      <c r="U198" s="71"/>
      <c r="V198" s="71"/>
      <c r="W198" s="71"/>
      <c r="X198" s="71"/>
      <c r="Y198" s="71"/>
      <c r="Z198" s="71"/>
      <c r="AA198" s="71"/>
      <c r="AB198" s="71"/>
      <c r="AC198" s="72"/>
      <c r="AD198" s="71">
        <v>53026444.880537279</v>
      </c>
      <c r="AE198" s="71">
        <v>2000455.8383910852</v>
      </c>
      <c r="AF198" s="71">
        <v>7296801.1579854321</v>
      </c>
      <c r="AG198" s="71">
        <v>82730610.003103718</v>
      </c>
      <c r="AH198" s="71">
        <v>118559633.20013408</v>
      </c>
      <c r="AI198" s="71">
        <v>0</v>
      </c>
      <c r="AJ198" s="71">
        <v>0</v>
      </c>
      <c r="AK198" s="71">
        <v>5624010.1806075117</v>
      </c>
      <c r="AL198" s="71">
        <v>0</v>
      </c>
      <c r="AM198" s="71">
        <v>0</v>
      </c>
      <c r="AN198" s="71">
        <v>269237955.26075912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2380</v>
      </c>
      <c r="B199" s="70">
        <v>191</v>
      </c>
      <c r="C199" s="70">
        <v>16</v>
      </c>
      <c r="D199" s="70">
        <v>11</v>
      </c>
      <c r="E199" s="70">
        <v>2022</v>
      </c>
      <c r="F199" s="70" t="s">
        <v>161</v>
      </c>
      <c r="G199" s="1073" t="s">
        <v>2378</v>
      </c>
      <c r="H199" s="70" t="s">
        <v>2379</v>
      </c>
      <c r="I199" s="1066"/>
      <c r="J199" s="73"/>
      <c r="K199" s="71"/>
      <c r="L199" s="71"/>
      <c r="M199" s="71"/>
      <c r="N199" s="71"/>
      <c r="O199" s="71"/>
      <c r="P199" s="71"/>
      <c r="Q199" s="71"/>
      <c r="R199" s="71"/>
      <c r="S199" s="71"/>
      <c r="T199" s="71"/>
      <c r="U199" s="71"/>
      <c r="V199" s="71"/>
      <c r="W199" s="71"/>
      <c r="X199" s="71"/>
      <c r="Y199" s="71"/>
      <c r="Z199" s="71"/>
      <c r="AA199" s="71"/>
      <c r="AB199" s="71"/>
      <c r="AC199" s="72"/>
      <c r="AD199" s="71">
        <v>30620338.482465316</v>
      </c>
      <c r="AE199" s="71">
        <v>1258868.090520706</v>
      </c>
      <c r="AF199" s="71">
        <v>4383283.4050643332</v>
      </c>
      <c r="AG199" s="71">
        <v>47441502.527963035</v>
      </c>
      <c r="AH199" s="71">
        <v>74629269.449834347</v>
      </c>
      <c r="AI199" s="71">
        <v>0</v>
      </c>
      <c r="AJ199" s="71">
        <v>0</v>
      </c>
      <c r="AK199" s="71">
        <v>3727517.607650205</v>
      </c>
      <c r="AL199" s="71">
        <v>0</v>
      </c>
      <c r="AM199" s="71">
        <v>0</v>
      </c>
      <c r="AN199" s="71">
        <v>162060779.56349793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2325</v>
      </c>
      <c r="B200" s="70">
        <v>192</v>
      </c>
      <c r="C200" s="70">
        <v>16</v>
      </c>
      <c r="D200" s="70">
        <v>12</v>
      </c>
      <c r="E200" s="70">
        <v>2022</v>
      </c>
      <c r="F200" s="70" t="s">
        <v>161</v>
      </c>
      <c r="G200" s="1073" t="s">
        <v>2323</v>
      </c>
      <c r="H200" s="70" t="s">
        <v>2324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331120.45532484021</v>
      </c>
      <c r="AF200" s="71">
        <v>656842.17197551567</v>
      </c>
      <c r="AG200" s="71">
        <v>4019722.7318225526</v>
      </c>
      <c r="AH200" s="71">
        <v>6345971.8063419377</v>
      </c>
      <c r="AI200" s="71">
        <v>0</v>
      </c>
      <c r="AJ200" s="71">
        <v>0</v>
      </c>
      <c r="AK200" s="71">
        <v>333923.18333680084</v>
      </c>
      <c r="AL200" s="71">
        <v>0</v>
      </c>
      <c r="AM200" s="71">
        <v>0</v>
      </c>
      <c r="AN200" s="71">
        <v>11687580.348801646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2356</v>
      </c>
      <c r="B201" s="70">
        <v>193</v>
      </c>
      <c r="C201" s="70">
        <v>16</v>
      </c>
      <c r="D201" s="70">
        <v>13</v>
      </c>
      <c r="E201" s="70">
        <v>2022</v>
      </c>
      <c r="F201" s="70" t="s">
        <v>161</v>
      </c>
      <c r="G201" s="1073" t="s">
        <v>2354</v>
      </c>
      <c r="H201" s="70" t="s">
        <v>2355</v>
      </c>
      <c r="I201" s="1066"/>
      <c r="J201" s="73"/>
      <c r="K201" s="71"/>
      <c r="L201" s="71"/>
      <c r="M201" s="71"/>
      <c r="N201" s="71"/>
      <c r="O201" s="71"/>
      <c r="P201" s="71"/>
      <c r="Q201" s="71"/>
      <c r="R201" s="71"/>
      <c r="S201" s="71"/>
      <c r="T201" s="71"/>
      <c r="U201" s="71"/>
      <c r="V201" s="71"/>
      <c r="W201" s="71"/>
      <c r="X201" s="71"/>
      <c r="Y201" s="71"/>
      <c r="Z201" s="71"/>
      <c r="AA201" s="71"/>
      <c r="AB201" s="71"/>
      <c r="AC201" s="72"/>
      <c r="AD201" s="71">
        <v>26840697.71537042</v>
      </c>
      <c r="AE201" s="71">
        <v>505073.13692406495</v>
      </c>
      <c r="AF201" s="71">
        <v>1417738.5494124992</v>
      </c>
      <c r="AG201" s="71">
        <v>27633537.306485463</v>
      </c>
      <c r="AH201" s="71">
        <v>42584248.518651448</v>
      </c>
      <c r="AI201" s="71">
        <v>0</v>
      </c>
      <c r="AJ201" s="71">
        <v>0</v>
      </c>
      <c r="AK201" s="71">
        <v>2180701.7479473674</v>
      </c>
      <c r="AL201" s="71">
        <v>0</v>
      </c>
      <c r="AM201" s="71">
        <v>0</v>
      </c>
      <c r="AN201" s="71">
        <v>101161996.97479126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2372</v>
      </c>
      <c r="B202" s="70">
        <v>194</v>
      </c>
      <c r="C202" s="70">
        <v>16</v>
      </c>
      <c r="D202" s="70">
        <v>14</v>
      </c>
      <c r="E202" s="70">
        <v>2022</v>
      </c>
      <c r="F202" s="70" t="s">
        <v>161</v>
      </c>
      <c r="G202" s="1073" t="s">
        <v>2370</v>
      </c>
      <c r="H202" s="70" t="s">
        <v>2371</v>
      </c>
      <c r="I202" s="1066"/>
      <c r="J202" s="73"/>
      <c r="K202" s="71"/>
      <c r="L202" s="71"/>
      <c r="M202" s="71"/>
      <c r="N202" s="71"/>
      <c r="O202" s="71"/>
      <c r="P202" s="71"/>
      <c r="Q202" s="71"/>
      <c r="R202" s="71"/>
      <c r="S202" s="71"/>
      <c r="T202" s="71"/>
      <c r="U202" s="71"/>
      <c r="V202" s="71"/>
      <c r="W202" s="71"/>
      <c r="X202" s="71"/>
      <c r="Y202" s="71"/>
      <c r="Z202" s="71"/>
      <c r="AA202" s="71"/>
      <c r="AB202" s="71"/>
      <c r="AC202" s="72"/>
      <c r="AD202" s="71">
        <v>1774313.0796466754</v>
      </c>
      <c r="AE202" s="71">
        <v>941480.74163790978</v>
      </c>
      <c r="AF202" s="71">
        <v>760896.37743698352</v>
      </c>
      <c r="AG202" s="71">
        <v>22791224.656827461</v>
      </c>
      <c r="AH202" s="71">
        <v>26318689.469567951</v>
      </c>
      <c r="AI202" s="71">
        <v>0</v>
      </c>
      <c r="AJ202" s="71">
        <v>0</v>
      </c>
      <c r="AK202" s="71">
        <v>1462624.8637493979</v>
      </c>
      <c r="AL202" s="71">
        <v>0</v>
      </c>
      <c r="AM202" s="71">
        <v>0</v>
      </c>
      <c r="AN202" s="71">
        <v>54049229.188866377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1667</v>
      </c>
      <c r="B203" s="70">
        <v>195</v>
      </c>
      <c r="C203" s="70">
        <v>16</v>
      </c>
      <c r="D203" s="70">
        <v>15</v>
      </c>
      <c r="E203" s="70">
        <v>2022</v>
      </c>
      <c r="F203" s="70" t="s">
        <v>161</v>
      </c>
      <c r="G203" s="1073" t="s">
        <v>1665</v>
      </c>
      <c r="H203" s="70" t="s">
        <v>1666</v>
      </c>
      <c r="I203" s="1066"/>
      <c r="J203" s="73"/>
      <c r="K203" s="71"/>
      <c r="L203" s="71"/>
      <c r="M203" s="71"/>
      <c r="N203" s="71"/>
      <c r="O203" s="71"/>
      <c r="P203" s="71"/>
      <c r="Q203" s="71"/>
      <c r="R203" s="71"/>
      <c r="S203" s="71"/>
      <c r="T203" s="71"/>
      <c r="U203" s="71"/>
      <c r="V203" s="71"/>
      <c r="W203" s="71"/>
      <c r="X203" s="71"/>
      <c r="Y203" s="71"/>
      <c r="Z203" s="71"/>
      <c r="AA203" s="71"/>
      <c r="AB203" s="71"/>
      <c r="AC203" s="72"/>
      <c r="AD203" s="71">
        <v>69143911.977292523</v>
      </c>
      <c r="AE203" s="71">
        <v>646981.90349185374</v>
      </c>
      <c r="AF203" s="71">
        <v>2445273.8283444941</v>
      </c>
      <c r="AG203" s="71">
        <v>37608811.043436654</v>
      </c>
      <c r="AH203" s="71">
        <v>51339339.251475051</v>
      </c>
      <c r="AI203" s="71">
        <v>0</v>
      </c>
      <c r="AJ203" s="71">
        <v>0</v>
      </c>
      <c r="AK203" s="71">
        <v>2547552.391357983</v>
      </c>
      <c r="AL203" s="71">
        <v>0</v>
      </c>
      <c r="AM203" s="71">
        <v>0</v>
      </c>
      <c r="AN203" s="71">
        <v>163731870.39539859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1663</v>
      </c>
      <c r="B204" s="70">
        <v>196</v>
      </c>
      <c r="C204" s="70">
        <v>16</v>
      </c>
      <c r="D204" s="70">
        <v>16</v>
      </c>
      <c r="E204" s="70">
        <v>2022</v>
      </c>
      <c r="F204" s="70" t="s">
        <v>161</v>
      </c>
      <c r="G204" s="1073" t="s">
        <v>1661</v>
      </c>
      <c r="H204" s="70" t="s">
        <v>1662</v>
      </c>
      <c r="I204" s="1066"/>
      <c r="J204" s="73"/>
      <c r="K204" s="71"/>
      <c r="L204" s="71"/>
      <c r="M204" s="71"/>
      <c r="N204" s="71"/>
      <c r="O204" s="71"/>
      <c r="P204" s="71"/>
      <c r="Q204" s="71"/>
      <c r="R204" s="71"/>
      <c r="S204" s="71"/>
      <c r="T204" s="71"/>
      <c r="U204" s="71"/>
      <c r="V204" s="71"/>
      <c r="W204" s="71"/>
      <c r="X204" s="71"/>
      <c r="Y204" s="71"/>
      <c r="Z204" s="71"/>
      <c r="AA204" s="71"/>
      <c r="AB204" s="71"/>
      <c r="AC204" s="72"/>
      <c r="AD204" s="71">
        <v>10127756.324376233</v>
      </c>
      <c r="AE204" s="71">
        <v>363164.37035627634</v>
      </c>
      <c r="AF204" s="71">
        <v>741386.21391295828</v>
      </c>
      <c r="AG204" s="71">
        <v>10649797.469576258</v>
      </c>
      <c r="AH204" s="71">
        <v>23546333.099625643</v>
      </c>
      <c r="AI204" s="71">
        <v>0</v>
      </c>
      <c r="AJ204" s="71">
        <v>0</v>
      </c>
      <c r="AK204" s="71">
        <v>1141227.0279700872</v>
      </c>
      <c r="AL204" s="71">
        <v>0</v>
      </c>
      <c r="AM204" s="71">
        <v>0</v>
      </c>
      <c r="AN204" s="71">
        <v>46569664.505817458</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2368</v>
      </c>
      <c r="B205" s="70">
        <v>197</v>
      </c>
      <c r="C205" s="70">
        <v>16</v>
      </c>
      <c r="D205" s="70">
        <v>17</v>
      </c>
      <c r="E205" s="70">
        <v>2022</v>
      </c>
      <c r="F205" s="70" t="s">
        <v>161</v>
      </c>
      <c r="G205" s="1073" t="s">
        <v>2366</v>
      </c>
      <c r="H205" s="70" t="s">
        <v>2367</v>
      </c>
      <c r="I205" s="1066"/>
      <c r="J205" s="73"/>
      <c r="K205" s="71"/>
      <c r="L205" s="71"/>
      <c r="M205" s="71"/>
      <c r="N205" s="71"/>
      <c r="O205" s="71"/>
      <c r="P205" s="71"/>
      <c r="Q205" s="71"/>
      <c r="R205" s="71"/>
      <c r="S205" s="71"/>
      <c r="T205" s="71"/>
      <c r="U205" s="71"/>
      <c r="V205" s="71"/>
      <c r="W205" s="71"/>
      <c r="X205" s="71"/>
      <c r="Y205" s="71"/>
      <c r="Z205" s="71"/>
      <c r="AA205" s="71"/>
      <c r="AB205" s="71"/>
      <c r="AC205" s="72"/>
      <c r="AD205" s="71">
        <v>17537552.964108974</v>
      </c>
      <c r="AE205" s="71">
        <v>296024.7388618387</v>
      </c>
      <c r="AF205" s="71">
        <v>1463262.2643018914</v>
      </c>
      <c r="AG205" s="71">
        <v>11697228.631620061</v>
      </c>
      <c r="AH205" s="71">
        <v>25522772.13022035</v>
      </c>
      <c r="AI205" s="71">
        <v>0</v>
      </c>
      <c r="AJ205" s="71">
        <v>0</v>
      </c>
      <c r="AK205" s="71">
        <v>1325104.2952058199</v>
      </c>
      <c r="AL205" s="71">
        <v>0</v>
      </c>
      <c r="AM205" s="71">
        <v>0</v>
      </c>
      <c r="AN205" s="71">
        <v>57841945.024318933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2352</v>
      </c>
      <c r="B206" s="70">
        <v>198</v>
      </c>
      <c r="C206" s="70">
        <v>16</v>
      </c>
      <c r="D206" s="70">
        <v>18</v>
      </c>
      <c r="E206" s="70">
        <v>2022</v>
      </c>
      <c r="F206" s="70" t="s">
        <v>161</v>
      </c>
      <c r="G206" s="1073" t="s">
        <v>2350</v>
      </c>
      <c r="H206" s="70" t="s">
        <v>2351</v>
      </c>
      <c r="I206" s="1066"/>
      <c r="J206" s="73"/>
      <c r="K206" s="71"/>
      <c r="L206" s="71"/>
      <c r="M206" s="71"/>
      <c r="N206" s="71"/>
      <c r="O206" s="71"/>
      <c r="P206" s="71"/>
      <c r="Q206" s="71"/>
      <c r="R206" s="71"/>
      <c r="S206" s="71"/>
      <c r="T206" s="71"/>
      <c r="U206" s="71"/>
      <c r="V206" s="71"/>
      <c r="W206" s="71"/>
      <c r="X206" s="71"/>
      <c r="Y206" s="71"/>
      <c r="Z206" s="71"/>
      <c r="AA206" s="71"/>
      <c r="AB206" s="71"/>
      <c r="AC206" s="72"/>
      <c r="AD206" s="71">
        <v>0</v>
      </c>
      <c r="AE206" s="71">
        <v>175478.58231500749</v>
      </c>
      <c r="AF206" s="71">
        <v>123564.36898549306</v>
      </c>
      <c r="AG206" s="71">
        <v>2237444.5765124168</v>
      </c>
      <c r="AH206" s="71">
        <v>2905899.5476851971</v>
      </c>
      <c r="AI206" s="71">
        <v>0</v>
      </c>
      <c r="AJ206" s="71">
        <v>0</v>
      </c>
      <c r="AK206" s="71">
        <v>138553.586898835</v>
      </c>
      <c r="AL206" s="71">
        <v>0</v>
      </c>
      <c r="AM206" s="71">
        <v>0</v>
      </c>
      <c r="AN206" s="71">
        <v>5580940.6623969497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2384</v>
      </c>
      <c r="B207" s="70">
        <v>199</v>
      </c>
      <c r="C207" s="70">
        <v>16</v>
      </c>
      <c r="D207" s="70">
        <v>19</v>
      </c>
      <c r="E207" s="70">
        <v>2022</v>
      </c>
      <c r="F207" s="70" t="s">
        <v>161</v>
      </c>
      <c r="G207" s="1073" t="s">
        <v>2382</v>
      </c>
      <c r="H207" s="70" t="s">
        <v>2383</v>
      </c>
      <c r="I207" s="1066"/>
      <c r="J207" s="73"/>
      <c r="K207" s="71"/>
      <c r="L207" s="71"/>
      <c r="M207" s="71"/>
      <c r="N207" s="71"/>
      <c r="O207" s="71"/>
      <c r="P207" s="71"/>
      <c r="Q207" s="71"/>
      <c r="R207" s="71"/>
      <c r="S207" s="71"/>
      <c r="T207" s="71"/>
      <c r="U207" s="71"/>
      <c r="V207" s="71"/>
      <c r="W207" s="71"/>
      <c r="X207" s="71"/>
      <c r="Y207" s="71"/>
      <c r="Z207" s="71"/>
      <c r="AA207" s="71"/>
      <c r="AB207" s="71"/>
      <c r="AC207" s="72"/>
      <c r="AD207" s="71">
        <v>77507742.421077996</v>
      </c>
      <c r="AE207" s="71">
        <v>1936368.0083282131</v>
      </c>
      <c r="AF207" s="71">
        <v>6919604.6631876109</v>
      </c>
      <c r="AG207" s="71">
        <v>89865206.557129845</v>
      </c>
      <c r="AH207" s="71">
        <v>139643430.10218093</v>
      </c>
      <c r="AI207" s="71">
        <v>0</v>
      </c>
      <c r="AJ207" s="71">
        <v>0</v>
      </c>
      <c r="AK207" s="71">
        <v>6454944.3201173004</v>
      </c>
      <c r="AL207" s="71">
        <v>0</v>
      </c>
      <c r="AM207" s="71">
        <v>0</v>
      </c>
      <c r="AN207" s="71">
        <v>322327296.0720219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1655</v>
      </c>
      <c r="B208" s="70">
        <v>200</v>
      </c>
      <c r="C208" s="70">
        <v>16</v>
      </c>
      <c r="D208" s="70">
        <v>20</v>
      </c>
      <c r="E208" s="70">
        <v>2022</v>
      </c>
      <c r="F208" s="70" t="s">
        <v>161</v>
      </c>
      <c r="G208" s="1073" t="s">
        <v>1653</v>
      </c>
      <c r="H208" s="70" t="s">
        <v>1654</v>
      </c>
      <c r="I208" s="1066"/>
      <c r="J208" s="73"/>
      <c r="K208" s="71"/>
      <c r="L208" s="71"/>
      <c r="M208" s="71"/>
      <c r="N208" s="71"/>
      <c r="O208" s="71"/>
      <c r="P208" s="71"/>
      <c r="Q208" s="71"/>
      <c r="R208" s="71"/>
      <c r="S208" s="71"/>
      <c r="T208" s="71"/>
      <c r="U208" s="71"/>
      <c r="V208" s="71"/>
      <c r="W208" s="71"/>
      <c r="X208" s="71"/>
      <c r="Y208" s="71"/>
      <c r="Z208" s="71"/>
      <c r="AA208" s="71"/>
      <c r="AB208" s="71"/>
      <c r="AC208" s="72"/>
      <c r="AD208" s="71">
        <v>409421507.90792722</v>
      </c>
      <c r="AE208" s="71">
        <v>7615770.4724713247</v>
      </c>
      <c r="AF208" s="71">
        <v>6685482.7008993076</v>
      </c>
      <c r="AG208" s="71">
        <v>224468336.77893686</v>
      </c>
      <c r="AH208" s="71">
        <v>319413914.25254422</v>
      </c>
      <c r="AI208" s="71">
        <v>0</v>
      </c>
      <c r="AJ208" s="71">
        <v>0</v>
      </c>
      <c r="AK208" s="71">
        <v>15180592.112383727</v>
      </c>
      <c r="AL208" s="71">
        <v>0</v>
      </c>
      <c r="AM208" s="71">
        <v>0</v>
      </c>
      <c r="AN208" s="71">
        <v>982785604.22516263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2333</v>
      </c>
      <c r="B209" s="70">
        <v>201</v>
      </c>
      <c r="C209" s="70">
        <v>16</v>
      </c>
      <c r="D209" s="70">
        <v>21</v>
      </c>
      <c r="E209" s="70">
        <v>2022</v>
      </c>
      <c r="F209" s="70" t="s">
        <v>161</v>
      </c>
      <c r="G209" s="1073" t="s">
        <v>2331</v>
      </c>
      <c r="H209" s="70" t="s">
        <v>2332</v>
      </c>
      <c r="I209" s="1066"/>
      <c r="J209" s="73"/>
      <c r="K209" s="71"/>
      <c r="L209" s="71"/>
      <c r="M209" s="71"/>
      <c r="N209" s="71"/>
      <c r="O209" s="71"/>
      <c r="P209" s="71"/>
      <c r="Q209" s="71"/>
      <c r="R209" s="71"/>
      <c r="S209" s="71"/>
      <c r="T209" s="71"/>
      <c r="U209" s="71"/>
      <c r="V209" s="71"/>
      <c r="W209" s="71"/>
      <c r="X209" s="71"/>
      <c r="Y209" s="71"/>
      <c r="Z209" s="71"/>
      <c r="AA209" s="71"/>
      <c r="AB209" s="71"/>
      <c r="AC209" s="72"/>
      <c r="AD209" s="71">
        <v>1460365.9193034093</v>
      </c>
      <c r="AE209" s="71">
        <v>221255.6037884877</v>
      </c>
      <c r="AF209" s="71">
        <v>507264.25162465574</v>
      </c>
      <c r="AG209" s="71">
        <v>4880700.179156987</v>
      </c>
      <c r="AH209" s="71">
        <v>8616205.8279709984</v>
      </c>
      <c r="AI209" s="71">
        <v>0</v>
      </c>
      <c r="AJ209" s="71">
        <v>0</v>
      </c>
      <c r="AK209" s="71">
        <v>463825.2415103591</v>
      </c>
      <c r="AL209" s="71">
        <v>0</v>
      </c>
      <c r="AM209" s="71">
        <v>0</v>
      </c>
      <c r="AN209" s="71">
        <v>16149617.023354897</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2376</v>
      </c>
      <c r="B210" s="70">
        <v>202</v>
      </c>
      <c r="C210" s="70">
        <v>16</v>
      </c>
      <c r="D210" s="70">
        <v>22</v>
      </c>
      <c r="E210" s="70">
        <v>2022</v>
      </c>
      <c r="F210" s="70" t="s">
        <v>161</v>
      </c>
      <c r="G210" s="1073" t="s">
        <v>2374</v>
      </c>
      <c r="H210" s="70" t="s">
        <v>2375</v>
      </c>
      <c r="I210" s="1066"/>
      <c r="J210" s="73"/>
      <c r="K210" s="71"/>
      <c r="L210" s="71"/>
      <c r="M210" s="71"/>
      <c r="N210" s="71"/>
      <c r="O210" s="71"/>
      <c r="P210" s="71"/>
      <c r="Q210" s="71"/>
      <c r="R210" s="71"/>
      <c r="S210" s="71"/>
      <c r="T210" s="71"/>
      <c r="U210" s="71"/>
      <c r="V210" s="71"/>
      <c r="W210" s="71"/>
      <c r="X210" s="71"/>
      <c r="Y210" s="71"/>
      <c r="Z210" s="71"/>
      <c r="AA210" s="71"/>
      <c r="AB210" s="71"/>
      <c r="AC210" s="72"/>
      <c r="AD210" s="71">
        <v>182697886.07586029</v>
      </c>
      <c r="AE210" s="71">
        <v>3532460.1570368898</v>
      </c>
      <c r="AF210" s="71">
        <v>6789536.9063607762</v>
      </c>
      <c r="AG210" s="71">
        <v>113956123.28413731</v>
      </c>
      <c r="AH210" s="71">
        <v>155770104.24641183</v>
      </c>
      <c r="AI210" s="71">
        <v>0</v>
      </c>
      <c r="AJ210" s="71">
        <v>0</v>
      </c>
      <c r="AK210" s="71">
        <v>7668870.0148385931</v>
      </c>
      <c r="AL210" s="71">
        <v>0</v>
      </c>
      <c r="AM210" s="71">
        <v>0</v>
      </c>
      <c r="AN210" s="71">
        <v>470414980.68464565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2344</v>
      </c>
      <c r="B211" s="70">
        <v>203</v>
      </c>
      <c r="C211" s="70">
        <v>16</v>
      </c>
      <c r="D211" s="70">
        <v>23</v>
      </c>
      <c r="E211" s="70">
        <v>2022</v>
      </c>
      <c r="F211" s="70" t="s">
        <v>161</v>
      </c>
      <c r="G211" s="1073" t="s">
        <v>2343</v>
      </c>
      <c r="H211" s="70" t="s">
        <v>1824</v>
      </c>
      <c r="I211" s="1066"/>
      <c r="J211" s="73"/>
      <c r="K211" s="71"/>
      <c r="L211" s="71"/>
      <c r="M211" s="71"/>
      <c r="N211" s="71"/>
      <c r="O211" s="71"/>
      <c r="P211" s="71"/>
      <c r="Q211" s="71"/>
      <c r="R211" s="71"/>
      <c r="S211" s="71"/>
      <c r="T211" s="71"/>
      <c r="U211" s="71"/>
      <c r="V211" s="71"/>
      <c r="W211" s="71"/>
      <c r="X211" s="71"/>
      <c r="Y211" s="71"/>
      <c r="Z211" s="71"/>
      <c r="AA211" s="71"/>
      <c r="AB211" s="71"/>
      <c r="AC211" s="72"/>
      <c r="AD211" s="71">
        <v>1075895.1443173878</v>
      </c>
      <c r="AE211" s="71">
        <v>283817.53313557734</v>
      </c>
      <c r="AF211" s="71">
        <v>1638853.7360181184</v>
      </c>
      <c r="AG211" s="71">
        <v>6739753.393465098</v>
      </c>
      <c r="AH211" s="71">
        <v>13156673.87122912</v>
      </c>
      <c r="AI211" s="71">
        <v>0</v>
      </c>
      <c r="AJ211" s="71">
        <v>0</v>
      </c>
      <c r="AK211" s="71">
        <v>624846.97763603227</v>
      </c>
      <c r="AL211" s="71">
        <v>0</v>
      </c>
      <c r="AM211" s="71">
        <v>0</v>
      </c>
      <c r="AN211" s="71">
        <v>23519840.655801333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2317</v>
      </c>
      <c r="B212" s="70">
        <v>204</v>
      </c>
      <c r="C212" s="70">
        <v>16</v>
      </c>
      <c r="D212" s="70">
        <v>24</v>
      </c>
      <c r="E212" s="70">
        <v>2022</v>
      </c>
      <c r="F212" s="70" t="s">
        <v>161</v>
      </c>
      <c r="G212" s="1073" t="s">
        <v>2315</v>
      </c>
      <c r="H212" s="70" t="s">
        <v>2316</v>
      </c>
      <c r="I212" s="1066"/>
      <c r="J212" s="73"/>
      <c r="K212" s="71"/>
      <c r="L212" s="71"/>
      <c r="M212" s="71"/>
      <c r="N212" s="71"/>
      <c r="O212" s="71"/>
      <c r="P212" s="71"/>
      <c r="Q212" s="71"/>
      <c r="R212" s="71"/>
      <c r="S212" s="71"/>
      <c r="T212" s="71"/>
      <c r="U212" s="71"/>
      <c r="V212" s="71"/>
      <c r="W212" s="71"/>
      <c r="X212" s="71"/>
      <c r="Y212" s="71"/>
      <c r="Z212" s="71"/>
      <c r="AA212" s="71"/>
      <c r="AB212" s="71"/>
      <c r="AC212" s="72"/>
      <c r="AD212" s="71">
        <v>19541271.512478027</v>
      </c>
      <c r="AE212" s="71">
        <v>770579.8614702503</v>
      </c>
      <c r="AF212" s="71">
        <v>1281167.4047443226</v>
      </c>
      <c r="AG212" s="71">
        <v>30556473.481194083</v>
      </c>
      <c r="AH212" s="71">
        <v>61745023.661200717</v>
      </c>
      <c r="AI212" s="71">
        <v>0</v>
      </c>
      <c r="AJ212" s="71">
        <v>0</v>
      </c>
      <c r="AK212" s="71">
        <v>3356276.6362297479</v>
      </c>
      <c r="AL212" s="71">
        <v>0</v>
      </c>
      <c r="AM212" s="71">
        <v>0</v>
      </c>
      <c r="AN212" s="71">
        <v>117250792.55731715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1639</v>
      </c>
      <c r="B213" s="70">
        <v>205</v>
      </c>
      <c r="C213" s="70">
        <v>16</v>
      </c>
      <c r="D213" s="70">
        <v>25</v>
      </c>
      <c r="E213" s="70">
        <v>2022</v>
      </c>
      <c r="F213" s="70" t="s">
        <v>161</v>
      </c>
      <c r="G213" s="1073" t="s">
        <v>1637</v>
      </c>
      <c r="H213" s="70" t="s">
        <v>1638</v>
      </c>
      <c r="I213" s="1066"/>
      <c r="J213" s="73"/>
      <c r="K213" s="71"/>
      <c r="L213" s="71"/>
      <c r="M213" s="71"/>
      <c r="N213" s="71"/>
      <c r="O213" s="71"/>
      <c r="P213" s="71"/>
      <c r="Q213" s="71"/>
      <c r="R213" s="71"/>
      <c r="S213" s="71"/>
      <c r="T213" s="71"/>
      <c r="U213" s="71"/>
      <c r="V213" s="71"/>
      <c r="W213" s="71"/>
      <c r="X213" s="71"/>
      <c r="Y213" s="71"/>
      <c r="Z213" s="71"/>
      <c r="AA213" s="71"/>
      <c r="AB213" s="71"/>
      <c r="AC213" s="72"/>
      <c r="AD213" s="71">
        <v>493619070.69574541</v>
      </c>
      <c r="AE213" s="71">
        <v>8494689.284762146</v>
      </c>
      <c r="AF213" s="71">
        <v>18274519.834170289</v>
      </c>
      <c r="AG213" s="71">
        <v>327736275.06399888</v>
      </c>
      <c r="AH213" s="71">
        <v>429218456.71985465</v>
      </c>
      <c r="AI213" s="71">
        <v>0</v>
      </c>
      <c r="AJ213" s="71">
        <v>0</v>
      </c>
      <c r="AK213" s="71">
        <v>20867616.41266191</v>
      </c>
      <c r="AL213" s="71">
        <v>0</v>
      </c>
      <c r="AM213" s="71">
        <v>0</v>
      </c>
      <c r="AN213" s="71">
        <v>1298210628.0111933</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2388</v>
      </c>
      <c r="B214" s="70">
        <v>206</v>
      </c>
      <c r="C214" s="70">
        <v>16</v>
      </c>
      <c r="D214" s="70">
        <v>26</v>
      </c>
      <c r="E214" s="70">
        <v>2022</v>
      </c>
      <c r="F214" s="70" t="s">
        <v>161</v>
      </c>
      <c r="G214" s="1073" t="s">
        <v>2386</v>
      </c>
      <c r="H214" s="70" t="s">
        <v>2387</v>
      </c>
      <c r="I214" s="1066"/>
      <c r="J214" s="73"/>
      <c r="K214" s="71"/>
      <c r="L214" s="71"/>
      <c r="M214" s="71"/>
      <c r="N214" s="71"/>
      <c r="O214" s="71"/>
      <c r="P214" s="71"/>
      <c r="Q214" s="71"/>
      <c r="R214" s="71"/>
      <c r="S214" s="71"/>
      <c r="T214" s="71"/>
      <c r="U214" s="71"/>
      <c r="V214" s="71"/>
      <c r="W214" s="71"/>
      <c r="X214" s="71"/>
      <c r="Y214" s="71"/>
      <c r="Z214" s="71"/>
      <c r="AA214" s="71"/>
      <c r="AB214" s="71"/>
      <c r="AC214" s="72"/>
      <c r="AD214" s="71">
        <v>285346456.44506174</v>
      </c>
      <c r="AE214" s="71">
        <v>17999524.843372419</v>
      </c>
      <c r="AF214" s="71">
        <v>12772653.720395176</v>
      </c>
      <c r="AG214" s="71">
        <v>910513812.18648553</v>
      </c>
      <c r="AH214" s="71">
        <v>1075321717.5483756</v>
      </c>
      <c r="AI214" s="71">
        <v>0</v>
      </c>
      <c r="AJ214" s="71">
        <v>0</v>
      </c>
      <c r="AK214" s="71">
        <v>51596167.790017612</v>
      </c>
      <c r="AL214" s="71">
        <v>0</v>
      </c>
      <c r="AM214" s="71">
        <v>0</v>
      </c>
      <c r="AN214" s="71">
        <v>2353550332.5337081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2364</v>
      </c>
      <c r="B215" s="70">
        <v>207</v>
      </c>
      <c r="C215" s="70">
        <v>16</v>
      </c>
      <c r="D215" s="70">
        <v>27</v>
      </c>
      <c r="E215" s="70">
        <v>2022</v>
      </c>
      <c r="F215" s="70" t="s">
        <v>161</v>
      </c>
      <c r="G215" s="1073" t="s">
        <v>2362</v>
      </c>
      <c r="H215" s="70" t="s">
        <v>2363</v>
      </c>
      <c r="I215" s="1066"/>
      <c r="J215" s="73"/>
      <c r="K215" s="71"/>
      <c r="L215" s="71"/>
      <c r="M215" s="71"/>
      <c r="N215" s="71"/>
      <c r="O215" s="71"/>
      <c r="P215" s="71"/>
      <c r="Q215" s="71"/>
      <c r="R215" s="71"/>
      <c r="S215" s="71"/>
      <c r="T215" s="71"/>
      <c r="U215" s="71"/>
      <c r="V215" s="71"/>
      <c r="W215" s="71"/>
      <c r="X215" s="71"/>
      <c r="Y215" s="71"/>
      <c r="Z215" s="71"/>
      <c r="AA215" s="71"/>
      <c r="AB215" s="71"/>
      <c r="AC215" s="72"/>
      <c r="AD215" s="71">
        <v>983441.85222392296</v>
      </c>
      <c r="AE215" s="71">
        <v>117494.35511526588</v>
      </c>
      <c r="AF215" s="71">
        <v>793413.3166436922</v>
      </c>
      <c r="AG215" s="71">
        <v>2160669.5175144416</v>
      </c>
      <c r="AH215" s="71">
        <v>3627032.7074967809</v>
      </c>
      <c r="AI215" s="71">
        <v>0</v>
      </c>
      <c r="AJ215" s="71">
        <v>0</v>
      </c>
      <c r="AK215" s="71">
        <v>193561.81431626625</v>
      </c>
      <c r="AL215" s="71">
        <v>0</v>
      </c>
      <c r="AM215" s="71">
        <v>0</v>
      </c>
      <c r="AN215" s="71">
        <v>7875613.5633103698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1575</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1575</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1575</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1575</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1575</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1575</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1575</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1575</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1575</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2095</v>
      </c>
      <c r="H6" s="77" t="s">
        <v>2096</v>
      </c>
      <c r="I6" s="77" t="s">
        <v>2391</v>
      </c>
      <c r="J6" s="77" t="s">
        <v>2392</v>
      </c>
      <c r="K6" s="1080">
        <v>34</v>
      </c>
      <c r="L6" s="1081">
        <v>48</v>
      </c>
      <c r="M6" s="1044"/>
      <c r="N6" s="988">
        <v>1</v>
      </c>
      <c r="O6" s="77" t="s">
        <v>1642</v>
      </c>
      <c r="P6" s="77" t="s">
        <v>1643</v>
      </c>
      <c r="Q6" s="77" t="s">
        <v>1501</v>
      </c>
      <c r="R6" s="16"/>
      <c r="S6" s="77">
        <v>1</v>
      </c>
      <c r="T6" s="77" t="s">
        <v>2095</v>
      </c>
      <c r="U6" s="77" t="s">
        <v>2096</v>
      </c>
      <c r="V6" s="77" t="s">
        <v>1501</v>
      </c>
      <c r="W6" s="16"/>
      <c r="X6" s="77">
        <v>1</v>
      </c>
      <c r="Y6" s="692" t="s">
        <v>1642</v>
      </c>
      <c r="Z6" s="77" t="s">
        <v>1643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1689</v>
      </c>
      <c r="P7" s="77" t="s">
        <v>1690</v>
      </c>
      <c r="Q7" s="77" t="s">
        <v>1501</v>
      </c>
      <c r="R7" s="16"/>
      <c r="S7" s="77">
        <v>2</v>
      </c>
      <c r="T7" s="76" t="s">
        <v>795</v>
      </c>
      <c r="U7" s="77" t="s">
        <v>1503</v>
      </c>
      <c r="V7" s="77" t="s">
        <v>1503</v>
      </c>
      <c r="W7" s="16"/>
      <c r="X7" s="77">
        <v>2</v>
      </c>
      <c r="Y7" s="692" t="s">
        <v>1689</v>
      </c>
      <c r="Z7" s="77" t="s">
        <v>1690</v>
      </c>
      <c r="AA7" s="77" t="s">
        <v>1501</v>
      </c>
      <c r="AB7" s="16"/>
      <c r="AC7" s="77">
        <v>2</v>
      </c>
      <c r="AD7" s="77" t="s">
        <v>2346</v>
      </c>
      <c r="AE7" s="77" t="s">
        <v>2347</v>
      </c>
      <c r="AF7" s="77" t="s">
        <v>1501</v>
      </c>
    </row>
    <row r="8" spans="1:32" ht="12">
      <c r="A8" s="16"/>
      <c r="B8" s="16"/>
      <c r="C8" s="16"/>
      <c r="D8" s="16"/>
      <c r="F8" s="16"/>
      <c r="G8" s="16"/>
      <c r="H8" s="16"/>
      <c r="I8" s="16"/>
      <c r="J8" s="16"/>
      <c r="K8" s="1044"/>
      <c r="L8" s="1044"/>
      <c r="M8" s="1044"/>
      <c r="N8" s="988">
        <v>3</v>
      </c>
      <c r="O8" s="77" t="s">
        <v>1712</v>
      </c>
      <c r="P8" s="77" t="s">
        <v>1713</v>
      </c>
      <c r="Q8" s="77" t="s">
        <v>1501</v>
      </c>
      <c r="R8" s="16"/>
      <c r="S8" s="16"/>
      <c r="T8" s="16"/>
      <c r="U8" s="16"/>
      <c r="V8" s="16"/>
      <c r="W8" s="16"/>
      <c r="X8" s="77">
        <v>3</v>
      </c>
      <c r="Y8" s="692" t="s">
        <v>1712</v>
      </c>
      <c r="Z8" s="77" t="s">
        <v>1713</v>
      </c>
      <c r="AA8" s="77" t="s">
        <v>1501</v>
      </c>
      <c r="AB8" s="16"/>
      <c r="AC8" s="77">
        <v>3</v>
      </c>
      <c r="AD8" s="77" t="s">
        <v>1957</v>
      </c>
      <c r="AE8" s="77" t="s">
        <v>1958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1648</v>
      </c>
      <c r="P9" s="77" t="s">
        <v>1649</v>
      </c>
      <c r="Q9" s="77" t="s">
        <v>1501</v>
      </c>
      <c r="R9" s="16"/>
      <c r="S9" s="16"/>
      <c r="T9" s="16"/>
      <c r="U9" s="16"/>
      <c r="V9" s="16"/>
      <c r="W9" s="16"/>
      <c r="X9" s="77">
        <v>4</v>
      </c>
      <c r="Y9" s="692" t="s">
        <v>1648</v>
      </c>
      <c r="Z9" s="77" t="s">
        <v>1649</v>
      </c>
      <c r="AA9" s="77" t="s">
        <v>1501</v>
      </c>
      <c r="AB9" s="16"/>
      <c r="AC9" s="77">
        <v>4</v>
      </c>
      <c r="AD9" s="77" t="s">
        <v>2095</v>
      </c>
      <c r="AE9" s="77" t="s">
        <v>2096</v>
      </c>
      <c r="AF9" s="77" t="s">
        <v>1501</v>
      </c>
    </row>
    <row r="10" spans="1:32" ht="12">
      <c r="A10" s="16"/>
      <c r="B10" s="16"/>
      <c r="C10" s="16"/>
      <c r="D10" s="16"/>
      <c r="F10" s="75" t="s">
        <v>1501</v>
      </c>
      <c r="G10" s="76" t="s">
        <v>2095</v>
      </c>
      <c r="H10" s="77" t="s">
        <v>2096</v>
      </c>
      <c r="I10" s="77" t="s">
        <v>2391</v>
      </c>
      <c r="J10" s="77" t="s">
        <v>2392</v>
      </c>
      <c r="K10" s="1079">
        <v>34</v>
      </c>
      <c r="L10" s="1045">
        <v>48</v>
      </c>
      <c r="M10" s="1044"/>
      <c r="N10" s="988">
        <v>5</v>
      </c>
      <c r="O10" s="77" t="s">
        <v>1754</v>
      </c>
      <c r="P10" s="77" t="s">
        <v>1755</v>
      </c>
      <c r="Q10" s="77" t="s">
        <v>1501</v>
      </c>
      <c r="R10" s="16"/>
      <c r="S10" s="16"/>
      <c r="T10" s="16"/>
      <c r="U10" s="16"/>
      <c r="V10" s="16"/>
      <c r="W10" s="16"/>
      <c r="X10" s="77">
        <v>5</v>
      </c>
      <c r="Y10" s="692" t="s">
        <v>1754</v>
      </c>
      <c r="Z10" s="77" t="s">
        <v>1755</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1777</v>
      </c>
      <c r="P11" s="77" t="s">
        <v>1778</v>
      </c>
      <c r="Q11" s="77" t="s">
        <v>1501</v>
      </c>
      <c r="R11" s="16"/>
      <c r="S11" s="16"/>
      <c r="T11" s="16"/>
      <c r="U11" s="16"/>
      <c r="V11" s="16"/>
      <c r="W11" s="16"/>
      <c r="X11" s="77">
        <v>6</v>
      </c>
      <c r="Y11" s="692" t="s">
        <v>1777</v>
      </c>
      <c r="Z11" s="77" t="s">
        <v>1778</v>
      </c>
      <c r="AA11" s="77" t="s">
        <v>1501</v>
      </c>
      <c r="AB11" s="16"/>
      <c r="AC11" s="77">
        <v>6</v>
      </c>
      <c r="AD11" s="77" t="s">
        <v>2339</v>
      </c>
      <c r="AE11" s="77" t="s">
        <v>2340</v>
      </c>
      <c r="AF11" s="77" t="s">
        <v>1501</v>
      </c>
    </row>
    <row r="12" spans="1:32" ht="12">
      <c r="A12" s="16"/>
      <c r="B12" s="16"/>
      <c r="C12" s="16"/>
      <c r="D12" s="16"/>
      <c r="F12" s="75" t="s">
        <v>1505</v>
      </c>
      <c r="G12" s="76" t="s">
        <v>2095</v>
      </c>
      <c r="H12" s="77"/>
      <c r="I12" s="77" t="s">
        <v>2095</v>
      </c>
      <c r="J12" s="77"/>
      <c r="K12" s="1079" t="s">
        <v>1544</v>
      </c>
      <c r="L12" s="1045"/>
      <c r="M12" s="1044"/>
      <c r="N12" s="988">
        <v>7</v>
      </c>
      <c r="O12" s="77" t="s">
        <v>1800</v>
      </c>
      <c r="P12" s="77" t="s">
        <v>1801</v>
      </c>
      <c r="Q12" s="77" t="s">
        <v>1501</v>
      </c>
      <c r="R12" s="16"/>
      <c r="S12" s="16"/>
      <c r="T12" s="16"/>
      <c r="U12" s="16"/>
      <c r="V12" s="16"/>
      <c r="W12" s="16"/>
      <c r="X12" s="77">
        <v>7</v>
      </c>
      <c r="Y12" s="692" t="s">
        <v>1800</v>
      </c>
      <c r="Z12" s="77" t="s">
        <v>1801</v>
      </c>
      <c r="AA12" s="77" t="s">
        <v>1501</v>
      </c>
      <c r="AB12" s="16"/>
      <c r="AC12" s="77">
        <v>7</v>
      </c>
      <c r="AD12" s="77" t="s">
        <v>2358</v>
      </c>
      <c r="AE12" s="77" t="s">
        <v>2359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1823</v>
      </c>
      <c r="P13" s="77" t="s">
        <v>1824</v>
      </c>
      <c r="Q13" s="77" t="s">
        <v>1501</v>
      </c>
      <c r="R13" s="16"/>
      <c r="S13" s="16"/>
      <c r="T13" s="16"/>
      <c r="U13" s="16"/>
      <c r="V13" s="16"/>
      <c r="W13" s="16"/>
      <c r="X13" s="77">
        <v>8</v>
      </c>
      <c r="Y13" s="692" t="s">
        <v>1823</v>
      </c>
      <c r="Z13" s="77" t="s">
        <v>1824</v>
      </c>
      <c r="AA13" s="77" t="s">
        <v>1501</v>
      </c>
      <c r="AB13" s="16"/>
      <c r="AC13" s="77">
        <v>8</v>
      </c>
      <c r="AD13" s="77" t="s">
        <v>1657</v>
      </c>
      <c r="AE13" s="77" t="s">
        <v>1658</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1645</v>
      </c>
      <c r="P14" s="77" t="s">
        <v>1646</v>
      </c>
      <c r="Q14" s="77" t="s">
        <v>1501</v>
      </c>
      <c r="R14" s="16"/>
      <c r="S14" s="16"/>
      <c r="T14" s="16"/>
      <c r="U14" s="16"/>
      <c r="V14" s="16"/>
      <c r="W14" s="16"/>
      <c r="X14" s="77">
        <v>9</v>
      </c>
      <c r="Y14" s="692" t="s">
        <v>1645</v>
      </c>
      <c r="Z14" s="77" t="s">
        <v>1646</v>
      </c>
      <c r="AA14" s="77" t="s">
        <v>1501</v>
      </c>
      <c r="AB14" s="16"/>
      <c r="AC14" s="77">
        <v>9</v>
      </c>
      <c r="AD14" s="77" t="s">
        <v>2335</v>
      </c>
      <c r="AE14" s="77" t="s">
        <v>2336</v>
      </c>
      <c r="AF14" s="77" t="s">
        <v>1501</v>
      </c>
    </row>
    <row r="15" spans="1:32" ht="12">
      <c r="A15" s="16"/>
      <c r="B15" s="16"/>
      <c r="C15" s="16"/>
      <c r="D15" s="16"/>
      <c r="E15" s="16"/>
      <c r="F15" s="16"/>
      <c r="G15" s="16"/>
      <c r="H15" s="16"/>
      <c r="I15" s="16"/>
      <c r="J15" s="16"/>
      <c r="K15" s="1044"/>
      <c r="L15" s="1044"/>
      <c r="M15" s="1044"/>
      <c r="N15" s="988">
        <v>10</v>
      </c>
      <c r="O15" s="77" t="s">
        <v>1865</v>
      </c>
      <c r="P15" s="77" t="s">
        <v>1866</v>
      </c>
      <c r="Q15" s="77" t="s">
        <v>1501</v>
      </c>
      <c r="R15" s="16"/>
      <c r="S15" s="16"/>
      <c r="T15" s="16"/>
      <c r="U15" s="16"/>
      <c r="V15" s="16"/>
      <c r="W15" s="16"/>
      <c r="X15" s="77">
        <v>10</v>
      </c>
      <c r="Y15" s="692" t="s">
        <v>1865</v>
      </c>
      <c r="Z15" s="77" t="s">
        <v>1866</v>
      </c>
      <c r="AA15" s="77" t="s">
        <v>1501</v>
      </c>
      <c r="AB15" s="16"/>
      <c r="AC15" s="77">
        <v>10</v>
      </c>
      <c r="AD15" s="77" t="s">
        <v>2327</v>
      </c>
      <c r="AE15" s="77" t="s">
        <v>2328</v>
      </c>
      <c r="AF15" s="77" t="s">
        <v>1501</v>
      </c>
    </row>
    <row r="16" spans="1:32" ht="12">
      <c r="A16" s="16"/>
      <c r="B16" s="16"/>
      <c r="C16" s="16"/>
      <c r="D16" s="16"/>
      <c r="E16" s="16"/>
      <c r="F16" s="16"/>
      <c r="G16" s="16"/>
      <c r="H16" s="16"/>
      <c r="I16" s="16"/>
      <c r="J16" s="16"/>
      <c r="K16" s="1044"/>
      <c r="L16" s="1044"/>
      <c r="M16" s="1044"/>
      <c r="N16" s="988">
        <v>11</v>
      </c>
      <c r="O16" s="77" t="s">
        <v>1888</v>
      </c>
      <c r="P16" s="77" t="s">
        <v>1889</v>
      </c>
      <c r="Q16" s="77" t="s">
        <v>1501</v>
      </c>
      <c r="R16" s="16"/>
      <c r="S16" s="16"/>
      <c r="T16" s="16"/>
      <c r="U16" s="16"/>
      <c r="V16" s="16"/>
      <c r="W16" s="16"/>
      <c r="X16" s="77">
        <v>11</v>
      </c>
      <c r="Y16" s="692" t="s">
        <v>1888</v>
      </c>
      <c r="Z16" s="77" t="s">
        <v>1889</v>
      </c>
      <c r="AA16" s="77" t="s">
        <v>1501</v>
      </c>
      <c r="AB16" s="16"/>
      <c r="AC16" s="77">
        <v>11</v>
      </c>
      <c r="AD16" s="77" t="s">
        <v>2378</v>
      </c>
      <c r="AE16" s="77" t="s">
        <v>2379</v>
      </c>
      <c r="AF16" s="77" t="s">
        <v>1501</v>
      </c>
    </row>
    <row r="17" spans="1:32" ht="12">
      <c r="A17" s="16"/>
      <c r="B17" s="16"/>
      <c r="C17" s="16"/>
      <c r="D17" s="16"/>
      <c r="E17" s="16"/>
      <c r="F17" s="16"/>
      <c r="G17" s="16"/>
      <c r="H17" s="16"/>
      <c r="I17" s="16"/>
      <c r="J17" s="16"/>
      <c r="K17" s="1044"/>
      <c r="L17" s="1044"/>
      <c r="M17" s="1044"/>
      <c r="N17" s="988">
        <v>12</v>
      </c>
      <c r="O17" s="77" t="s">
        <v>1911</v>
      </c>
      <c r="P17" s="77" t="s">
        <v>1912</v>
      </c>
      <c r="Q17" s="77" t="s">
        <v>1501</v>
      </c>
      <c r="R17" s="16"/>
      <c r="S17" s="16"/>
      <c r="T17" s="16"/>
      <c r="U17" s="16"/>
      <c r="V17" s="16"/>
      <c r="W17" s="16"/>
      <c r="X17" s="77">
        <v>12</v>
      </c>
      <c r="Y17" s="692" t="s">
        <v>1911</v>
      </c>
      <c r="Z17" s="77" t="s">
        <v>1912</v>
      </c>
      <c r="AA17" s="77" t="s">
        <v>1501</v>
      </c>
      <c r="AB17" s="16"/>
      <c r="AC17" s="77">
        <v>12</v>
      </c>
      <c r="AD17" s="77" t="s">
        <v>2323</v>
      </c>
      <c r="AE17" s="77" t="s">
        <v>2324</v>
      </c>
      <c r="AF17" s="77" t="s">
        <v>1501</v>
      </c>
    </row>
    <row r="18" spans="1:32" ht="12">
      <c r="A18" s="16"/>
      <c r="B18" s="16"/>
      <c r="C18" s="16"/>
      <c r="D18" s="16"/>
      <c r="E18" s="16"/>
      <c r="F18" s="16"/>
      <c r="G18" s="16"/>
      <c r="H18" s="16"/>
      <c r="I18" s="16"/>
      <c r="J18" s="16"/>
      <c r="K18" s="1044"/>
      <c r="L18" s="1044"/>
      <c r="M18" s="1044"/>
      <c r="N18" s="988">
        <v>13</v>
      </c>
      <c r="O18" s="77" t="s">
        <v>1934</v>
      </c>
      <c r="P18" s="77" t="s">
        <v>1935</v>
      </c>
      <c r="Q18" s="77" t="s">
        <v>1501</v>
      </c>
      <c r="R18" s="16"/>
      <c r="S18" s="16"/>
      <c r="T18" s="16"/>
      <c r="U18" s="16"/>
      <c r="V18" s="16"/>
      <c r="W18" s="16"/>
      <c r="X18" s="77">
        <v>13</v>
      </c>
      <c r="Y18" s="692" t="s">
        <v>1934</v>
      </c>
      <c r="Z18" s="77" t="s">
        <v>1935</v>
      </c>
      <c r="AA18" s="77" t="s">
        <v>1501</v>
      </c>
      <c r="AB18" s="16"/>
      <c r="AC18" s="77">
        <v>13</v>
      </c>
      <c r="AD18" s="77" t="s">
        <v>2354</v>
      </c>
      <c r="AE18" s="77" t="s">
        <v>2355</v>
      </c>
      <c r="AF18" s="77" t="s">
        <v>1501</v>
      </c>
    </row>
    <row r="19" spans="1:32" ht="12">
      <c r="A19" s="16"/>
      <c r="B19" s="16"/>
      <c r="C19" s="16"/>
      <c r="D19" s="16"/>
      <c r="E19" s="16"/>
      <c r="F19" s="16"/>
      <c r="G19" s="16"/>
      <c r="H19" s="16"/>
      <c r="I19" s="16"/>
      <c r="J19" s="16"/>
      <c r="K19" s="1044"/>
      <c r="L19" s="1044"/>
      <c r="M19" s="1044"/>
      <c r="N19" s="988">
        <v>14</v>
      </c>
      <c r="O19" s="77" t="s">
        <v>1957</v>
      </c>
      <c r="P19" s="77" t="s">
        <v>1958</v>
      </c>
      <c r="Q19" s="77" t="s">
        <v>1501</v>
      </c>
      <c r="R19" s="16"/>
      <c r="S19" s="16"/>
      <c r="T19" s="16"/>
      <c r="U19" s="16"/>
      <c r="V19" s="16"/>
      <c r="W19" s="16"/>
      <c r="X19" s="77">
        <v>14</v>
      </c>
      <c r="Y19" s="692" t="s">
        <v>1957</v>
      </c>
      <c r="Z19" s="77" t="s">
        <v>1958</v>
      </c>
      <c r="AA19" s="77" t="s">
        <v>1501</v>
      </c>
      <c r="AB19" s="16"/>
      <c r="AC19" s="77">
        <v>14</v>
      </c>
      <c r="AD19" s="77" t="s">
        <v>2370</v>
      </c>
      <c r="AE19" s="77" t="s">
        <v>2371</v>
      </c>
      <c r="AF19" s="77" t="s">
        <v>1501</v>
      </c>
    </row>
    <row r="20" spans="1:32" ht="12">
      <c r="A20" s="16"/>
      <c r="B20" s="16"/>
      <c r="C20" s="16"/>
      <c r="D20" s="16"/>
      <c r="E20" s="16"/>
      <c r="F20" s="16"/>
      <c r="G20" s="16"/>
      <c r="H20" s="16"/>
      <c r="I20" s="16"/>
      <c r="J20" s="16"/>
      <c r="K20" s="1044"/>
      <c r="L20" s="1044"/>
      <c r="M20" s="1044"/>
      <c r="N20" s="988">
        <v>15</v>
      </c>
      <c r="O20" s="77" t="s">
        <v>1980</v>
      </c>
      <c r="P20" s="77" t="s">
        <v>1981</v>
      </c>
      <c r="Q20" s="77" t="s">
        <v>1501</v>
      </c>
      <c r="R20" s="16"/>
      <c r="S20" s="16"/>
      <c r="T20" s="16"/>
      <c r="U20" s="16"/>
      <c r="V20" s="16"/>
      <c r="W20" s="16"/>
      <c r="X20" s="77">
        <v>15</v>
      </c>
      <c r="Y20" s="692" t="s">
        <v>1980</v>
      </c>
      <c r="Z20" s="77" t="s">
        <v>1981</v>
      </c>
      <c r="AA20" s="77" t="s">
        <v>1501</v>
      </c>
      <c r="AB20" s="16"/>
      <c r="AC20" s="77">
        <v>15</v>
      </c>
      <c r="AD20" s="77" t="s">
        <v>1665</v>
      </c>
      <c r="AE20" s="77" t="s">
        <v>1666</v>
      </c>
      <c r="AF20" s="77" t="s">
        <v>1501</v>
      </c>
    </row>
    <row r="21" spans="1:32" ht="12">
      <c r="A21" s="16"/>
      <c r="B21" s="16"/>
      <c r="C21" s="16"/>
      <c r="D21" s="16"/>
      <c r="E21" s="16"/>
      <c r="F21" s="16"/>
      <c r="G21" s="16"/>
      <c r="H21" s="16"/>
      <c r="I21" s="16"/>
      <c r="J21" s="16"/>
      <c r="K21" s="1044"/>
      <c r="L21" s="1044"/>
      <c r="M21" s="1044"/>
      <c r="N21" s="988">
        <v>16</v>
      </c>
      <c r="O21" s="77" t="s">
        <v>2003</v>
      </c>
      <c r="P21" s="77" t="s">
        <v>2004</v>
      </c>
      <c r="Q21" s="77" t="s">
        <v>1501</v>
      </c>
      <c r="R21" s="16"/>
      <c r="S21" s="16"/>
      <c r="T21" s="16"/>
      <c r="U21" s="16"/>
      <c r="V21" s="16"/>
      <c r="W21" s="16"/>
      <c r="X21" s="77">
        <v>16</v>
      </c>
      <c r="Y21" s="692" t="s">
        <v>2003</v>
      </c>
      <c r="Z21" s="77" t="s">
        <v>2004</v>
      </c>
      <c r="AA21" s="77" t="s">
        <v>1501</v>
      </c>
      <c r="AB21" s="16"/>
      <c r="AC21" s="77">
        <v>16</v>
      </c>
      <c r="AD21" s="77" t="s">
        <v>1661</v>
      </c>
      <c r="AE21" s="77" t="s">
        <v>1662</v>
      </c>
      <c r="AF21" s="77" t="s">
        <v>1501</v>
      </c>
    </row>
    <row r="22" spans="1:32" ht="12">
      <c r="A22" s="16"/>
      <c r="B22" s="16"/>
      <c r="C22" s="16"/>
      <c r="D22" s="16"/>
      <c r="E22" s="16"/>
      <c r="F22" s="16"/>
      <c r="G22" s="16"/>
      <c r="H22" s="16"/>
      <c r="I22" s="16"/>
      <c r="J22" s="16"/>
      <c r="K22" s="1044"/>
      <c r="L22" s="1044"/>
      <c r="M22" s="1044"/>
      <c r="N22" s="988">
        <v>17</v>
      </c>
      <c r="O22" s="77" t="s">
        <v>2026</v>
      </c>
      <c r="P22" s="77" t="s">
        <v>2027</v>
      </c>
      <c r="Q22" s="77" t="s">
        <v>1501</v>
      </c>
      <c r="R22" s="16"/>
      <c r="S22" s="16"/>
      <c r="T22" s="16"/>
      <c r="U22" s="16"/>
      <c r="V22" s="16"/>
      <c r="W22" s="16"/>
      <c r="X22" s="77">
        <v>17</v>
      </c>
      <c r="Y22" s="692" t="s">
        <v>2026</v>
      </c>
      <c r="Z22" s="77" t="s">
        <v>2027</v>
      </c>
      <c r="AA22" s="77" t="s">
        <v>1501</v>
      </c>
      <c r="AB22" s="16"/>
      <c r="AC22" s="77">
        <v>17</v>
      </c>
      <c r="AD22" s="77" t="s">
        <v>2366</v>
      </c>
      <c r="AE22" s="77" t="s">
        <v>2367</v>
      </c>
      <c r="AF22" s="77" t="s">
        <v>1501</v>
      </c>
    </row>
    <row r="23" spans="1:32" ht="12">
      <c r="A23" s="16"/>
      <c r="B23" s="16"/>
      <c r="C23" s="16"/>
      <c r="D23" s="16"/>
      <c r="E23" s="16"/>
      <c r="F23" s="16"/>
      <c r="G23" s="16"/>
      <c r="H23" s="16"/>
      <c r="I23" s="16"/>
      <c r="J23" s="16"/>
      <c r="K23" s="1044"/>
      <c r="L23" s="1044"/>
      <c r="M23" s="1044"/>
      <c r="N23" s="988">
        <v>18</v>
      </c>
      <c r="O23" s="77" t="s">
        <v>2049</v>
      </c>
      <c r="P23" s="77" t="s">
        <v>2050</v>
      </c>
      <c r="Q23" s="77" t="s">
        <v>1501</v>
      </c>
      <c r="R23" s="16"/>
      <c r="S23" s="16"/>
      <c r="T23" s="16"/>
      <c r="U23" s="16"/>
      <c r="V23" s="16"/>
      <c r="W23" s="16"/>
      <c r="X23" s="77">
        <v>18</v>
      </c>
      <c r="Y23" s="692" t="s">
        <v>2049</v>
      </c>
      <c r="Z23" s="77" t="s">
        <v>2050</v>
      </c>
      <c r="AA23" s="77" t="s">
        <v>1501</v>
      </c>
      <c r="AB23" s="16"/>
      <c r="AC23" s="77">
        <v>18</v>
      </c>
      <c r="AD23" s="77" t="s">
        <v>2350</v>
      </c>
      <c r="AE23" s="77" t="s">
        <v>2351</v>
      </c>
      <c r="AF23" s="77" t="s">
        <v>1501</v>
      </c>
    </row>
    <row r="24" spans="1:32" ht="12">
      <c r="A24" s="16"/>
      <c r="B24" s="16"/>
      <c r="C24" s="16"/>
      <c r="D24" s="16"/>
      <c r="E24" s="16"/>
      <c r="F24" s="16"/>
      <c r="G24" s="16"/>
      <c r="H24" s="16"/>
      <c r="I24" s="16"/>
      <c r="J24" s="16"/>
      <c r="K24" s="1044"/>
      <c r="L24" s="1044"/>
      <c r="M24" s="1044"/>
      <c r="N24" s="988">
        <v>19</v>
      </c>
      <c r="O24" s="77" t="s">
        <v>2072</v>
      </c>
      <c r="P24" s="77" t="s">
        <v>2073</v>
      </c>
      <c r="Q24" s="77" t="s">
        <v>1501</v>
      </c>
      <c r="R24" s="16"/>
      <c r="S24" s="16"/>
      <c r="T24" s="16"/>
      <c r="U24" s="16"/>
      <c r="V24" s="16"/>
      <c r="W24" s="16"/>
      <c r="X24" s="77">
        <v>19</v>
      </c>
      <c r="Y24" s="692" t="s">
        <v>2072</v>
      </c>
      <c r="Z24" s="77" t="s">
        <v>2073</v>
      </c>
      <c r="AA24" s="77" t="s">
        <v>1501</v>
      </c>
      <c r="AB24" s="16"/>
      <c r="AC24" s="77">
        <v>19</v>
      </c>
      <c r="AD24" s="77" t="s">
        <v>2382</v>
      </c>
      <c r="AE24" s="77" t="s">
        <v>2383</v>
      </c>
      <c r="AF24" s="77" t="s">
        <v>1501</v>
      </c>
    </row>
    <row r="25" spans="1:32" ht="12">
      <c r="A25" s="16"/>
      <c r="B25" s="16"/>
      <c r="C25" s="16"/>
      <c r="D25" s="16"/>
      <c r="E25" s="16"/>
      <c r="F25" s="16"/>
      <c r="G25" s="16"/>
      <c r="H25" s="16"/>
      <c r="I25" s="16"/>
      <c r="J25" s="16"/>
      <c r="K25" s="1044"/>
      <c r="L25" s="1044"/>
      <c r="M25" s="1044"/>
      <c r="N25" s="988">
        <v>20</v>
      </c>
      <c r="O25" s="77" t="s">
        <v>2095</v>
      </c>
      <c r="P25" s="77" t="s">
        <v>2096</v>
      </c>
      <c r="Q25" s="77" t="s">
        <v>1501</v>
      </c>
      <c r="R25" s="16"/>
      <c r="S25" s="16"/>
      <c r="T25" s="16"/>
      <c r="U25" s="16"/>
      <c r="V25" s="16"/>
      <c r="W25" s="16"/>
      <c r="X25" s="77">
        <v>20</v>
      </c>
      <c r="Y25" s="692" t="s">
        <v>2095</v>
      </c>
      <c r="Z25" s="77" t="s">
        <v>2096</v>
      </c>
      <c r="AA25" s="77" t="s">
        <v>1501</v>
      </c>
      <c r="AB25" s="16"/>
      <c r="AC25" s="77">
        <v>20</v>
      </c>
      <c r="AD25" s="77" t="s">
        <v>1653</v>
      </c>
      <c r="AE25" s="77" t="s">
        <v>1654</v>
      </c>
      <c r="AF25" s="77" t="s">
        <v>1501</v>
      </c>
    </row>
    <row r="26" spans="1:32" ht="12">
      <c r="A26" s="16"/>
      <c r="B26" s="16"/>
      <c r="C26" s="16"/>
      <c r="D26" s="16"/>
      <c r="E26" s="16"/>
      <c r="F26" s="16"/>
      <c r="G26" s="16"/>
      <c r="H26" s="16"/>
      <c r="I26" s="16"/>
      <c r="J26" s="16"/>
      <c r="K26" s="1044"/>
      <c r="L26" s="1044"/>
      <c r="M26" s="1044"/>
      <c r="N26" s="988">
        <v>21</v>
      </c>
      <c r="O26" s="77" t="s">
        <v>2118</v>
      </c>
      <c r="P26" s="77" t="s">
        <v>2119</v>
      </c>
      <c r="Q26" s="77" t="s">
        <v>1501</v>
      </c>
      <c r="R26" s="16"/>
      <c r="S26" s="16"/>
      <c r="T26" s="16"/>
      <c r="U26" s="16"/>
      <c r="V26" s="16"/>
      <c r="W26" s="16"/>
      <c r="X26" s="77">
        <v>21</v>
      </c>
      <c r="Y26" s="692" t="s">
        <v>2118</v>
      </c>
      <c r="Z26" s="77" t="s">
        <v>2119</v>
      </c>
      <c r="AA26" s="77" t="s">
        <v>1501</v>
      </c>
      <c r="AB26" s="16"/>
      <c r="AC26" s="77">
        <v>21</v>
      </c>
      <c r="AD26" s="77" t="s">
        <v>2331</v>
      </c>
      <c r="AE26" s="77" t="s">
        <v>2332</v>
      </c>
      <c r="AF26" s="77" t="s">
        <v>1501</v>
      </c>
    </row>
    <row r="27" spans="1:32" ht="12">
      <c r="A27" s="16"/>
      <c r="B27" s="16"/>
      <c r="C27" s="16"/>
      <c r="D27" s="16"/>
      <c r="E27" s="16"/>
      <c r="F27" s="16"/>
      <c r="G27" s="16"/>
      <c r="H27" s="16"/>
      <c r="I27" s="16"/>
      <c r="J27" s="16"/>
      <c r="K27" s="1044"/>
      <c r="L27" s="1044"/>
      <c r="M27" s="1044"/>
      <c r="N27" s="988">
        <v>22</v>
      </c>
      <c r="O27" s="77" t="s">
        <v>2141</v>
      </c>
      <c r="P27" s="77" t="s">
        <v>1632</v>
      </c>
      <c r="Q27" s="77" t="s">
        <v>1501</v>
      </c>
      <c r="R27" s="16"/>
      <c r="S27" s="16"/>
      <c r="T27" s="16"/>
      <c r="U27" s="16"/>
      <c r="V27" s="16"/>
      <c r="W27" s="16"/>
      <c r="X27" s="77">
        <v>22</v>
      </c>
      <c r="Y27" s="692" t="s">
        <v>2141</v>
      </c>
      <c r="Z27" s="77" t="s">
        <v>1632</v>
      </c>
      <c r="AA27" s="77" t="s">
        <v>1501</v>
      </c>
      <c r="AB27" s="16"/>
      <c r="AC27" s="77">
        <v>22</v>
      </c>
      <c r="AD27" s="77" t="s">
        <v>2374</v>
      </c>
      <c r="AE27" s="77" t="s">
        <v>2375</v>
      </c>
      <c r="AF27" s="77" t="s">
        <v>1501</v>
      </c>
    </row>
    <row r="28" spans="1:32" ht="12">
      <c r="A28" s="16"/>
      <c r="B28" s="16"/>
      <c r="C28" s="16"/>
      <c r="D28" s="16"/>
      <c r="E28" s="16"/>
      <c r="F28" s="16"/>
      <c r="G28" s="16"/>
      <c r="H28" s="16"/>
      <c r="I28" s="16"/>
      <c r="J28" s="16"/>
      <c r="K28" s="1044"/>
      <c r="L28" s="1044"/>
      <c r="M28" s="1044"/>
      <c r="N28" s="988">
        <v>23</v>
      </c>
      <c r="O28" s="77" t="s">
        <v>1570</v>
      </c>
      <c r="P28" s="77" t="s">
        <v>1571</v>
      </c>
      <c r="Q28" s="77" t="s">
        <v>1501</v>
      </c>
      <c r="R28" s="16"/>
      <c r="S28" s="16"/>
      <c r="T28" s="16"/>
      <c r="U28" s="16"/>
      <c r="V28" s="16"/>
      <c r="W28" s="16"/>
      <c r="X28" s="77">
        <v>23</v>
      </c>
      <c r="Y28" s="692" t="s">
        <v>1570</v>
      </c>
      <c r="Z28" s="77" t="s">
        <v>1571</v>
      </c>
      <c r="AA28" s="77" t="s">
        <v>1501</v>
      </c>
      <c r="AB28" s="16"/>
      <c r="AC28" s="77">
        <v>23</v>
      </c>
      <c r="AD28" s="77" t="s">
        <v>2343</v>
      </c>
      <c r="AE28" s="77" t="s">
        <v>1824</v>
      </c>
      <c r="AF28" s="77" t="s">
        <v>1501</v>
      </c>
    </row>
    <row r="29" spans="1:32" ht="12">
      <c r="A29" s="16"/>
      <c r="B29" s="16"/>
      <c r="C29" s="16"/>
      <c r="D29" s="16"/>
      <c r="E29" s="16"/>
      <c r="F29" s="16"/>
      <c r="G29" s="16"/>
      <c r="H29" s="16"/>
      <c r="I29" s="16"/>
      <c r="J29" s="16"/>
      <c r="K29" s="1044"/>
      <c r="L29" s="1044"/>
      <c r="M29" s="1044"/>
      <c r="N29" s="988">
        <v>24</v>
      </c>
      <c r="O29" s="77" t="s">
        <v>2182</v>
      </c>
      <c r="P29" s="77" t="s">
        <v>2183</v>
      </c>
      <c r="Q29" s="77" t="s">
        <v>1501</v>
      </c>
      <c r="R29" s="16"/>
      <c r="S29" s="16"/>
      <c r="T29" s="16"/>
      <c r="U29" s="16"/>
      <c r="V29" s="16"/>
      <c r="W29" s="16"/>
      <c r="X29" s="77">
        <v>24</v>
      </c>
      <c r="Y29" s="692" t="s">
        <v>2182</v>
      </c>
      <c r="Z29" s="77" t="s">
        <v>2183</v>
      </c>
      <c r="AA29" s="77" t="s">
        <v>1501</v>
      </c>
      <c r="AB29" s="16"/>
      <c r="AC29" s="77">
        <v>24</v>
      </c>
      <c r="AD29" s="77" t="s">
        <v>2315</v>
      </c>
      <c r="AE29" s="77" t="s">
        <v>2316</v>
      </c>
      <c r="AF29" s="77" t="s">
        <v>1501</v>
      </c>
    </row>
    <row r="30" spans="1:32" ht="12">
      <c r="A30" s="16"/>
      <c r="B30" s="16"/>
      <c r="C30" s="16"/>
      <c r="D30" s="16"/>
      <c r="E30" s="16"/>
      <c r="F30" s="16"/>
      <c r="G30" s="16"/>
      <c r="H30" s="16"/>
      <c r="I30" s="16"/>
      <c r="J30" s="16"/>
      <c r="K30" s="1044"/>
      <c r="L30" s="1044"/>
      <c r="M30" s="1044"/>
      <c r="N30" s="988">
        <v>25</v>
      </c>
      <c r="O30" s="77" t="s">
        <v>2205</v>
      </c>
      <c r="P30" s="77" t="s">
        <v>2206</v>
      </c>
      <c r="Q30" s="77" t="s">
        <v>1501</v>
      </c>
      <c r="R30" s="16"/>
      <c r="S30" s="16"/>
      <c r="T30" s="16"/>
      <c r="U30" s="16"/>
      <c r="V30" s="16"/>
      <c r="W30" s="16"/>
      <c r="X30" s="77">
        <v>25</v>
      </c>
      <c r="Y30" s="692" t="s">
        <v>2205</v>
      </c>
      <c r="Z30" s="77" t="s">
        <v>2206</v>
      </c>
      <c r="AA30" s="77" t="s">
        <v>1501</v>
      </c>
      <c r="AB30" s="16"/>
      <c r="AC30" s="77">
        <v>25</v>
      </c>
      <c r="AD30" s="77" t="s">
        <v>1637</v>
      </c>
      <c r="AE30" s="77" t="s">
        <v>1638</v>
      </c>
      <c r="AF30" s="77" t="s">
        <v>1501</v>
      </c>
    </row>
    <row r="31" spans="1:32" ht="12">
      <c r="A31" s="16"/>
      <c r="B31" s="16"/>
      <c r="C31" s="16"/>
      <c r="D31" s="16"/>
      <c r="E31" s="16"/>
      <c r="F31" s="16"/>
      <c r="G31" s="16"/>
      <c r="H31" s="16"/>
      <c r="I31" s="16"/>
      <c r="J31" s="16"/>
      <c r="K31" s="1044"/>
      <c r="L31" s="1044"/>
      <c r="M31" s="1044"/>
      <c r="N31" s="988">
        <v>26</v>
      </c>
      <c r="O31" s="77" t="s">
        <v>2228</v>
      </c>
      <c r="P31" s="77" t="s">
        <v>2229</v>
      </c>
      <c r="Q31" s="77" t="s">
        <v>1501</v>
      </c>
      <c r="R31" s="16"/>
      <c r="S31" s="16"/>
      <c r="T31" s="16"/>
      <c r="U31" s="16"/>
      <c r="V31" s="16"/>
      <c r="W31" s="16"/>
      <c r="X31" s="77">
        <v>26</v>
      </c>
      <c r="Y31" s="692" t="s">
        <v>2228</v>
      </c>
      <c r="Z31" s="77" t="s">
        <v>2229</v>
      </c>
      <c r="AA31" s="77" t="s">
        <v>1501</v>
      </c>
      <c r="AB31" s="16"/>
      <c r="AC31" s="77">
        <v>26</v>
      </c>
      <c r="AD31" s="77" t="s">
        <v>2386</v>
      </c>
      <c r="AE31" s="77" t="s">
        <v>2387</v>
      </c>
      <c r="AF31" s="77" t="s">
        <v>1501</v>
      </c>
    </row>
    <row r="32" spans="1:32" ht="12">
      <c r="A32" s="16"/>
      <c r="B32" s="16"/>
      <c r="C32" s="16"/>
      <c r="D32" s="16"/>
      <c r="E32" s="16"/>
      <c r="F32" s="16"/>
      <c r="G32" s="16"/>
      <c r="H32" s="16"/>
      <c r="I32" s="16"/>
      <c r="J32" s="16"/>
      <c r="K32" s="1044"/>
      <c r="L32" s="1044"/>
      <c r="M32" s="1044"/>
      <c r="N32" s="988">
        <v>27</v>
      </c>
      <c r="O32" s="77" t="s">
        <v>2251</v>
      </c>
      <c r="P32" s="77" t="s">
        <v>2252</v>
      </c>
      <c r="Q32" s="77" t="s">
        <v>1501</v>
      </c>
      <c r="R32" s="16"/>
      <c r="S32" s="16"/>
      <c r="T32" s="16"/>
      <c r="U32" s="16"/>
      <c r="V32" s="16"/>
      <c r="W32" s="16"/>
      <c r="X32" s="77">
        <v>27</v>
      </c>
      <c r="Y32" s="692" t="s">
        <v>2251</v>
      </c>
      <c r="Z32" s="77" t="s">
        <v>2252</v>
      </c>
      <c r="AA32" s="77" t="s">
        <v>1501</v>
      </c>
      <c r="AB32" s="16"/>
      <c r="AC32" s="77">
        <v>27</v>
      </c>
      <c r="AD32" s="77" t="s">
        <v>2362</v>
      </c>
      <c r="AE32" s="77" t="s">
        <v>2363</v>
      </c>
      <c r="AF32" s="77" t="s">
        <v>1501</v>
      </c>
    </row>
    <row r="33" spans="1:32" ht="12">
      <c r="A33" s="16"/>
      <c r="B33" s="16"/>
      <c r="C33" s="16"/>
      <c r="D33" s="16"/>
      <c r="E33" s="16"/>
      <c r="F33" s="16"/>
      <c r="G33" s="16"/>
      <c r="H33" s="16"/>
      <c r="I33" s="16"/>
      <c r="J33" s="16"/>
      <c r="K33" s="1044"/>
      <c r="L33" s="1044"/>
      <c r="M33" s="1044"/>
      <c r="N33" s="988">
        <v>28</v>
      </c>
      <c r="O33" s="77" t="s">
        <v>1634</v>
      </c>
      <c r="P33" s="77" t="s">
        <v>1635</v>
      </c>
      <c r="Q33" s="77" t="s">
        <v>1501</v>
      </c>
      <c r="R33" s="16"/>
      <c r="S33" s="16"/>
      <c r="T33" s="16"/>
      <c r="U33" s="16"/>
      <c r="V33" s="16"/>
      <c r="W33" s="16"/>
      <c r="X33" s="77">
        <v>28</v>
      </c>
      <c r="Y33" s="692" t="s">
        <v>1634</v>
      </c>
      <c r="Z33" s="77" t="s">
        <v>1635</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2391</v>
      </c>
      <c r="P36" s="77" t="s">
        <v>2392</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45</v>
      </c>
      <c r="I4" s="70" t="str">
        <f>HLOOKUP(I3,比較地域マスタ!$E$5:$L$6,2,0)</f>
        <v>宮崎県</v>
      </c>
      <c r="J4" s="70" t="str">
        <f>HLOOKUP(J3,比較地域マスタ!$E$5:$L$6,2,0)</f>
        <v>門川町</v>
      </c>
      <c r="K4" s="70" t="str">
        <f>HLOOKUP(K3,比較地域マスタ!$E$5:$L$6,2,0)</f>
        <v>45421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門川町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48.247893817643792</v>
      </c>
      <c r="BB5" s="29"/>
      <c r="BC5" s="17"/>
      <c r="BD5" s="1005">
        <f>SUM(BC6:BC8)</f>
        <v>50.881088951823202</v>
      </c>
      <c r="BE5" s="29"/>
      <c r="BF5" s="17"/>
      <c r="BG5" s="1005">
        <f>AK35</f>
        <v>35.120669746046438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44.01039470734905</v>
      </c>
      <c r="BA6" s="17"/>
      <c r="BB6" s="29"/>
      <c r="BC6" s="1005">
        <f>O32</f>
        <v>45.29946654610216</v>
      </c>
      <c r="BD6" s="17"/>
      <c r="BE6" s="29"/>
      <c r="BF6" s="1005">
        <f>AK36</f>
        <v>28.109205928152182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1.577324222417251</v>
      </c>
      <c r="BA7" s="17"/>
      <c r="BB7" s="29"/>
      <c r="BC7" s="1005">
        <f>O33</f>
        <v>1.254490523018823</v>
      </c>
      <c r="BD7" s="17"/>
      <c r="BE7" s="29"/>
      <c r="BF7" s="1005">
        <f t="shared" ref="BF7:BF8" si="0">AK37</f>
        <v>1.2583101692781815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2.6601748878774858</v>
      </c>
      <c r="BA8" s="17"/>
      <c r="BB8" s="29"/>
      <c r="BC8" s="1005">
        <f>O34</f>
        <v>4.3271318827022176</v>
      </c>
      <c r="BD8" s="17"/>
      <c r="BE8" s="29"/>
      <c r="BF8" s="1005">
        <f t="shared" si="0"/>
        <v>5.7531536486160721</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131.45965366632021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16.87851706158299</v>
      </c>
      <c r="BA9" s="1005">
        <f>AZ9</f>
        <v>16.87851706158299</v>
      </c>
      <c r="BB9" s="29"/>
      <c r="BC9" s="1005">
        <f>O35</f>
        <v>22.638446003110111</v>
      </c>
      <c r="BD9" s="1005">
        <f>BC9</f>
        <v>22.638446003110111</v>
      </c>
      <c r="BE9" s="29"/>
      <c r="BF9" s="1005">
        <f>AK39</f>
        <v>12.976672635832943</v>
      </c>
      <c r="BG9" s="1005">
        <f>AK39</f>
        <v>12.976672635832943</v>
      </c>
      <c r="BH9" s="29"/>
    </row>
    <row r="10" spans="1:62" ht="17.100000000000001" customHeight="1" thickBot="1">
      <c r="B10" s="323"/>
      <c r="C10" s="324"/>
      <c r="D10" s="326"/>
      <c r="E10" s="326"/>
      <c r="F10" s="326"/>
      <c r="G10" s="325"/>
      <c r="H10" s="325"/>
      <c r="I10" s="326"/>
      <c r="J10" s="327"/>
      <c r="K10" s="334"/>
      <c r="L10" s="246" t="s">
        <v>114</v>
      </c>
      <c r="M10" s="246"/>
      <c r="N10" s="563"/>
      <c r="O10" s="906">
        <f>SUM(O11:O13)</f>
        <v>48.247893817643792</v>
      </c>
      <c r="P10" s="453">
        <f t="shared" ref="P10:P22" si="1">O10/$O$9</f>
        <v>0.36701674218699726</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19.173364362985151</v>
      </c>
      <c r="BA10" s="1005">
        <f>AZ10</f>
        <v>19.173364362985151</v>
      </c>
      <c r="BB10" s="29"/>
      <c r="BC10" s="1005">
        <f>O36</f>
        <v>29.805732477821561</v>
      </c>
      <c r="BD10" s="1005">
        <f>BC10</f>
        <v>29.805732477821561</v>
      </c>
      <c r="BE10" s="29"/>
      <c r="BF10" s="1005">
        <f>AK40</f>
        <v>22.058433833358084</v>
      </c>
      <c r="BG10" s="1005">
        <f>AK40</f>
        <v>22.058433833358084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44.01039470734905</v>
      </c>
      <c r="P11" s="454">
        <f t="shared" si="1"/>
        <v>0.33478252437100747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42.489926541603758</v>
      </c>
      <c r="BB11" s="29"/>
      <c r="BC11" s="1005"/>
      <c r="BD11" s="1005">
        <f>SUM(BC12:BC14)</f>
        <v>39.682969539703116</v>
      </c>
      <c r="BE11" s="29"/>
      <c r="BF11" s="17"/>
      <c r="BG11" s="1005">
        <f>AK41</f>
        <v>33.830493624221745</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1.577324222417251</v>
      </c>
      <c r="P12" s="454">
        <f t="shared" si="1"/>
        <v>1.1998542354454409E-2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41.332908271209739</v>
      </c>
      <c r="BA12" s="17"/>
      <c r="BB12" s="29"/>
      <c r="BC12" s="1005">
        <f>O38</f>
        <v>38.215547204355033</v>
      </c>
      <c r="BD12" s="17"/>
      <c r="BE12" s="29"/>
      <c r="BF12" s="1005">
        <f>AK42</f>
        <v>32.807041412236089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2.6601748878774858</v>
      </c>
      <c r="P13" s="454">
        <f t="shared" si="1"/>
        <v>2.0235675461535308E-2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1.1570182703940199</v>
      </c>
      <c r="BA13" s="17"/>
      <c r="BB13" s="29"/>
      <c r="BC13" s="1005">
        <f>O41</f>
        <v>1.46742233534808</v>
      </c>
      <c r="BD13" s="17"/>
      <c r="BE13" s="29"/>
      <c r="BF13" s="1005">
        <f>AK45</f>
        <v>1.0234522119856599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16.87851706158299</v>
      </c>
      <c r="P14" s="453">
        <f t="shared" si="1"/>
        <v>0.1283931350102685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19.173364362985151</v>
      </c>
      <c r="P15" s="453">
        <f t="shared" si="1"/>
        <v>0.14584980127554786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4.6699518825045008</v>
      </c>
      <c r="BA15" s="1005">
        <f>AZ15</f>
        <v>4.6699518825045008</v>
      </c>
      <c r="BB15" s="29"/>
      <c r="BC15" s="1005">
        <f>O43</f>
        <v>1.1917458596200079</v>
      </c>
      <c r="BD15" s="1005">
        <f>BC15</f>
        <v>1.1917458596200079</v>
      </c>
      <c r="BE15" s="29"/>
      <c r="BF15" s="1005">
        <f>AK47</f>
        <v>1.748193880473365</v>
      </c>
      <c r="BG15" s="1005">
        <f>AK47</f>
        <v>1.748193880473365</v>
      </c>
      <c r="BH15" s="29"/>
    </row>
    <row r="16" spans="1:62" ht="17.100000000000001" customHeight="1" thickBot="1">
      <c r="B16" s="323"/>
      <c r="C16" s="324"/>
      <c r="D16" s="326"/>
      <c r="E16" s="326"/>
      <c r="F16" s="326"/>
      <c r="G16" s="325"/>
      <c r="H16" s="325"/>
      <c r="I16" s="326"/>
      <c r="J16" s="327"/>
      <c r="K16" s="335"/>
      <c r="L16" s="246" t="s">
        <v>128</v>
      </c>
      <c r="M16" s="344"/>
      <c r="N16" s="345"/>
      <c r="O16" s="906">
        <f>SUM(O18:O21)</f>
        <v>42.489926541603758</v>
      </c>
      <c r="P16" s="453">
        <f t="shared" si="1"/>
        <v>0.32321648016397919</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41.332908271209739</v>
      </c>
      <c r="P17" s="454">
        <f t="shared" si="1"/>
        <v>0.31441516175087242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20.423725404803449</v>
      </c>
      <c r="P18" s="454">
        <f t="shared" si="1"/>
        <v>0.15536116850455373</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20.90918286640629</v>
      </c>
      <c r="P19" s="454">
        <f t="shared" si="1"/>
        <v>0.15905399324631869</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1.1570182703940199</v>
      </c>
      <c r="P20" s="454">
        <f t="shared" si="1"/>
        <v>8.8013184131067474E-3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4.6699518825045008</v>
      </c>
      <c r="P22" s="612">
        <f t="shared" si="1"/>
        <v>3.5523841363207062E-2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41.457195882652726</v>
      </c>
      <c r="AZ22" s="1005">
        <f t="shared" si="3"/>
        <v>45.035210428845673</v>
      </c>
      <c r="BA22" s="1005">
        <f t="shared" si="3"/>
        <v>38.011218367288208</v>
      </c>
      <c r="BB22" s="1005">
        <f t="shared" si="3"/>
        <v>46.613048433440952</v>
      </c>
      <c r="BC22" s="1005">
        <f t="shared" si="3"/>
        <v>50.881088951823202</v>
      </c>
      <c r="BD22" s="1005">
        <f t="shared" si="3"/>
        <v>42.930297163169563</v>
      </c>
      <c r="BE22" s="1005">
        <f t="shared" si="3"/>
        <v>39.048015077269582</v>
      </c>
      <c r="BF22" s="1005">
        <f t="shared" si="3"/>
        <v>36.918406947321259</v>
      </c>
      <c r="BG22" s="1005">
        <f t="shared" si="3"/>
        <v>36.074115237550743</v>
      </c>
      <c r="BH22" s="1005">
        <f t="shared" si="3"/>
        <v>35.674345872862091</v>
      </c>
      <c r="BI22" s="1005">
        <f t="shared" si="3"/>
        <v>35.690473406741262</v>
      </c>
      <c r="BJ22" s="1005">
        <f t="shared" si="3"/>
        <v>35.122008341995702</v>
      </c>
      <c r="BK22" s="1005">
        <f t="shared" si="3"/>
        <v>37.218181072009777</v>
      </c>
      <c r="BL22" s="1005">
        <f t="shared" si="3"/>
        <v>35.120669746046438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16.59994371362513</v>
      </c>
      <c r="AZ23" s="1005">
        <f t="shared" ref="AZ23:BL23" si="4">Y39</f>
        <v>17.72392638461141</v>
      </c>
      <c r="BA23" s="1005">
        <f t="shared" si="4"/>
        <v>23.604183246766091</v>
      </c>
      <c r="BB23" s="1005">
        <f t="shared" si="4"/>
        <v>26.245870852042749</v>
      </c>
      <c r="BC23" s="1005">
        <f t="shared" si="4"/>
        <v>22.638446003110111</v>
      </c>
      <c r="BD23" s="1005">
        <f t="shared" si="4"/>
        <v>21.250493757990721</v>
      </c>
      <c r="BE23" s="1005">
        <f t="shared" si="4"/>
        <v>24.534028535166389</v>
      </c>
      <c r="BF23" s="1005">
        <f t="shared" si="4"/>
        <v>17.32680598477145</v>
      </c>
      <c r="BG23" s="1005">
        <f t="shared" si="4"/>
        <v>14.6980552352655</v>
      </c>
      <c r="BH23" s="1005">
        <f t="shared" si="4"/>
        <v>14.180735209089249</v>
      </c>
      <c r="BI23" s="1005">
        <f t="shared" si="4"/>
        <v>15.880887734043615</v>
      </c>
      <c r="BJ23" s="1005">
        <f t="shared" si="4"/>
        <v>13.853789379988182</v>
      </c>
      <c r="BK23" s="1005">
        <f t="shared" si="4"/>
        <v>12.612435755185619</v>
      </c>
      <c r="BL23" s="1005">
        <f t="shared" si="4"/>
        <v>12.976672635832943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17.620255355141179</v>
      </c>
      <c r="AZ24" s="1005">
        <f t="shared" ref="AZ24:BL24" si="5">Y40</f>
        <v>21.409391758339069</v>
      </c>
      <c r="BA24" s="1005">
        <f t="shared" si="5"/>
        <v>27.097593080982051</v>
      </c>
      <c r="BB24" s="1005">
        <f t="shared" si="5"/>
        <v>28.064251893065851</v>
      </c>
      <c r="BC24" s="1005">
        <f t="shared" si="5"/>
        <v>29.805732477821561</v>
      </c>
      <c r="BD24" s="1005">
        <f t="shared" si="5"/>
        <v>28.849985987029829</v>
      </c>
      <c r="BE24" s="1005">
        <f t="shared" si="5"/>
        <v>25.240116764065998</v>
      </c>
      <c r="BF24" s="1005">
        <f t="shared" si="5"/>
        <v>21.72334090074888</v>
      </c>
      <c r="BG24" s="1005">
        <f t="shared" si="5"/>
        <v>22.65798138041162</v>
      </c>
      <c r="BH24" s="1005">
        <f t="shared" si="5"/>
        <v>15.140280793942177</v>
      </c>
      <c r="BI24" s="1005">
        <f t="shared" si="5"/>
        <v>15.709107839909191</v>
      </c>
      <c r="BJ24" s="1005">
        <f t="shared" si="5"/>
        <v>17.493225599475679</v>
      </c>
      <c r="BK24" s="1005">
        <f t="shared" si="5"/>
        <v>14.647564009835881</v>
      </c>
      <c r="BL24" s="1005">
        <f t="shared" si="5"/>
        <v>22.058433833358084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41.127988051509114</v>
      </c>
      <c r="AZ25" s="1005">
        <f t="shared" ref="AZ25:BL25" si="6">Y41</f>
        <v>41.366339050255263</v>
      </c>
      <c r="BA25" s="1005">
        <f t="shared" si="6"/>
        <v>40.62934924930893</v>
      </c>
      <c r="BB25" s="1005">
        <f t="shared" si="6"/>
        <v>40.675290203905028</v>
      </c>
      <c r="BC25" s="1005">
        <f t="shared" si="6"/>
        <v>39.682969539703116</v>
      </c>
      <c r="BD25" s="1005">
        <f t="shared" si="6"/>
        <v>38.731247799697861</v>
      </c>
      <c r="BE25" s="1005">
        <f t="shared" si="6"/>
        <v>38.437473337949285</v>
      </c>
      <c r="BF25" s="1005">
        <f t="shared" si="6"/>
        <v>37.738255257358389</v>
      </c>
      <c r="BG25" s="1005">
        <f t="shared" si="6"/>
        <v>37.21933691428741</v>
      </c>
      <c r="BH25" s="1005">
        <f t="shared" si="6"/>
        <v>36.748573055692077</v>
      </c>
      <c r="BI25" s="1005">
        <f t="shared" si="6"/>
        <v>36.341858444402725</v>
      </c>
      <c r="BJ25" s="1005">
        <f t="shared" si="6"/>
        <v>33.257827759698415</v>
      </c>
      <c r="BK25" s="1005">
        <f t="shared" si="6"/>
        <v>33.226882191719518</v>
      </c>
      <c r="BL25" s="1005">
        <f t="shared" si="6"/>
        <v>33.830493624221745</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1.944086876214749</v>
      </c>
      <c r="AZ26" s="1005">
        <f t="shared" si="7"/>
        <v>3.0590646285926399</v>
      </c>
      <c r="BA26" s="1005">
        <f t="shared" si="7"/>
        <v>1.9929515228060259</v>
      </c>
      <c r="BB26" s="1005">
        <f t="shared" si="7"/>
        <v>1.407531587913267</v>
      </c>
      <c r="BC26" s="1005">
        <f t="shared" si="7"/>
        <v>1.1917458596200079</v>
      </c>
      <c r="BD26" s="1005">
        <f t="shared" si="7"/>
        <v>1.0647449560393809</v>
      </c>
      <c r="BE26" s="1005">
        <f t="shared" si="7"/>
        <v>1.965030466154539</v>
      </c>
      <c r="BF26" s="1005">
        <f t="shared" si="7"/>
        <v>1.4726412232163522</v>
      </c>
      <c r="BG26" s="1005">
        <f t="shared" si="7"/>
        <v>1.9946846480229905</v>
      </c>
      <c r="BH26" s="1005">
        <f t="shared" si="7"/>
        <v>1.8656372759781594</v>
      </c>
      <c r="BI26" s="1005">
        <f t="shared" si="7"/>
        <v>1.6660253508465457</v>
      </c>
      <c r="BJ26" s="1005">
        <f t="shared" si="7"/>
        <v>1.4909395349170631</v>
      </c>
      <c r="BK26" s="1005">
        <f t="shared" si="7"/>
        <v>1.6002378209935579</v>
      </c>
      <c r="BL26" s="1005">
        <f t="shared" si="7"/>
        <v>1.748193880473365</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118.74946987914291</v>
      </c>
      <c r="AZ27" s="1005">
        <f t="shared" si="8"/>
        <v>128.59393225064406</v>
      </c>
      <c r="BA27" s="1005">
        <f t="shared" si="8"/>
        <v>131.3352954671513</v>
      </c>
      <c r="BB27" s="1005">
        <f t="shared" si="8"/>
        <v>143.00599297036786</v>
      </c>
      <c r="BC27" s="1005">
        <f t="shared" si="8"/>
        <v>144.19998283207798</v>
      </c>
      <c r="BD27" s="1005">
        <f t="shared" si="8"/>
        <v>132.82676966392737</v>
      </c>
      <c r="BE27" s="1005">
        <f t="shared" si="8"/>
        <v>129.2246641806058</v>
      </c>
      <c r="BF27" s="1005">
        <f t="shared" si="8"/>
        <v>115.17945031341634</v>
      </c>
      <c r="BG27" s="1005">
        <f t="shared" si="8"/>
        <v>112.64417341553828</v>
      </c>
      <c r="BH27" s="1005">
        <f t="shared" si="8"/>
        <v>103.60957220756376</v>
      </c>
      <c r="BI27" s="1005">
        <f t="shared" si="8"/>
        <v>105.28835277594332</v>
      </c>
      <c r="BJ27" s="1005">
        <f t="shared" si="8"/>
        <v>101.21779061607504</v>
      </c>
      <c r="BK27" s="1005">
        <f t="shared" si="8"/>
        <v>99.305300849744356</v>
      </c>
      <c r="BL27" s="1005">
        <f t="shared" si="8"/>
        <v>105.73446371993258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144.19998283207798</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50.881088951823202</v>
      </c>
      <c r="P31" s="453">
        <f t="shared" ref="P31:P43" si="9">O31/$O$30</f>
        <v>0.35285086691774875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45.29946654610216</v>
      </c>
      <c r="P32" s="454">
        <f t="shared" si="9"/>
        <v>0.3141433560283689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1.254490523018823</v>
      </c>
      <c r="P33" s="454">
        <f t="shared" si="9"/>
        <v>8.6996579221489036E-3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4.3271318827022176</v>
      </c>
      <c r="P34" s="454">
        <f t="shared" si="9"/>
        <v>3.0007852967230911E-2</v>
      </c>
      <c r="Q34" s="328"/>
      <c r="R34" s="13"/>
      <c r="S34" s="323"/>
      <c r="T34" s="563" t="s">
        <v>112</v>
      </c>
      <c r="U34" s="332"/>
      <c r="V34" s="332"/>
      <c r="W34" s="332"/>
      <c r="X34" s="893">
        <f>X35+X39+X40+X41+X47</f>
        <v>118.74946987914291</v>
      </c>
      <c r="Y34" s="894">
        <f t="shared" ref="Y34:AK34" si="10">Y35+Y39+Y40+Y41+Y47</f>
        <v>128.59393225064406</v>
      </c>
      <c r="Z34" s="894">
        <f t="shared" si="10"/>
        <v>131.3352954671513</v>
      </c>
      <c r="AA34" s="894">
        <f t="shared" si="10"/>
        <v>143.00599297036786</v>
      </c>
      <c r="AB34" s="894">
        <f t="shared" si="10"/>
        <v>144.19998283207798</v>
      </c>
      <c r="AC34" s="894">
        <f t="shared" si="10"/>
        <v>132.82676966392737</v>
      </c>
      <c r="AD34" s="894">
        <f t="shared" si="10"/>
        <v>129.2246641806058</v>
      </c>
      <c r="AE34" s="894">
        <f t="shared" si="10"/>
        <v>115.17945031341634</v>
      </c>
      <c r="AF34" s="894">
        <f t="shared" si="10"/>
        <v>112.64417341553828</v>
      </c>
      <c r="AG34" s="894">
        <f t="shared" si="10"/>
        <v>103.60957220756376</v>
      </c>
      <c r="AH34" s="894">
        <f t="shared" si="10"/>
        <v>105.28835277594332</v>
      </c>
      <c r="AI34" s="894">
        <f t="shared" si="10"/>
        <v>101.21779061607504</v>
      </c>
      <c r="AJ34" s="894">
        <f t="shared" si="10"/>
        <v>99.305300849744356</v>
      </c>
      <c r="AK34" s="895">
        <f t="shared" si="10"/>
        <v>105.73446371993258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22.638446003110111</v>
      </c>
      <c r="P35" s="453">
        <f t="shared" si="9"/>
        <v>0.15699340290125249</v>
      </c>
      <c r="Q35" s="328"/>
      <c r="R35" s="13"/>
      <c r="S35" s="323"/>
      <c r="T35" s="334"/>
      <c r="U35" s="246" t="s">
        <v>114</v>
      </c>
      <c r="V35" s="344"/>
      <c r="W35" s="344"/>
      <c r="X35" s="896">
        <f>SUM(X36:X38)</f>
        <v>41.457195882652726</v>
      </c>
      <c r="Y35" s="897">
        <f t="shared" ref="Y35:AK35" si="11">SUM(Y36:Y38)</f>
        <v>45.035210428845673</v>
      </c>
      <c r="Z35" s="897">
        <f t="shared" si="11"/>
        <v>38.011218367288208</v>
      </c>
      <c r="AA35" s="897">
        <f t="shared" si="11"/>
        <v>46.613048433440952</v>
      </c>
      <c r="AB35" s="897">
        <f t="shared" si="11"/>
        <v>50.881088951823202</v>
      </c>
      <c r="AC35" s="897">
        <f t="shared" si="11"/>
        <v>42.930297163169563</v>
      </c>
      <c r="AD35" s="897">
        <f t="shared" si="11"/>
        <v>39.048015077269582</v>
      </c>
      <c r="AE35" s="897">
        <f t="shared" si="11"/>
        <v>36.918406947321259</v>
      </c>
      <c r="AF35" s="897">
        <f t="shared" si="11"/>
        <v>36.074115237550743</v>
      </c>
      <c r="AG35" s="897">
        <f t="shared" si="11"/>
        <v>35.674345872862091</v>
      </c>
      <c r="AH35" s="897">
        <f t="shared" si="11"/>
        <v>35.690473406741262</v>
      </c>
      <c r="AI35" s="897">
        <f t="shared" si="11"/>
        <v>35.122008341995702</v>
      </c>
      <c r="AJ35" s="897">
        <f t="shared" si="11"/>
        <v>37.218181072009777</v>
      </c>
      <c r="AK35" s="898">
        <f t="shared" si="11"/>
        <v>35.120669746046438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29.805732477821561</v>
      </c>
      <c r="P36" s="453">
        <f t="shared" si="9"/>
        <v>0.20669719851860574</v>
      </c>
      <c r="Q36" s="328"/>
      <c r="R36" s="13"/>
      <c r="S36" s="356" t="s">
        <v>184</v>
      </c>
      <c r="T36" s="335"/>
      <c r="U36" s="346"/>
      <c r="V36" s="336" t="s">
        <v>184</v>
      </c>
      <c r="W36" s="357"/>
      <c r="X36" s="899">
        <f>VLOOKUP(年度マスタ!$K$4&amp;"_"&amp;X$33,データシート1!$A:$BT,MATCH("aa_"&amp;$S36,データシート1!$A$1:$BT$1,0),0)</f>
        <v>34.996526793946757</v>
      </c>
      <c r="Y36" s="900">
        <f>VLOOKUP(年度マスタ!$K$4&amp;"_"&amp;Y$33,データシート1!$A:$BT,MATCH("aa_"&amp;$S36,データシート1!$A$1:$BT$1,0),0)</f>
        <v>38.95598882498868</v>
      </c>
      <c r="Z36" s="900">
        <f>VLOOKUP(年度マスタ!$K$4&amp;"_"&amp;Z$33,データシート1!$A:$BT,MATCH("aa_"&amp;$S36,データシート1!$A$1:$BT$1,0),0)</f>
        <v>31.54642243939405</v>
      </c>
      <c r="AA36" s="900">
        <f>VLOOKUP(年度マスタ!$K$4&amp;"_"&amp;AA$33,データシート1!$A:$BT,MATCH("aa_"&amp;$S36,データシート1!$A$1:$BT$1,0),0)</f>
        <v>40.204912892928299</v>
      </c>
      <c r="AB36" s="900">
        <f>VLOOKUP(年度マスタ!$K$4&amp;"_"&amp;AB$33,データシート1!$A:$BT,MATCH("aa_"&amp;$S36,データシート1!$A$1:$BT$1,0),0)</f>
        <v>45.29946654610216</v>
      </c>
      <c r="AC36" s="900">
        <f>VLOOKUP(年度マスタ!$K$4&amp;"_"&amp;AC$33,データシート1!$A:$BT,MATCH("aa_"&amp;$S36,データシート1!$A$1:$BT$1,0),0)</f>
        <v>38.481801286817053</v>
      </c>
      <c r="AD36" s="900">
        <f>VLOOKUP(年度マスタ!$K$4&amp;"_"&amp;AD$33,データシート1!$A:$BT,MATCH("aa_"&amp;$S36,データシート1!$A$1:$BT$1,0),0)</f>
        <v>34.145557004918579</v>
      </c>
      <c r="AE36" s="900">
        <f>VLOOKUP(年度マスタ!$K$4&amp;"_"&amp;AE$33,データシート1!$A:$BT,MATCH("aa_"&amp;$S36,データシート1!$A$1:$BT$1,0),0)</f>
        <v>31.857019452604202</v>
      </c>
      <c r="AF36" s="900">
        <f>VLOOKUP(年度マスタ!$K$4&amp;"_"&amp;AF$33,データシート1!$A:$BT,MATCH("aa_"&amp;$S36,データシート1!$A$1:$BT$1,0),0)</f>
        <v>31.554370889745272</v>
      </c>
      <c r="AG36" s="900">
        <f>VLOOKUP(年度マスタ!$K$4&amp;"_"&amp;AG$33,データシート1!$A:$BT,MATCH("aa_"&amp;$S36,データシート1!$A$1:$BT$1,0),0)</f>
        <v>31.687665884031173</v>
      </c>
      <c r="AH36" s="900">
        <f>VLOOKUP(年度マスタ!$K$4&amp;"_"&amp;AH$33,データシート1!$A:$BT,MATCH("aa_"&amp;$S36,データシート1!$A$1:$BT$1,0),0)</f>
        <v>31.722303125453688</v>
      </c>
      <c r="AI36" s="900">
        <f>VLOOKUP(年度マスタ!$K$4&amp;"_"&amp;AI$33,データシート1!$A:$BT,MATCH("aa_"&amp;$S36,データシート1!$A$1:$BT$1,0),0)</f>
        <v>26.695724707917229</v>
      </c>
      <c r="AJ36" s="900">
        <f>VLOOKUP(年度マスタ!$K$4&amp;"_"&amp;AJ$33,データシート1!$A:$BT,MATCH("aa_"&amp;$S36,データシート1!$A$1:$BT$1,0),0)</f>
        <v>29.361351492139999</v>
      </c>
      <c r="AK36" s="901">
        <f>VLOOKUP(年度マスタ!$K$4&amp;"_"&amp;AK$33,データシート1!$A:$BT,MATCH("aa_"&amp;$S36,データシート1!$A$1:$BT$1,0),0)</f>
        <v>28.109205928152182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39.682969539703116</v>
      </c>
      <c r="P37" s="453">
        <f t="shared" si="9"/>
        <v>0.27519399628441182</v>
      </c>
      <c r="Q37" s="328"/>
      <c r="R37" s="13"/>
      <c r="S37" s="356" t="s">
        <v>187</v>
      </c>
      <c r="T37" s="335"/>
      <c r="U37" s="346"/>
      <c r="V37" s="336" t="s">
        <v>194</v>
      </c>
      <c r="W37" s="357"/>
      <c r="X37" s="899">
        <f>VLOOKUP(年度マスタ!$K$4&amp;"_"&amp;X$33,データシート1!$A:$BT,MATCH("aa_"&amp;$S37,データシート1!$A$1:$BT$1,0),0)</f>
        <v>1.1555778008725619</v>
      </c>
      <c r="Y37" s="900">
        <f>VLOOKUP(年度マスタ!$K$4&amp;"_"&amp;Y$33,データシート1!$A:$BT,MATCH("aa_"&amp;$S37,データシート1!$A$1:$BT$1,0),0)</f>
        <v>1.2631884088640719</v>
      </c>
      <c r="Z37" s="900">
        <f>VLOOKUP(年度マスタ!$K$4&amp;"_"&amp;Z$33,データシート1!$A:$BT,MATCH("aa_"&amp;$S37,データシート1!$A$1:$BT$1,0),0)</f>
        <v>1.5433630594755281</v>
      </c>
      <c r="AA37" s="900">
        <f>VLOOKUP(年度マスタ!$K$4&amp;"_"&amp;AA$33,データシート1!$A:$BT,MATCH("aa_"&amp;$S37,データシート1!$A$1:$BT$1,0),0)</f>
        <v>1.497536534511871</v>
      </c>
      <c r="AB37" s="900">
        <f>VLOOKUP(年度マスタ!$K$4&amp;"_"&amp;AB$33,データシート1!$A:$BT,MATCH("aa_"&amp;$S37,データシート1!$A$1:$BT$1,0),0)</f>
        <v>1.254490523018823</v>
      </c>
      <c r="AC37" s="900">
        <f>VLOOKUP(年度マスタ!$K$4&amp;"_"&amp;AC$33,データシート1!$A:$BT,MATCH("aa_"&amp;$S37,データシート1!$A$1:$BT$1,0),0)</f>
        <v>1.390519238190624</v>
      </c>
      <c r="AD37" s="900">
        <f>VLOOKUP(年度マスタ!$K$4&amp;"_"&amp;AD$33,データシート1!$A:$BT,MATCH("aa_"&amp;$S37,データシート1!$A$1:$BT$1,0),0)</f>
        <v>1.314979900673154</v>
      </c>
      <c r="AE37" s="900">
        <f>VLOOKUP(年度マスタ!$K$4&amp;"_"&amp;AE$33,データシート1!$A:$BT,MATCH("aa_"&amp;$S37,データシート1!$A$1:$BT$1,0),0)</f>
        <v>1.2698810304173698</v>
      </c>
      <c r="AF37" s="900">
        <f>VLOOKUP(年度マスタ!$K$4&amp;"_"&amp;AF$33,データシート1!$A:$BT,MATCH("aa_"&amp;$S37,データシート1!$A$1:$BT$1,0),0)</f>
        <v>1.258254953155113</v>
      </c>
      <c r="AG37" s="900">
        <f>VLOOKUP(年度マスタ!$K$4&amp;"_"&amp;AG$33,データシート1!$A:$BT,MATCH("aa_"&amp;$S37,データシート1!$A$1:$BT$1,0),0)</f>
        <v>1.08444053768352</v>
      </c>
      <c r="AH37" s="900">
        <f>VLOOKUP(年度マスタ!$K$4&amp;"_"&amp;AH$33,データシート1!$A:$BT,MATCH("aa_"&amp;$S37,データシート1!$A$1:$BT$1,0),0)</f>
        <v>1.0201257632027438</v>
      </c>
      <c r="AI37" s="900">
        <f>VLOOKUP(年度マスタ!$K$4&amp;"_"&amp;AI$33,データシート1!$A:$BT,MATCH("aa_"&amp;$S37,データシート1!$A$1:$BT$1,0),0)</f>
        <v>1.230151287882324</v>
      </c>
      <c r="AJ37" s="900">
        <f>VLOOKUP(年度マスタ!$K$4&amp;"_"&amp;AJ$33,データシート1!$A:$BT,MATCH("aa_"&amp;$S37,データシート1!$A$1:$BT$1,0),0)</f>
        <v>1.23477201732571</v>
      </c>
      <c r="AK37" s="901">
        <f>VLOOKUP(年度マスタ!$K$4&amp;"_"&amp;AK$33,データシート1!$A:$BT,MATCH("aa_"&amp;$S37,データシート1!$A$1:$BT$1,0),0)</f>
        <v>1.2583101692781815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38.215547204355033</v>
      </c>
      <c r="P38" s="454">
        <f t="shared" si="9"/>
        <v>0.26501769593729663</v>
      </c>
      <c r="Q38" s="328"/>
      <c r="R38" s="13"/>
      <c r="S38" s="356" t="s">
        <v>188</v>
      </c>
      <c r="T38" s="335"/>
      <c r="U38" s="348"/>
      <c r="V38" s="358" t="s">
        <v>197</v>
      </c>
      <c r="W38" s="358"/>
      <c r="X38" s="899">
        <f>VLOOKUP(年度マスタ!$K$4&amp;"_"&amp;X$33,データシート1!$A:$BT,MATCH("aa_"&amp;$S38,データシート1!$A$1:$BT$1,0),0)</f>
        <v>5.3050912878334087</v>
      </c>
      <c r="Y38" s="900">
        <f>VLOOKUP(年度マスタ!$K$4&amp;"_"&amp;Y$33,データシート1!$A:$BT,MATCH("aa_"&amp;$S38,データシート1!$A$1:$BT$1,0),0)</f>
        <v>4.8160331949929187</v>
      </c>
      <c r="Z38" s="900">
        <f>VLOOKUP(年度マスタ!$K$4&amp;"_"&amp;Z$33,データシート1!$A:$BT,MATCH("aa_"&amp;$S38,データシート1!$A$1:$BT$1,0),0)</f>
        <v>4.9214328684186244</v>
      </c>
      <c r="AA38" s="900">
        <f>VLOOKUP(年度マスタ!$K$4&amp;"_"&amp;AA$33,データシート1!$A:$BT,MATCH("aa_"&amp;$S38,データシート1!$A$1:$BT$1,0),0)</f>
        <v>4.9105990060007834</v>
      </c>
      <c r="AB38" s="900">
        <f>VLOOKUP(年度マスタ!$K$4&amp;"_"&amp;AB$33,データシート1!$A:$BT,MATCH("aa_"&amp;$S38,データシート1!$A$1:$BT$1,0),0)</f>
        <v>4.3271318827022176</v>
      </c>
      <c r="AC38" s="900">
        <f>VLOOKUP(年度マスタ!$K$4&amp;"_"&amp;AC$33,データシート1!$A:$BT,MATCH("aa_"&amp;$S38,データシート1!$A$1:$BT$1,0),0)</f>
        <v>3.0579766381618798</v>
      </c>
      <c r="AD38" s="900">
        <f>VLOOKUP(年度マスタ!$K$4&amp;"_"&amp;AD$33,データシート1!$A:$BT,MATCH("aa_"&amp;$S38,データシート1!$A$1:$BT$1,0),0)</f>
        <v>3.5874781716778492</v>
      </c>
      <c r="AE38" s="900">
        <f>VLOOKUP(年度マスタ!$K$4&amp;"_"&amp;AE$33,データシート1!$A:$BT,MATCH("aa_"&amp;$S38,データシート1!$A$1:$BT$1,0),0)</f>
        <v>3.7915064642996885</v>
      </c>
      <c r="AF38" s="900">
        <f>VLOOKUP(年度マスタ!$K$4&amp;"_"&amp;AF$33,データシート1!$A:$BT,MATCH("aa_"&amp;$S38,データシート1!$A$1:$BT$1,0),0)</f>
        <v>3.2614893946503556</v>
      </c>
      <c r="AG38" s="900">
        <f>VLOOKUP(年度マスタ!$K$4&amp;"_"&amp;AG$33,データシート1!$A:$BT,MATCH("aa_"&amp;$S38,データシート1!$A$1:$BT$1,0),0)</f>
        <v>2.9022394511473952</v>
      </c>
      <c r="AH38" s="900">
        <f>VLOOKUP(年度マスタ!$K$4&amp;"_"&amp;AH$33,データシート1!$A:$BT,MATCH("aa_"&amp;$S38,データシート1!$A$1:$BT$1,0),0)</f>
        <v>2.9480445180848309</v>
      </c>
      <c r="AI38" s="900">
        <f>VLOOKUP(年度マスタ!$K$4&amp;"_"&amp;AI$33,データシート1!$A:$BT,MATCH("aa_"&amp;$S38,データシート1!$A$1:$BT$1,0),0)</f>
        <v>7.1961323461961495</v>
      </c>
      <c r="AJ38" s="900">
        <f>VLOOKUP(年度マスタ!$K$4&amp;"_"&amp;AJ$33,データシート1!$A:$BT,MATCH("aa_"&amp;$S38,データシート1!$A$1:$BT$1,0),0)</f>
        <v>6.622057562544069</v>
      </c>
      <c r="AK38" s="901">
        <f>VLOOKUP(年度マスタ!$K$4&amp;"_"&amp;AK$33,データシート1!$A:$BT,MATCH("aa_"&amp;$S38,データシート1!$A$1:$BT$1,0),0)</f>
        <v>5.7531536486160721</v>
      </c>
      <c r="AL38" s="330"/>
      <c r="AW38" s="17" t="str">
        <f>年度マスタ!H4</f>
        <v>45</v>
      </c>
      <c r="AX38" s="17" t="s">
        <v>198</v>
      </c>
      <c r="AY38" s="17">
        <f>VLOOKUP($AW38&amp;"_"&amp;$AY$34,データシート1!$A:$BT,MATCH($AY$31&amp;"_"&amp;AY$36,データシート1!$A$1:$BT$1,0),0)</f>
        <v>2041.4568600643106</v>
      </c>
      <c r="AZ38" s="17">
        <f>VLOOKUP($AW38&amp;"_"&amp;$AY$34,データシート1!$A:$BT,MATCH($AY$31&amp;"_"&amp;AZ$36,データシート1!$A$1:$BT$1,0),0)</f>
        <v>67.162795281394793</v>
      </c>
      <c r="BA38" s="17">
        <f>VLOOKUP($AW38&amp;"_"&amp;$AY$34,データシート1!$A:$BT,MATCH($AY$31&amp;"_"&amp;BA$36,データシート1!$A$1:$BT$1,0),0)</f>
        <v>466.53447116076313</v>
      </c>
      <c r="BB38" s="17">
        <f>VLOOKUP($AW38&amp;"_"&amp;$AY$34,データシート1!$A:$BT,MATCH($AY$31&amp;"_"&amp;BB$36,データシート1!$A$1:$BT$1,0),0)</f>
        <v>1311.0779729388403</v>
      </c>
      <c r="BC38" s="17">
        <f>VLOOKUP($AW38&amp;"_"&amp;$AY$34,データシート1!$A:$BT,MATCH($AY$31&amp;"_"&amp;BC$36,データシート1!$A$1:$BT$1,0),0)</f>
        <v>1434.3696053232941</v>
      </c>
      <c r="BD38" s="17">
        <f>VLOOKUP($AW38&amp;"_"&amp;$AY$34,データシート1!$A:$BT,MATCH($AY$31&amp;"_"&amp;BD$36,データシート1!$A$1:$BT$1,0),0)</f>
        <v>1002.8037973066456</v>
      </c>
      <c r="BE38" s="17">
        <f>VLOOKUP($AW38&amp;"_"&amp;$AY$34,データシート1!$A:$BT,MATCH($AY$31&amp;"_"&amp;BE$36,データシート1!$A$1:$BT$1,0),0)</f>
        <v>1037.7935860028481</v>
      </c>
      <c r="BF38" s="17">
        <f>VLOOKUP($AW38&amp;"_"&amp;$AY$34,データシート1!$A:$BT,MATCH($AY$31&amp;"_"&amp;BF$36,データシート1!$A$1:$BT$1,0),0)</f>
        <v>62.922324725586925</v>
      </c>
      <c r="BG38" s="17">
        <f>VLOOKUP($AW38&amp;"_"&amp;$AY$34,データシート1!$A:$BT,MATCH($AY$31&amp;"_"&amp;BG$36,データシート1!$A$1:$BT$1,0),0)</f>
        <v>64.290308006225999</v>
      </c>
      <c r="BH38" s="17">
        <f>VLOOKUP($AW38&amp;"_"&amp;$AY$34,データシート1!$A:$BT,MATCH($AY$31&amp;"_"&amp;BH$36,データシート1!$A$1:$BT$1,0),0)</f>
        <v>101.81125566507647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19.962487441086726</v>
      </c>
      <c r="P39" s="454">
        <f t="shared" si="9"/>
        <v>0.13843612911059219</v>
      </c>
      <c r="Q39" s="328"/>
      <c r="R39" s="13"/>
      <c r="S39" s="356" t="s">
        <v>189</v>
      </c>
      <c r="T39" s="335"/>
      <c r="U39" s="343" t="s">
        <v>199</v>
      </c>
      <c r="V39" s="344"/>
      <c r="W39" s="344"/>
      <c r="X39" s="896">
        <f>VLOOKUP(年度マスタ!$K$4&amp;"_"&amp;X$33,データシート1!$A:$BT,MATCH("aa_"&amp;$S39,データシート1!$A$1:$BT$1,0),0)</f>
        <v>16.59994371362513</v>
      </c>
      <c r="Y39" s="897">
        <f>VLOOKUP(年度マスタ!$K$4&amp;"_"&amp;Y$33,データシート1!$A:$BT,MATCH("aa_"&amp;$S39,データシート1!$A$1:$BT$1,0),0)</f>
        <v>17.72392638461141</v>
      </c>
      <c r="Z39" s="897">
        <f>VLOOKUP(年度マスタ!$K$4&amp;"_"&amp;Z$33,データシート1!$A:$BT,MATCH("aa_"&amp;$S39,データシート1!$A$1:$BT$1,0),0)</f>
        <v>23.604183246766091</v>
      </c>
      <c r="AA39" s="897">
        <f>VLOOKUP(年度マスタ!$K$4&amp;"_"&amp;AA$33,データシート1!$A:$BT,MATCH("aa_"&amp;$S39,データシート1!$A$1:$BT$1,0),0)</f>
        <v>26.245870852042749</v>
      </c>
      <c r="AB39" s="897">
        <f>VLOOKUP(年度マスタ!$K$4&amp;"_"&amp;AB$33,データシート1!$A:$BT,MATCH("aa_"&amp;$S39,データシート1!$A$1:$BT$1,0),0)</f>
        <v>22.638446003110111</v>
      </c>
      <c r="AC39" s="897">
        <f>VLOOKUP(年度マスタ!$K$4&amp;"_"&amp;AC$33,データシート1!$A:$BT,MATCH("aa_"&amp;$S39,データシート1!$A$1:$BT$1,0),0)</f>
        <v>21.250493757990721</v>
      </c>
      <c r="AD39" s="897">
        <f>VLOOKUP(年度マスタ!$K$4&amp;"_"&amp;AD$33,データシート1!$A:$BT,MATCH("aa_"&amp;$S39,データシート1!$A$1:$BT$1,0),0)</f>
        <v>24.534028535166389</v>
      </c>
      <c r="AE39" s="897">
        <f>VLOOKUP(年度マスタ!$K$4&amp;"_"&amp;AE$33,データシート1!$A:$BT,MATCH("aa_"&amp;$S39,データシート1!$A$1:$BT$1,0),0)</f>
        <v>17.32680598477145</v>
      </c>
      <c r="AF39" s="897">
        <f>VLOOKUP(年度マスタ!$K$4&amp;"_"&amp;AF$33,データシート1!$A:$BT,MATCH("aa_"&amp;$S39,データシート1!$A$1:$BT$1,0),0)</f>
        <v>14.6980552352655</v>
      </c>
      <c r="AG39" s="897">
        <f>VLOOKUP(年度マスタ!$K$4&amp;"_"&amp;AG$33,データシート1!$A:$BT,MATCH("aa_"&amp;$S39,データシート1!$A$1:$BT$1,0),0)</f>
        <v>14.180735209089249</v>
      </c>
      <c r="AH39" s="897">
        <f>VLOOKUP(年度マスタ!$K$4&amp;"_"&amp;AH$33,データシート1!$A:$BT,MATCH("aa_"&amp;$S39,データシート1!$A$1:$BT$1,0),0)</f>
        <v>15.880887734043615</v>
      </c>
      <c r="AI39" s="897">
        <f>VLOOKUP(年度マスタ!$K$4&amp;"_"&amp;AI$33,データシート1!$A:$BT,MATCH("aa_"&amp;$S39,データシート1!$A$1:$BT$1,0),0)</f>
        <v>13.853789379988182</v>
      </c>
      <c r="AJ39" s="897">
        <f>VLOOKUP(年度マスタ!$K$4&amp;"_"&amp;AJ$33,データシート1!$A:$BT,MATCH("aa_"&amp;$S39,データシート1!$A$1:$BT$1,0),0)</f>
        <v>12.612435755185619</v>
      </c>
      <c r="AK39" s="898">
        <f>VLOOKUP(年度マスタ!$K$4&amp;"_"&amp;AK$33,データシート1!$A:$BT,MATCH("aa_"&amp;$S39,データシート1!$A$1:$BT$1,0),0)</f>
        <v>12.976672635832943</v>
      </c>
      <c r="AL39" s="330"/>
      <c r="AW39" s="17" t="str">
        <f>年度マスタ!K4</f>
        <v>45421</v>
      </c>
      <c r="AX39" s="17" t="s">
        <v>200</v>
      </c>
      <c r="AY39" s="17">
        <f>VLOOKUP($AW39&amp;"_"&amp;$AY$34,データシート1!$A:$BT,MATCH($AY$31&amp;"_"&amp;AY$36,データシート1!$A$1:$BT$1,0),0)</f>
        <v>28.109205928152182</v>
      </c>
      <c r="AZ39" s="17">
        <f>VLOOKUP($AW39&amp;"_"&amp;$AY$34,データシート1!$A:$BT,MATCH($AY$31&amp;"_"&amp;AZ$36,データシート1!$A$1:$BT$1,0),0)</f>
        <v>1.2583101692781815</v>
      </c>
      <c r="BA39" s="17">
        <f>VLOOKUP($AW39&amp;"_"&amp;$AY$34,データシート1!$A:$BT,MATCH($AY$31&amp;"_"&amp;BA$36,データシート1!$A$1:$BT$1,0),0)</f>
        <v>5.7531536486160721</v>
      </c>
      <c r="BB39" s="17">
        <f>VLOOKUP($AW39&amp;"_"&amp;$AY$34,データシート1!$A:$BT,MATCH($AY$31&amp;"_"&amp;BB$36,データシート1!$A$1:$BT$1,0),0)</f>
        <v>12.976672635832943</v>
      </c>
      <c r="BC39" s="17">
        <f>VLOOKUP($AW39&amp;"_"&amp;$AY$34,データシート1!$A:$BT,MATCH($AY$31&amp;"_"&amp;BC$36,データシート1!$A$1:$BT$1,0),0)</f>
        <v>22.058433833358084</v>
      </c>
      <c r="BD39" s="17">
        <f>VLOOKUP($AW39&amp;"_"&amp;$AY$34,データシート1!$A:$BT,MATCH($AY$31&amp;"_"&amp;BD$36,データシート1!$A$1:$BT$1,0),0)</f>
        <v>16.586725252984692</v>
      </c>
      <c r="BE39" s="17">
        <f>VLOOKUP($AW39&amp;"_"&amp;$AY$34,データシート1!$A:$BT,MATCH($AY$31&amp;"_"&amp;BE$36,データシート1!$A$1:$BT$1,0),0)</f>
        <v>16.220316159251393</v>
      </c>
      <c r="BF39" s="17">
        <f>VLOOKUP($AW39&amp;"_"&amp;$AY$34,データシート1!$A:$BT,MATCH($AY$31&amp;"_"&amp;BF$36,データシート1!$A$1:$BT$1,0),0)</f>
        <v>1.0234522119856599</v>
      </c>
      <c r="BG39" s="17">
        <f>VLOOKUP($AW39&amp;"_"&amp;$AY$34,データシート1!$A:$BT,MATCH($AY$31&amp;"_"&amp;BG$36,データシート1!$A$1:$BT$1,0),0)</f>
        <v>0</v>
      </c>
      <c r="BH39" s="17">
        <f>VLOOKUP($AW39&amp;"_"&amp;$AY$34,データシート1!$A:$BT,MATCH($AY$31&amp;"_"&amp;BH$36,データシート1!$A$1:$BT$1,0),0)</f>
        <v>1.748193880473365</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18.253059763268308</v>
      </c>
      <c r="P40" s="454">
        <f t="shared" si="9"/>
        <v>0.12658156682670441</v>
      </c>
      <c r="Q40" s="328"/>
      <c r="R40" s="13"/>
      <c r="S40" s="356" t="s">
        <v>165</v>
      </c>
      <c r="T40" s="335"/>
      <c r="U40" s="343" t="s">
        <v>165</v>
      </c>
      <c r="V40" s="344"/>
      <c r="W40" s="344"/>
      <c r="X40" s="896">
        <f>VLOOKUP(年度マスタ!$K$4&amp;"_"&amp;X$33,データシート1!$A:$BT,MATCH("aa_"&amp;$S40,データシート1!$A$1:$BT$1,0),0)</f>
        <v>17.620255355141179</v>
      </c>
      <c r="Y40" s="897">
        <f>VLOOKUP(年度マスタ!$K$4&amp;"_"&amp;Y$33,データシート1!$A:$BT,MATCH("aa_"&amp;$S40,データシート1!$A$1:$BT$1,0),0)</f>
        <v>21.409391758339069</v>
      </c>
      <c r="Z40" s="897">
        <f>VLOOKUP(年度マスタ!$K$4&amp;"_"&amp;Z$33,データシート1!$A:$BT,MATCH("aa_"&amp;$S40,データシート1!$A$1:$BT$1,0),0)</f>
        <v>27.097593080982051</v>
      </c>
      <c r="AA40" s="897">
        <f>VLOOKUP(年度マスタ!$K$4&amp;"_"&amp;AA$33,データシート1!$A:$BT,MATCH("aa_"&amp;$S40,データシート1!$A$1:$BT$1,0),0)</f>
        <v>28.064251893065851</v>
      </c>
      <c r="AB40" s="897">
        <f>VLOOKUP(年度マスタ!$K$4&amp;"_"&amp;AB$33,データシート1!$A:$BT,MATCH("aa_"&amp;$S40,データシート1!$A$1:$BT$1,0),0)</f>
        <v>29.805732477821561</v>
      </c>
      <c r="AC40" s="897">
        <f>VLOOKUP(年度マスタ!$K$4&amp;"_"&amp;AC$33,データシート1!$A:$BT,MATCH("aa_"&amp;$S40,データシート1!$A$1:$BT$1,0),0)</f>
        <v>28.849985987029829</v>
      </c>
      <c r="AD40" s="897">
        <f>VLOOKUP(年度マスタ!$K$4&amp;"_"&amp;AD$33,データシート1!$A:$BT,MATCH("aa_"&amp;$S40,データシート1!$A$1:$BT$1,0),0)</f>
        <v>25.240116764065998</v>
      </c>
      <c r="AE40" s="897">
        <f>VLOOKUP(年度マスタ!$K$4&amp;"_"&amp;AE$33,データシート1!$A:$BT,MATCH("aa_"&amp;$S40,データシート1!$A$1:$BT$1,0),0)</f>
        <v>21.72334090074888</v>
      </c>
      <c r="AF40" s="897">
        <f>VLOOKUP(年度マスタ!$K$4&amp;"_"&amp;AF$33,データシート1!$A:$BT,MATCH("aa_"&amp;$S40,データシート1!$A$1:$BT$1,0),0)</f>
        <v>22.65798138041162</v>
      </c>
      <c r="AG40" s="897">
        <f>VLOOKUP(年度マスタ!$K$4&amp;"_"&amp;AG$33,データシート1!$A:$BT,MATCH("aa_"&amp;$S40,データシート1!$A$1:$BT$1,0),0)</f>
        <v>15.140280793942177</v>
      </c>
      <c r="AH40" s="897">
        <f>VLOOKUP(年度マスタ!$K$4&amp;"_"&amp;AH$33,データシート1!$A:$BT,MATCH("aa_"&amp;$S40,データシート1!$A$1:$BT$1,0),0)</f>
        <v>15.709107839909191</v>
      </c>
      <c r="AI40" s="897">
        <f>VLOOKUP(年度マスタ!$K$4&amp;"_"&amp;AI$33,データシート1!$A:$BT,MATCH("aa_"&amp;$S40,データシート1!$A$1:$BT$1,0),0)</f>
        <v>17.493225599475679</v>
      </c>
      <c r="AJ40" s="897">
        <f>VLOOKUP(年度マスタ!$K$4&amp;"_"&amp;AJ$33,データシート1!$A:$BT,MATCH("aa_"&amp;$S40,データシート1!$A$1:$BT$1,0),0)</f>
        <v>14.647564009835881</v>
      </c>
      <c r="AK40" s="898">
        <f>VLOOKUP(年度マスタ!$K$4&amp;"_"&amp;AK$33,データシート1!$A:$BT,MATCH("aa_"&amp;$S40,データシート1!$A$1:$BT$1,0),0)</f>
        <v>22.058433833358084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1.46742233534808</v>
      </c>
      <c r="P41" s="454">
        <f t="shared" si="9"/>
        <v>1.0176300347115193E-2</v>
      </c>
      <c r="Q41" s="328"/>
      <c r="R41" s="13"/>
      <c r="S41" s="356" t="s">
        <v>201</v>
      </c>
      <c r="T41" s="335"/>
      <c r="U41" s="246" t="s">
        <v>128</v>
      </c>
      <c r="V41" s="344"/>
      <c r="W41" s="344"/>
      <c r="X41" s="896">
        <f>X42+X45+X46</f>
        <v>41.127988051509114</v>
      </c>
      <c r="Y41" s="897">
        <f t="shared" ref="Y41:AH41" si="12">Y42+Y45+Y46</f>
        <v>41.366339050255263</v>
      </c>
      <c r="Z41" s="897">
        <f t="shared" si="12"/>
        <v>40.62934924930893</v>
      </c>
      <c r="AA41" s="897">
        <f t="shared" si="12"/>
        <v>40.675290203905028</v>
      </c>
      <c r="AB41" s="897">
        <f t="shared" si="12"/>
        <v>39.682969539703116</v>
      </c>
      <c r="AC41" s="897">
        <f t="shared" si="12"/>
        <v>38.731247799697861</v>
      </c>
      <c r="AD41" s="897">
        <f t="shared" si="12"/>
        <v>38.437473337949285</v>
      </c>
      <c r="AE41" s="897">
        <f t="shared" si="12"/>
        <v>37.738255257358389</v>
      </c>
      <c r="AF41" s="897">
        <f t="shared" si="12"/>
        <v>37.21933691428741</v>
      </c>
      <c r="AG41" s="897">
        <f t="shared" si="12"/>
        <v>36.748573055692077</v>
      </c>
      <c r="AH41" s="897">
        <f t="shared" si="12"/>
        <v>36.341858444402725</v>
      </c>
      <c r="AI41" s="897">
        <f>AI42+AI45+AI46</f>
        <v>33.257827759698415</v>
      </c>
      <c r="AJ41" s="897">
        <f>AJ42+AJ45+AJ46</f>
        <v>33.226882191719518</v>
      </c>
      <c r="AK41" s="898">
        <f>AK42+AK45+AK46</f>
        <v>33.830493624221745</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40.002032872209853</v>
      </c>
      <c r="Y42" s="900">
        <f t="shared" ref="Y42:AK42" si="13">SUM(Y43:Y44)</f>
        <v>40.200056068181354</v>
      </c>
      <c r="Z42" s="900">
        <f t="shared" si="13"/>
        <v>39.295073153496233</v>
      </c>
      <c r="AA42" s="900">
        <f t="shared" si="13"/>
        <v>39.226998538407116</v>
      </c>
      <c r="AB42" s="900">
        <f t="shared" si="13"/>
        <v>38.215547204355033</v>
      </c>
      <c r="AC42" s="900">
        <f t="shared" si="13"/>
        <v>37.33462452024385</v>
      </c>
      <c r="AD42" s="900">
        <f t="shared" si="13"/>
        <v>37.083492197775527</v>
      </c>
      <c r="AE42" s="900">
        <f t="shared" si="13"/>
        <v>36.436012559863862</v>
      </c>
      <c r="AF42" s="900">
        <f t="shared" si="13"/>
        <v>35.96830387111423</v>
      </c>
      <c r="AG42" s="900">
        <f t="shared" si="13"/>
        <v>35.600365878176397</v>
      </c>
      <c r="AH42" s="900">
        <f t="shared" si="13"/>
        <v>35.232246986782528</v>
      </c>
      <c r="AI42" s="900">
        <f t="shared" si="13"/>
        <v>32.207442472346663</v>
      </c>
      <c r="AJ42" s="900">
        <f t="shared" si="13"/>
        <v>32.19670006879916</v>
      </c>
      <c r="AK42" s="901">
        <f t="shared" si="13"/>
        <v>32.807041412236089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1.1917458596200079</v>
      </c>
      <c r="P43" s="612">
        <f t="shared" si="9"/>
        <v>8.2645353779813233E-3</v>
      </c>
      <c r="Q43" s="328"/>
      <c r="R43" s="13"/>
      <c r="S43" s="356" t="s">
        <v>190</v>
      </c>
      <c r="T43" s="359"/>
      <c r="U43" s="346"/>
      <c r="V43" s="360"/>
      <c r="W43" s="347" t="s">
        <v>190</v>
      </c>
      <c r="X43" s="899">
        <f>VLOOKUP(年度マスタ!$K$4&amp;"_"&amp;X$33,データシート1!$A:$BT,MATCH("aa_"&amp;$S43,データシート1!$A$1:$BT$1,0),0)</f>
        <v>20.426312771396699</v>
      </c>
      <c r="Y43" s="900">
        <f>VLOOKUP(年度マスタ!$K$4&amp;"_"&amp;Y$33,データシート1!$A:$BT,MATCH("aa_"&amp;$S43,データシート1!$A$1:$BT$1,0),0)</f>
        <v>20.591742054263271</v>
      </c>
      <c r="Z43" s="900">
        <f>VLOOKUP(年度マスタ!$K$4&amp;"_"&amp;Z$33,データシート1!$A:$BT,MATCH("aa_"&amp;$S43,データシート1!$A$1:$BT$1,0),0)</f>
        <v>20.535469868005851</v>
      </c>
      <c r="AA43" s="900">
        <f>VLOOKUP(年度マスタ!$K$4&amp;"_"&amp;AA$33,データシート1!$A:$BT,MATCH("aa_"&amp;$S43,データシート1!$A$1:$BT$1,0),0)</f>
        <v>20.549773665836852</v>
      </c>
      <c r="AB43" s="900">
        <f>VLOOKUP(年度マスタ!$K$4&amp;"_"&amp;AB$33,データシート1!$A:$BT,MATCH("aa_"&amp;$S43,データシート1!$A$1:$BT$1,0),0)</f>
        <v>19.962487441086726</v>
      </c>
      <c r="AC43" s="900">
        <f>VLOOKUP(年度マスタ!$K$4&amp;"_"&amp;AC$33,データシート1!$A:$BT,MATCH("aa_"&amp;$S43,データシート1!$A$1:$BT$1,0),0)</f>
        <v>19.212647947735839</v>
      </c>
      <c r="AD43" s="900">
        <f>VLOOKUP(年度マスタ!$K$4&amp;"_"&amp;AD$33,データシート1!$A:$BT,MATCH("aa_"&amp;$S43,データシート1!$A$1:$BT$1,0),0)</f>
        <v>19.208513607299604</v>
      </c>
      <c r="AE43" s="900">
        <f>VLOOKUP(年度マスタ!$K$4&amp;"_"&amp;AE$33,データシート1!$A:$BT,MATCH("aa_"&amp;$S43,データシート1!$A$1:$BT$1,0),0)</f>
        <v>19.182690972014253</v>
      </c>
      <c r="AF43" s="900">
        <f>VLOOKUP(年度マスタ!$K$4&amp;"_"&amp;AF$33,データシート1!$A:$BT,MATCH("aa_"&amp;$S43,データシート1!$A$1:$BT$1,0),0)</f>
        <v>18.988425999215398</v>
      </c>
      <c r="AG43" s="900">
        <f>VLOOKUP(年度マスタ!$K$4&amp;"_"&amp;AG$33,データシート1!$A:$BT,MATCH("aa_"&amp;$S43,データシート1!$A$1:$BT$1,0),0)</f>
        <v>18.799069511242379</v>
      </c>
      <c r="AH43" s="900">
        <f>VLOOKUP(年度マスタ!$K$4&amp;"_"&amp;AH$33,データシート1!$A:$BT,MATCH("aa_"&amp;$S43,データシート1!$A$1:$BT$1,0),0)</f>
        <v>18.405377914091027</v>
      </c>
      <c r="AI43" s="900">
        <f>VLOOKUP(年度マスタ!$K$4&amp;"_"&amp;AI$33,データシート1!$A:$BT,MATCH("aa_"&amp;$S43,データシート1!$A$1:$BT$1,0),0)</f>
        <v>16.299243455666289</v>
      </c>
      <c r="AJ43" s="900">
        <f>VLOOKUP(年度マスタ!$K$4&amp;"_"&amp;AJ$33,データシート1!$A:$BT,MATCH("aa_"&amp;$S43,データシート1!$A$1:$BT$1,0),0)</f>
        <v>15.808106945757393</v>
      </c>
      <c r="AK43" s="901">
        <f>VLOOKUP(年度マスタ!$K$4&amp;"_"&amp;AK$33,データシート1!$A:$BT,MATCH("aa_"&amp;$S43,データシート1!$A$1:$BT$1,0),0)</f>
        <v>16.586725252984692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19.57572010081315</v>
      </c>
      <c r="Y44" s="900">
        <f>VLOOKUP(年度マスタ!$K$4&amp;"_"&amp;Y$33,データシート1!$A:$BT,MATCH("aa_"&amp;$S44,データシート1!$A$1:$BT$1,0),0)</f>
        <v>19.608314013918079</v>
      </c>
      <c r="Z44" s="900">
        <f>VLOOKUP(年度マスタ!$K$4&amp;"_"&amp;Z$33,データシート1!$A:$BT,MATCH("aa_"&amp;$S44,データシート1!$A$1:$BT$1,0),0)</f>
        <v>18.759603285490378</v>
      </c>
      <c r="AA44" s="900">
        <f>VLOOKUP(年度マスタ!$K$4&amp;"_"&amp;AA$33,データシート1!$A:$BT,MATCH("aa_"&amp;$S44,データシート1!$A$1:$BT$1,0),0)</f>
        <v>18.677224872570267</v>
      </c>
      <c r="AB44" s="900">
        <f>VLOOKUP(年度マスタ!$K$4&amp;"_"&amp;AB$33,データシート1!$A:$BT,MATCH("aa_"&amp;$S44,データシート1!$A$1:$BT$1,0),0)</f>
        <v>18.253059763268308</v>
      </c>
      <c r="AC44" s="900">
        <f>VLOOKUP(年度マスタ!$K$4&amp;"_"&amp;AC$33,データシート1!$A:$BT,MATCH("aa_"&amp;$S44,データシート1!$A$1:$BT$1,0),0)</f>
        <v>18.121976572508011</v>
      </c>
      <c r="AD44" s="900">
        <f>VLOOKUP(年度マスタ!$K$4&amp;"_"&amp;AD$33,データシート1!$A:$BT,MATCH("aa_"&amp;$S44,データシート1!$A$1:$BT$1,0),0)</f>
        <v>17.874978590475919</v>
      </c>
      <c r="AE44" s="900">
        <f>VLOOKUP(年度マスタ!$K$4&amp;"_"&amp;AE$33,データシート1!$A:$BT,MATCH("aa_"&amp;$S44,データシート1!$A$1:$BT$1,0),0)</f>
        <v>17.253321587849609</v>
      </c>
      <c r="AF44" s="900">
        <f>VLOOKUP(年度マスタ!$K$4&amp;"_"&amp;AF$33,データシート1!$A:$BT,MATCH("aa_"&amp;$S44,データシート1!$A$1:$BT$1,0),0)</f>
        <v>16.979877871898836</v>
      </c>
      <c r="AG44" s="900">
        <f>VLOOKUP(年度マスタ!$K$4&amp;"_"&amp;AG$33,データシート1!$A:$BT,MATCH("aa_"&amp;$S44,データシート1!$A$1:$BT$1,0),0)</f>
        <v>16.801296366934018</v>
      </c>
      <c r="AH44" s="900">
        <f>VLOOKUP(年度マスタ!$K$4&amp;"_"&amp;AH$33,データシート1!$A:$BT,MATCH("aa_"&amp;$S44,データシート1!$A$1:$BT$1,0),0)</f>
        <v>16.826869072691505</v>
      </c>
      <c r="AI44" s="900">
        <f>VLOOKUP(年度マスタ!$K$4&amp;"_"&amp;AI$33,データシート1!$A:$BT,MATCH("aa_"&amp;$S44,データシート1!$A$1:$BT$1,0),0)</f>
        <v>15.908199016680372</v>
      </c>
      <c r="AJ44" s="900">
        <f>VLOOKUP(年度マスタ!$K$4&amp;"_"&amp;AJ$33,データシート1!$A:$BT,MATCH("aa_"&amp;$S44,データシート1!$A$1:$BT$1,0),0)</f>
        <v>16.388593123041765</v>
      </c>
      <c r="AK44" s="901">
        <f>VLOOKUP(年度マスタ!$K$4&amp;"_"&amp;AK$33,データシート1!$A:$BT,MATCH("aa_"&amp;$S44,データシート1!$A$1:$BT$1,0),0)</f>
        <v>16.220316159251393</v>
      </c>
      <c r="AL44" s="330"/>
      <c r="AW44" s="17" t="str">
        <f>AW47</f>
        <v>宮崎県</v>
      </c>
      <c r="AX44" s="1010">
        <f t="shared" si="14"/>
        <v>0.33927252657634166</v>
      </c>
      <c r="AY44" s="1010">
        <f t="shared" si="14"/>
        <v>0.17273247136511985</v>
      </c>
      <c r="AZ44" s="1010">
        <f t="shared" si="14"/>
        <v>0.18897595100551803</v>
      </c>
      <c r="BA44" s="1010">
        <f t="shared" si="14"/>
        <v>0.28560557743299264</v>
      </c>
      <c r="BB44" s="1010">
        <f t="shared" si="14"/>
        <v>1.3413473620027849E-2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1.1259551792992599</v>
      </c>
      <c r="Y45" s="900">
        <f>VLOOKUP(年度マスタ!$K$4&amp;"_"&amp;Y$33,データシート1!$A:$BT,MATCH("aa_"&amp;$S45,データシート1!$A$1:$BT$1,0),0)</f>
        <v>1.16628298207391</v>
      </c>
      <c r="Z45" s="900">
        <f>VLOOKUP(年度マスタ!$K$4&amp;"_"&amp;Z$33,データシート1!$A:$BT,MATCH("aa_"&amp;$S45,データシート1!$A$1:$BT$1,0),0)</f>
        <v>1.3342760958127</v>
      </c>
      <c r="AA45" s="900">
        <f>VLOOKUP(年度マスタ!$K$4&amp;"_"&amp;AA$33,データシート1!$A:$BT,MATCH("aa_"&amp;$S45,データシート1!$A$1:$BT$1,0),0)</f>
        <v>1.4482916654979101</v>
      </c>
      <c r="AB45" s="900">
        <f>VLOOKUP(年度マスタ!$K$4&amp;"_"&amp;AB$33,データシート1!$A:$BT,MATCH("aa_"&amp;$S45,データシート1!$A$1:$BT$1,0),0)</f>
        <v>1.46742233534808</v>
      </c>
      <c r="AC45" s="900">
        <f>VLOOKUP(年度マスタ!$K$4&amp;"_"&amp;AC$33,データシート1!$A:$BT,MATCH("aa_"&amp;$S45,データシート1!$A$1:$BT$1,0),0)</f>
        <v>1.3966232794540101</v>
      </c>
      <c r="AD45" s="900">
        <f>VLOOKUP(年度マスタ!$K$4&amp;"_"&amp;AD$33,データシート1!$A:$BT,MATCH("aa_"&amp;$S45,データシート1!$A$1:$BT$1,0),0)</f>
        <v>1.35398114017376</v>
      </c>
      <c r="AE45" s="900">
        <f>VLOOKUP(年度マスタ!$K$4&amp;"_"&amp;AE$33,データシート1!$A:$BT,MATCH("aa_"&amp;$S45,データシート1!$A$1:$BT$1,0),0)</f>
        <v>1.30224269749453</v>
      </c>
      <c r="AF45" s="900">
        <f>VLOOKUP(年度マスタ!$K$4&amp;"_"&amp;AF$33,データシート1!$A:$BT,MATCH("aa_"&amp;$S45,データシート1!$A$1:$BT$1,0),0)</f>
        <v>1.25103304317318</v>
      </c>
      <c r="AG45" s="900">
        <f>VLOOKUP(年度マスタ!$K$4&amp;"_"&amp;AG$33,データシート1!$A:$BT,MATCH("aa_"&amp;$S45,データシート1!$A$1:$BT$1,0),0)</f>
        <v>1.1482071775156799</v>
      </c>
      <c r="AH45" s="900">
        <f>VLOOKUP(年度マスタ!$K$4&amp;"_"&amp;AH$33,データシート1!$A:$BT,MATCH("aa_"&amp;$S45,データシート1!$A$1:$BT$1,0),0)</f>
        <v>1.1096114576202001</v>
      </c>
      <c r="AI45" s="900">
        <f>VLOOKUP(年度マスタ!$K$4&amp;"_"&amp;AI$33,データシート1!$A:$BT,MATCH("aa_"&amp;$S45,データシート1!$A$1:$BT$1,0),0)</f>
        <v>1.0503852873517501</v>
      </c>
      <c r="AJ45" s="900">
        <f>VLOOKUP(年度マスタ!$K$4&amp;"_"&amp;AJ$33,データシート1!$A:$BT,MATCH("aa_"&amp;$S45,データシート1!$A$1:$BT$1,0),0)</f>
        <v>1.03018212292036</v>
      </c>
      <c r="AK45" s="901">
        <f>VLOOKUP(年度マスタ!$K$4&amp;"_"&amp;AK$33,データシート1!$A:$BT,MATCH("aa_"&amp;$S45,データシート1!$A$1:$BT$1,0),0)</f>
        <v>1.0234522119856599</v>
      </c>
      <c r="AL45" s="330"/>
      <c r="AW45" s="17" t="str">
        <f>AW48</f>
        <v>門川町</v>
      </c>
      <c r="AX45" s="1010">
        <f t="shared" ref="AX45:BB45" si="15">AX48/$BC48</f>
        <v>0.33215915142931446</v>
      </c>
      <c r="AY45" s="1010">
        <f t="shared" si="15"/>
        <v>0.12272888308399903</v>
      </c>
      <c r="AZ45" s="1010">
        <f t="shared" si="15"/>
        <v>0.20862104045645932</v>
      </c>
      <c r="BA45" s="1010">
        <f t="shared" si="15"/>
        <v>0.3199571117495929</v>
      </c>
      <c r="BB45" s="1010">
        <f t="shared" si="15"/>
        <v>1.6533813280634281E-2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1.944086876214749</v>
      </c>
      <c r="Y47" s="903">
        <f>VLOOKUP(年度マスタ!$K$4&amp;"_"&amp;Y$33,データシート1!$A:$BT,MATCH("aa_"&amp;$S47,データシート1!$A$1:$BT$1,0),0)</f>
        <v>3.0590646285926399</v>
      </c>
      <c r="Z47" s="903">
        <f>VLOOKUP(年度マスタ!$K$4&amp;"_"&amp;Z$33,データシート1!$A:$BT,MATCH("aa_"&amp;$S47,データシート1!$A$1:$BT$1,0),0)</f>
        <v>1.9929515228060259</v>
      </c>
      <c r="AA47" s="903">
        <f>VLOOKUP(年度マスタ!$K$4&amp;"_"&amp;AA$33,データシート1!$A:$BT,MATCH("aa_"&amp;$S47,データシート1!$A$1:$BT$1,0),0)</f>
        <v>1.407531587913267</v>
      </c>
      <c r="AB47" s="903">
        <f>VLOOKUP(年度マスタ!$K$4&amp;"_"&amp;AB$33,データシート1!$A:$BT,MATCH("aa_"&amp;$S47,データシート1!$A$1:$BT$1,0),0)</f>
        <v>1.1917458596200079</v>
      </c>
      <c r="AC47" s="903">
        <f>VLOOKUP(年度マスタ!$K$4&amp;"_"&amp;AC$33,データシート1!$A:$BT,MATCH("aa_"&amp;$S47,データシート1!$A$1:$BT$1,0),0)</f>
        <v>1.0647449560393809</v>
      </c>
      <c r="AD47" s="903">
        <f>VLOOKUP(年度マスタ!$K$4&amp;"_"&amp;AD$33,データシート1!$A:$BT,MATCH("aa_"&amp;$S47,データシート1!$A$1:$BT$1,0),0)</f>
        <v>1.965030466154539</v>
      </c>
      <c r="AE47" s="903">
        <f>VLOOKUP(年度マスタ!$K$4&amp;"_"&amp;AE$33,データシート1!$A:$BT,MATCH("aa_"&amp;$S47,データシート1!$A$1:$BT$1,0),0)</f>
        <v>1.4726412232163522</v>
      </c>
      <c r="AF47" s="903">
        <f>VLOOKUP(年度マスタ!$K$4&amp;"_"&amp;AF$33,データシート1!$A:$BT,MATCH("aa_"&amp;$S47,データシート1!$A$1:$BT$1,0),0)</f>
        <v>1.9946846480229905</v>
      </c>
      <c r="AG47" s="903">
        <f>VLOOKUP(年度マスタ!$K$4&amp;"_"&amp;AG$33,データシート1!$A:$BT,MATCH("aa_"&amp;$S47,データシート1!$A$1:$BT$1,0),0)</f>
        <v>1.8656372759781594</v>
      </c>
      <c r="AH47" s="903">
        <f>VLOOKUP(年度マスタ!$K$4&amp;"_"&amp;AH$33,データシート1!$A:$BT,MATCH("aa_"&amp;$S47,データシート1!$A$1:$BT$1,0),0)</f>
        <v>1.6660253508465457</v>
      </c>
      <c r="AI47" s="903">
        <f>VLOOKUP(年度マスタ!$K$4&amp;"_"&amp;AI$33,データシート1!$A:$BT,MATCH("aa_"&amp;$S47,データシート1!$A$1:$BT$1,0),0)</f>
        <v>1.4909395349170631</v>
      </c>
      <c r="AJ47" s="903">
        <f>VLOOKUP(年度マスタ!$K$4&amp;"_"&amp;AJ$33,データシート1!$A:$BT,MATCH("aa_"&amp;$S47,データシート1!$A$1:$BT$1,0),0)</f>
        <v>1.6002378209935579</v>
      </c>
      <c r="AK47" s="904">
        <f>VLOOKUP(年度マスタ!$K$4&amp;"_"&amp;AK$33,データシート1!$A:$BT,MATCH("aa_"&amp;$S47,データシート1!$A$1:$BT$1,0),0)</f>
        <v>1.748193880473365</v>
      </c>
      <c r="AL47" s="330"/>
      <c r="AW47" s="17" t="str">
        <f>年度マスタ!I4</f>
        <v>宮崎県</v>
      </c>
      <c r="AX47" s="1011">
        <f>SUM(AY38:BA38)</f>
        <v>2575.1541265064684</v>
      </c>
      <c r="AY47" s="1011">
        <f t="shared" si="17"/>
        <v>1311.0779729388403</v>
      </c>
      <c r="AZ47" s="1011">
        <f t="shared" si="17"/>
        <v>1434.3696053232941</v>
      </c>
      <c r="BA47" s="1011">
        <f>SUM(BD38:BG38)</f>
        <v>2167.8100160413064</v>
      </c>
      <c r="BB47" s="1011">
        <f>BH38</f>
        <v>101.81125566507647</v>
      </c>
      <c r="BC47" s="1011">
        <f>SUM(AX47:BB47)</f>
        <v>7590.2229764749854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門川町</v>
      </c>
      <c r="AX48" s="1011">
        <f>SUM(AY39:BA39)</f>
        <v>35.120669746046438</v>
      </c>
      <c r="AY48" s="1011">
        <f>BB39</f>
        <v>12.976672635832943</v>
      </c>
      <c r="AZ48" s="1011">
        <f>BC39</f>
        <v>22.058433833358084</v>
      </c>
      <c r="BA48" s="1011">
        <f>SUM(BD39:BG39)</f>
        <v>33.830493624221745</v>
      </c>
      <c r="BB48" s="1011">
        <f>BH39</f>
        <v>1.748193880473365</v>
      </c>
      <c r="BC48" s="1011">
        <f>SUM(AX48:BB48)</f>
        <v>105.73446371993258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105.73446371993258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35.120669746046438</v>
      </c>
      <c r="P52" s="453">
        <f t="shared" ref="P52:P64" si="18">O52/$O$51</f>
        <v>0.33215915142931446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28.109205928152182</v>
      </c>
      <c r="P53" s="454">
        <f t="shared" si="18"/>
        <v>0.26584715086471056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1.2583101692781815</v>
      </c>
      <c r="P54" s="454">
        <f t="shared" si="18"/>
        <v>1.1900662518241635E-2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5.7531536486160721</v>
      </c>
      <c r="P55" s="454">
        <f t="shared" si="18"/>
        <v>5.4411338046362209E-2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12.976672635832943</v>
      </c>
      <c r="P56" s="453">
        <f t="shared" si="18"/>
        <v>0.12272888308399903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22.058433833358084</v>
      </c>
      <c r="P57" s="453">
        <f t="shared" si="18"/>
        <v>0.20862104045645932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33.830493624221745</v>
      </c>
      <c r="P58" s="453">
        <f t="shared" si="18"/>
        <v>0.3199571117495929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32.807041412236089</v>
      </c>
      <c r="P59" s="454">
        <f t="shared" si="18"/>
        <v>0.31027765458890255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16.586725252984692</v>
      </c>
      <c r="P60" s="454">
        <f t="shared" si="18"/>
        <v>0.15687151255544543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16.220316159251393</v>
      </c>
      <c r="P61" s="454">
        <f t="shared" si="18"/>
        <v>0.15340614203345709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1.0234522119856599</v>
      </c>
      <c r="P62" s="454">
        <f t="shared" si="18"/>
        <v>9.6794571606903922E-3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1.748193880473365</v>
      </c>
      <c r="P64" s="612">
        <f t="shared" si="18"/>
        <v>1.6533813280634281E-2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門川町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160.65029999999999</v>
      </c>
      <c r="AI7" s="78">
        <f>VLOOKUP(年度マスタ!$K$4&amp;"_"&amp;$AG7,データシート1!$A:$BT,MATCH("ab_"&amp;AI$2,データシート1!$A$1:$BT$1,0),0)</f>
        <v>635</v>
      </c>
      <c r="AJ7" s="78">
        <f>VLOOKUP(年度マスタ!$K$4&amp;"_"&amp;$AG7,データシート1!$A:$BT,MATCH("ab_"&amp;AJ$2,データシート1!$A$1:$BT$1,0),0)</f>
        <v>91</v>
      </c>
      <c r="AK7" s="78">
        <f>VLOOKUP(年度マスタ!$K$4&amp;"_"&amp;$AG7,データシート1!$A:$BT,MATCH("ab_"&amp;AK$2,データシート1!$A$1:$BT$1,0),0)</f>
        <v>4274</v>
      </c>
      <c r="AL7" s="78">
        <f>VLOOKUP(年度マスタ!$K$4&amp;"_"&amp;$AG7,データシート1!$A:$BT,MATCH("ab_"&amp;AL$2,データシート1!$A$1:$BT$1,0),0)</f>
        <v>7890</v>
      </c>
      <c r="AM7" s="78">
        <f>VLOOKUP(年度マスタ!$K$4&amp;"_"&amp;$AG7,データシート1!$A:$BT,MATCH("ab_"&amp;AM$2,データシート1!$A$1:$BT$1,0),0)</f>
        <v>10326</v>
      </c>
      <c r="AN7" s="78">
        <f>VLOOKUP(年度マスタ!$K$4&amp;"_"&amp;$AG7,データシート1!$A:$BT,MATCH("ab_"&amp;AN$2,データシート1!$A$1:$BT$1,0),0)</f>
        <v>3940</v>
      </c>
      <c r="AO7" s="78">
        <f>VLOOKUP(年度マスタ!$K$4&amp;"_"&amp;$AG7,データシート1!$A:$BT,MATCH("ab_"&amp;AO$2,データシート1!$A$1:$BT$1,0),0)</f>
        <v>19314</v>
      </c>
      <c r="AP7" s="78">
        <f>VLOOKUP(年度マスタ!$K$4&amp;"_"&amp;$AG7,データシート1!$A:$BT,MATCH("ab_"&amp;AP$2,データシート1!$A$1:$BT$1,0),0)</f>
        <v>0</v>
      </c>
      <c r="AQ7" s="954">
        <f>VLOOKUP(年度マスタ!$K$4&amp;"_"&amp;$AG7,データシート1!$A:$BT,MATCH("ab_"&amp;AQ$2,データシート1!$A$1:$BT$1,0),0)</f>
        <v>1.944086876214749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190.02690000000001</v>
      </c>
      <c r="AI8" s="78">
        <f>VLOOKUP(年度マスタ!$K$4&amp;"_"&amp;$AG8,データシート1!$A:$BT,MATCH("ab_"&amp;AI$2,データシート1!$A$1:$BT$1,0),0)</f>
        <v>635</v>
      </c>
      <c r="AJ8" s="78">
        <f>VLOOKUP(年度マスタ!$K$4&amp;"_"&amp;$AG8,データシート1!$A:$BT,MATCH("ab_"&amp;AJ$2,データシート1!$A$1:$BT$1,0),0)</f>
        <v>91</v>
      </c>
      <c r="AK8" s="78">
        <f>VLOOKUP(年度マスタ!$K$4&amp;"_"&amp;$AG8,データシート1!$A:$BT,MATCH("ab_"&amp;AK$2,データシート1!$A$1:$BT$1,0),0)</f>
        <v>4274</v>
      </c>
      <c r="AL8" s="78">
        <f>VLOOKUP(年度マスタ!$K$4&amp;"_"&amp;$AG8,データシート1!$A:$BT,MATCH("ab_"&amp;AL$2,データシート1!$A$1:$BT$1,0),0)</f>
        <v>7930</v>
      </c>
      <c r="AM8" s="78">
        <f>VLOOKUP(年度マスタ!$K$4&amp;"_"&amp;$AG8,データシート1!$A:$BT,MATCH("ab_"&amp;AM$2,データシート1!$A$1:$BT$1,0),0)</f>
        <v>10458</v>
      </c>
      <c r="AN8" s="78">
        <f>VLOOKUP(年度マスタ!$K$4&amp;"_"&amp;$AG8,データシート1!$A:$BT,MATCH("ab_"&amp;AN$2,データシート1!$A$1:$BT$1,0),0)</f>
        <v>3848</v>
      </c>
      <c r="AO8" s="78">
        <f>VLOOKUP(年度マスタ!$K$4&amp;"_"&amp;$AG8,データシート1!$A:$BT,MATCH("ab_"&amp;AO$2,データシート1!$A$1:$BT$1,0),0)</f>
        <v>19170</v>
      </c>
      <c r="AP8" s="78">
        <f>VLOOKUP(年度マスタ!$K$4&amp;"_"&amp;$AG8,データシート1!$A:$BT,MATCH("ab_"&amp;AP$2,データシート1!$A$1:$BT$1,0),0)</f>
        <v>0</v>
      </c>
      <c r="AQ8" s="954">
        <f>VLOOKUP(年度マスタ!$K$4&amp;"_"&amp;$AG8,データシート1!$A:$BT,MATCH("ab_"&amp;AQ$2,データシート1!$A$1:$BT$1,0),0)</f>
        <v>3.0590646285926399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140.08369999999999</v>
      </c>
      <c r="AI9" s="78">
        <f>VLOOKUP(年度マスタ!$K$4&amp;"_"&amp;$AG9,データシート1!$A:$BT,MATCH("ab_"&amp;AI$2,データシート1!$A$1:$BT$1,0),0)</f>
        <v>635</v>
      </c>
      <c r="AJ9" s="78">
        <f>VLOOKUP(年度マスタ!$K$4&amp;"_"&amp;$AG9,データシート1!$A:$BT,MATCH("ab_"&amp;AJ$2,データシート1!$A$1:$BT$1,0),0)</f>
        <v>91</v>
      </c>
      <c r="AK9" s="78">
        <f>VLOOKUP(年度マスタ!$K$4&amp;"_"&amp;$AG9,データシート1!$A:$BT,MATCH("ab_"&amp;AK$2,データシート1!$A$1:$BT$1,0),0)</f>
        <v>4274</v>
      </c>
      <c r="AL9" s="78">
        <f>VLOOKUP(年度マスタ!$K$4&amp;"_"&amp;$AG9,データシート1!$A:$BT,MATCH("ab_"&amp;AL$2,データシート1!$A$1:$BT$1,0),0)</f>
        <v>7939</v>
      </c>
      <c r="AM9" s="78">
        <f>VLOOKUP(年度マスタ!$K$4&amp;"_"&amp;$AG9,データシート1!$A:$BT,MATCH("ab_"&amp;AM$2,データシート1!$A$1:$BT$1,0),0)</f>
        <v>10656</v>
      </c>
      <c r="AN9" s="78">
        <f>VLOOKUP(年度マスタ!$K$4&amp;"_"&amp;$AG9,データシート1!$A:$BT,MATCH("ab_"&amp;AN$2,データシート1!$A$1:$BT$1,0),0)</f>
        <v>3791</v>
      </c>
      <c r="AO9" s="78">
        <f>VLOOKUP(年度マスタ!$K$4&amp;"_"&amp;$AG9,データシート1!$A:$BT,MATCH("ab_"&amp;AO$2,データシート1!$A$1:$BT$1,0),0)</f>
        <v>19013</v>
      </c>
      <c r="AP9" s="78">
        <f>VLOOKUP(年度マスタ!$K$4&amp;"_"&amp;$AG9,データシート1!$A:$BT,MATCH("ab_"&amp;AP$2,データシート1!$A$1:$BT$1,0),0)</f>
        <v>0</v>
      </c>
      <c r="AQ9" s="954">
        <f>VLOOKUP(年度マスタ!$K$4&amp;"_"&amp;$AG9,データシート1!$A:$BT,MATCH("ab_"&amp;AQ$2,データシート1!$A$1:$BT$1,0),0)</f>
        <v>1.9929515228060259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187.53110000000001</v>
      </c>
      <c r="AI10" s="78">
        <f>VLOOKUP(年度マスタ!$K$4&amp;"_"&amp;$AG10,データシート1!$A:$BT,MATCH("ab_"&amp;AI$2,データシート1!$A$1:$BT$1,0),0)</f>
        <v>635</v>
      </c>
      <c r="AJ10" s="78">
        <f>VLOOKUP(年度マスタ!$K$4&amp;"_"&amp;$AG10,データシート1!$A:$BT,MATCH("ab_"&amp;AJ$2,データシート1!$A$1:$BT$1,0),0)</f>
        <v>91</v>
      </c>
      <c r="AK10" s="78">
        <f>VLOOKUP(年度マスタ!$K$4&amp;"_"&amp;$AG10,データシート1!$A:$BT,MATCH("ab_"&amp;AK$2,データシート1!$A$1:$BT$1,0),0)</f>
        <v>4274</v>
      </c>
      <c r="AL10" s="78">
        <f>VLOOKUP(年度マスタ!$K$4&amp;"_"&amp;$AG10,データシート1!$A:$BT,MATCH("ab_"&amp;AL$2,データシート1!$A$1:$BT$1,0),0)</f>
        <v>7989</v>
      </c>
      <c r="AM10" s="78">
        <f>VLOOKUP(年度マスタ!$K$4&amp;"_"&amp;$AG10,データシート1!$A:$BT,MATCH("ab_"&amp;AM$2,データシート1!$A$1:$BT$1,0),0)</f>
        <v>10748</v>
      </c>
      <c r="AN10" s="78">
        <f>VLOOKUP(年度マスタ!$K$4&amp;"_"&amp;$AG10,データシート1!$A:$BT,MATCH("ab_"&amp;AN$2,データシート1!$A$1:$BT$1,0),0)</f>
        <v>3753</v>
      </c>
      <c r="AO10" s="78">
        <f>VLOOKUP(年度マスタ!$K$4&amp;"_"&amp;$AG10,データシート1!$A:$BT,MATCH("ab_"&amp;AO$2,データシート1!$A$1:$BT$1,0),0)</f>
        <v>18995</v>
      </c>
      <c r="AP10" s="78">
        <f>VLOOKUP(年度マスタ!$K$4&amp;"_"&amp;$AG10,データシート1!$A:$BT,MATCH("ab_"&amp;AP$2,データシート1!$A$1:$BT$1,0),0)</f>
        <v>0</v>
      </c>
      <c r="AQ10" s="954">
        <f>VLOOKUP(年度マスタ!$K$4&amp;"_"&amp;$AG10,データシート1!$A:$BT,MATCH("ab_"&amp;AQ$2,データシート1!$A$1:$BT$1,0),0)</f>
        <v>1.407531587913267</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192.24440000000001</v>
      </c>
      <c r="AI11" s="78">
        <f>VLOOKUP(年度マスタ!$K$4&amp;"_"&amp;$AG11,データシート1!$A:$BT,MATCH("ab_"&amp;AI$2,データシート1!$A$1:$BT$1,0),0)</f>
        <v>635</v>
      </c>
      <c r="AJ11" s="78">
        <f>VLOOKUP(年度マスタ!$K$4&amp;"_"&amp;$AG11,データシート1!$A:$BT,MATCH("ab_"&amp;AJ$2,データシート1!$A$1:$BT$1,0),0)</f>
        <v>91</v>
      </c>
      <c r="AK11" s="78">
        <f>VLOOKUP(年度マスタ!$K$4&amp;"_"&amp;$AG11,データシート1!$A:$BT,MATCH("ab_"&amp;AK$2,データシート1!$A$1:$BT$1,0),0)</f>
        <v>4274</v>
      </c>
      <c r="AL11" s="78">
        <f>VLOOKUP(年度マスタ!$K$4&amp;"_"&amp;$AG11,データシート1!$A:$BT,MATCH("ab_"&amp;AL$2,データシート1!$A$1:$BT$1,0),0)</f>
        <v>8037</v>
      </c>
      <c r="AM11" s="78">
        <f>VLOOKUP(年度マスタ!$K$4&amp;"_"&amp;$AG11,データシート1!$A:$BT,MATCH("ab_"&amp;AM$2,データシート1!$A$1:$BT$1,0),0)</f>
        <v>10907</v>
      </c>
      <c r="AN11" s="78">
        <f>VLOOKUP(年度マスタ!$K$4&amp;"_"&amp;$AG11,データシート1!$A:$BT,MATCH("ab_"&amp;AN$2,データシート1!$A$1:$BT$1,0),0)</f>
        <v>3654</v>
      </c>
      <c r="AO11" s="78">
        <f>VLOOKUP(年度マスタ!$K$4&amp;"_"&amp;$AG11,データシート1!$A:$BT,MATCH("ab_"&amp;AO$2,データシート1!$A$1:$BT$1,0),0)</f>
        <v>18970</v>
      </c>
      <c r="AP11" s="78">
        <f>VLOOKUP(年度マスタ!$K$4&amp;"_"&amp;$AG11,データシート1!$A:$BT,MATCH("ab_"&amp;AP$2,データシート1!$A$1:$BT$1,0),0)</f>
        <v>0</v>
      </c>
      <c r="AQ11" s="954">
        <f>VLOOKUP(年度マスタ!$K$4&amp;"_"&amp;$AG11,データシート1!$A:$BT,MATCH("ab_"&amp;AQ$2,データシート1!$A$1:$BT$1,0),0)</f>
        <v>1.1917458596200079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173.03120000000001</v>
      </c>
      <c r="AI12" s="78">
        <f>VLOOKUP(年度マスタ!$K$4&amp;"_"&amp;$AG12,データシート1!$A:$BT,MATCH("ab_"&amp;AI$2,データシート1!$A$1:$BT$1,0),0)</f>
        <v>610</v>
      </c>
      <c r="AJ12" s="78">
        <f>VLOOKUP(年度マスタ!$K$4&amp;"_"&amp;$AG12,データシート1!$A:$BT,MATCH("ab_"&amp;AJ$2,データシート1!$A$1:$BT$1,0),0)</f>
        <v>76</v>
      </c>
      <c r="AK12" s="78">
        <f>VLOOKUP(年度マスタ!$K$4&amp;"_"&amp;$AG12,データシート1!$A:$BT,MATCH("ab_"&amp;AK$2,データシート1!$A$1:$BT$1,0),0)</f>
        <v>4146</v>
      </c>
      <c r="AL12" s="78">
        <f>VLOOKUP(年度マスタ!$K$4&amp;"_"&amp;$AG12,データシート1!$A:$BT,MATCH("ab_"&amp;AL$2,データシート1!$A$1:$BT$1,0),0)</f>
        <v>8065</v>
      </c>
      <c r="AM12" s="78">
        <f>VLOOKUP(年度マスタ!$K$4&amp;"_"&amp;$AG12,データシート1!$A:$BT,MATCH("ab_"&amp;AM$2,データシート1!$A$1:$BT$1,0),0)</f>
        <v>11056</v>
      </c>
      <c r="AN12" s="78">
        <f>VLOOKUP(年度マスタ!$K$4&amp;"_"&amp;$AG12,データシート1!$A:$BT,MATCH("ab_"&amp;AN$2,データシート1!$A$1:$BT$1,0),0)</f>
        <v>3609</v>
      </c>
      <c r="AO12" s="78">
        <f>VLOOKUP(年度マスタ!$K$4&amp;"_"&amp;$AG12,データシート1!$A:$BT,MATCH("ab_"&amp;AO$2,データシート1!$A$1:$BT$1,0),0)</f>
        <v>18818</v>
      </c>
      <c r="AP12" s="78">
        <f>VLOOKUP(年度マスタ!$K$4&amp;"_"&amp;$AG12,データシート1!$A:$BT,MATCH("ab_"&amp;AP$2,データシート1!$A$1:$BT$1,0),0)</f>
        <v>0</v>
      </c>
      <c r="AQ12" s="954">
        <f>VLOOKUP(年度マスタ!$K$4&amp;"_"&amp;$AG12,データシート1!$A:$BT,MATCH("ab_"&amp;AQ$2,データシート1!$A$1:$BT$1,0),0)</f>
        <v>1.0647449560393809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173.5984</v>
      </c>
      <c r="AI13" s="78">
        <f>VLOOKUP(年度マスタ!$K$4&amp;"_"&amp;$AG13,データシート1!$A:$BT,MATCH("ab_"&amp;AI$2,データシート1!$A$1:$BT$1,0),0)</f>
        <v>610</v>
      </c>
      <c r="AJ13" s="78">
        <f>VLOOKUP(年度マスタ!$K$4&amp;"_"&amp;$AG13,データシート1!$A:$BT,MATCH("ab_"&amp;AJ$2,データシート1!$A$1:$BT$1,0),0)</f>
        <v>76</v>
      </c>
      <c r="AK13" s="78">
        <f>VLOOKUP(年度マスタ!$K$4&amp;"_"&amp;$AG13,データシート1!$A:$BT,MATCH("ab_"&amp;AK$2,データシート1!$A$1:$BT$1,0),0)</f>
        <v>4146</v>
      </c>
      <c r="AL13" s="78">
        <f>VLOOKUP(年度マスタ!$K$4&amp;"_"&amp;$AG13,データシート1!$A:$BT,MATCH("ab_"&amp;AL$2,データシート1!$A$1:$BT$1,0),0)</f>
        <v>8103</v>
      </c>
      <c r="AM13" s="78">
        <f>VLOOKUP(年度マスタ!$K$4&amp;"_"&amp;$AG13,データシート1!$A:$BT,MATCH("ab_"&amp;AM$2,データシート1!$A$1:$BT$1,0),0)</f>
        <v>11160</v>
      </c>
      <c r="AN13" s="78">
        <f>VLOOKUP(年度マスタ!$K$4&amp;"_"&amp;$AG13,データシート1!$A:$BT,MATCH("ab_"&amp;AN$2,データシート1!$A$1:$BT$1,0),0)</f>
        <v>3557</v>
      </c>
      <c r="AO13" s="78">
        <f>VLOOKUP(年度マスタ!$K$4&amp;"_"&amp;$AG13,データシート1!$A:$BT,MATCH("ab_"&amp;AO$2,データシート1!$A$1:$BT$1,0),0)</f>
        <v>18636</v>
      </c>
      <c r="AP13" s="78">
        <f>VLOOKUP(年度マスタ!$K$4&amp;"_"&amp;$AG13,データシート1!$A:$BT,MATCH("ab_"&amp;AP$2,データシート1!$A$1:$BT$1,0),0)</f>
        <v>0</v>
      </c>
      <c r="AQ13" s="954">
        <f>VLOOKUP(年度マスタ!$K$4&amp;"_"&amp;$AG13,データシート1!$A:$BT,MATCH("ab_"&amp;AQ$2,データシート1!$A$1:$BT$1,0),0)</f>
        <v>1.965030466154539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188.43450000000001</v>
      </c>
      <c r="AI14" s="78">
        <f>VLOOKUP(年度マスタ!$K$4&amp;"_"&amp;$AG14,データシート1!$A:$BT,MATCH("ab_"&amp;AI$2,データシート1!$A$1:$BT$1,0),0)</f>
        <v>610</v>
      </c>
      <c r="AJ14" s="78">
        <f>VLOOKUP(年度マスタ!$K$4&amp;"_"&amp;$AG14,データシート1!$A:$BT,MATCH("ab_"&amp;AJ$2,データシート1!$A$1:$BT$1,0),0)</f>
        <v>76</v>
      </c>
      <c r="AK14" s="78">
        <f>VLOOKUP(年度マスタ!$K$4&amp;"_"&amp;$AG14,データシート1!$A:$BT,MATCH("ab_"&amp;AK$2,データシート1!$A$1:$BT$1,0),0)</f>
        <v>4146</v>
      </c>
      <c r="AL14" s="78">
        <f>VLOOKUP(年度マスタ!$K$4&amp;"_"&amp;$AG14,データシート1!$A:$BT,MATCH("ab_"&amp;AL$2,データシート1!$A$1:$BT$1,0),0)</f>
        <v>8094</v>
      </c>
      <c r="AM14" s="78">
        <f>VLOOKUP(年度マスタ!$K$4&amp;"_"&amp;$AG14,データシート1!$A:$BT,MATCH("ab_"&amp;AM$2,データシート1!$A$1:$BT$1,0),0)</f>
        <v>11282</v>
      </c>
      <c r="AN14" s="78">
        <f>VLOOKUP(年度マスタ!$K$4&amp;"_"&amp;$AG14,データシート1!$A:$BT,MATCH("ab_"&amp;AN$2,データシート1!$A$1:$BT$1,0),0)</f>
        <v>3551</v>
      </c>
      <c r="AO14" s="78">
        <f>VLOOKUP(年度マスタ!$K$4&amp;"_"&amp;$AG14,データシート1!$A:$BT,MATCH("ab_"&amp;AO$2,データシート1!$A$1:$BT$1,0),0)</f>
        <v>18437</v>
      </c>
      <c r="AP14" s="78">
        <f>VLOOKUP(年度マスタ!$K$4&amp;"_"&amp;$AG14,データシート1!$A:$BT,MATCH("ab_"&amp;AP$2,データシート1!$A$1:$BT$1,0),0)</f>
        <v>0</v>
      </c>
      <c r="AQ14" s="954">
        <f>VLOOKUP(年度マスタ!$K$4&amp;"_"&amp;$AG14,データシート1!$A:$BT,MATCH("ab_"&amp;AQ$2,データシート1!$A$1:$BT$1,0),0)</f>
        <v>1.4726412232163519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200.4632</v>
      </c>
      <c r="AI15" s="78">
        <f>VLOOKUP(年度マスタ!$K$4&amp;"_"&amp;$AG15,データシート1!$A:$BT,MATCH("ab_"&amp;AI$2,データシート1!$A$1:$BT$1,0),0)</f>
        <v>610</v>
      </c>
      <c r="AJ15" s="78">
        <f>VLOOKUP(年度マスタ!$K$4&amp;"_"&amp;$AG15,データシート1!$A:$BT,MATCH("ab_"&amp;AJ$2,データシート1!$A$1:$BT$1,0),0)</f>
        <v>76</v>
      </c>
      <c r="AK15" s="78">
        <f>VLOOKUP(年度マスタ!$K$4&amp;"_"&amp;$AG15,データシート1!$A:$BT,MATCH("ab_"&amp;AK$2,データシート1!$A$1:$BT$1,0),0)</f>
        <v>4146</v>
      </c>
      <c r="AL15" s="78">
        <f>VLOOKUP(年度マスタ!$K$4&amp;"_"&amp;$AG15,データシート1!$A:$BT,MATCH("ab_"&amp;AL$2,データシート1!$A$1:$BT$1,0),0)</f>
        <v>8147</v>
      </c>
      <c r="AM15" s="78">
        <f>VLOOKUP(年度マスタ!$K$4&amp;"_"&amp;$AG15,データシート1!$A:$BT,MATCH("ab_"&amp;AM$2,データシート1!$A$1:$BT$1,0),0)</f>
        <v>11353</v>
      </c>
      <c r="AN15" s="78">
        <f>VLOOKUP(年度マスタ!$K$4&amp;"_"&amp;$AG15,データシート1!$A:$BT,MATCH("ab_"&amp;AN$2,データシート1!$A$1:$BT$1,0),0)</f>
        <v>3517</v>
      </c>
      <c r="AO15" s="78">
        <f>VLOOKUP(年度マスタ!$K$4&amp;"_"&amp;$AG15,データシート1!$A:$BT,MATCH("ab_"&amp;AO$2,データシート1!$A$1:$BT$1,0),0)</f>
        <v>18316</v>
      </c>
      <c r="AP15" s="78">
        <f>VLOOKUP(年度マスタ!$K$4&amp;"_"&amp;$AG15,データシート1!$A:$BT,MATCH("ab_"&amp;AP$2,データシート1!$A$1:$BT$1,0),0)</f>
        <v>0</v>
      </c>
      <c r="AQ15" s="954">
        <f>VLOOKUP(年度マスタ!$K$4&amp;"_"&amp;$AG15,データシート1!$A:$BT,MATCH("ab_"&amp;AQ$2,データシート1!$A$1:$BT$1,0),0)</f>
        <v>1.9946846480229909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207.87960000000001</v>
      </c>
      <c r="AI16" s="78">
        <f>VLOOKUP(年度マスタ!$K$4&amp;"_"&amp;$AG16,データシート1!$A:$BT,MATCH("ab_"&amp;AI$2,データシート1!$A$1:$BT$1,0),0)</f>
        <v>610</v>
      </c>
      <c r="AJ16" s="78">
        <f>VLOOKUP(年度マスタ!$K$4&amp;"_"&amp;$AG16,データシート1!$A:$BT,MATCH("ab_"&amp;AJ$2,データシート1!$A$1:$BT$1,0),0)</f>
        <v>76</v>
      </c>
      <c r="AK16" s="78">
        <f>VLOOKUP(年度マスタ!$K$4&amp;"_"&amp;$AG16,データシート1!$A:$BT,MATCH("ab_"&amp;AK$2,データシート1!$A$1:$BT$1,0),0)</f>
        <v>4146</v>
      </c>
      <c r="AL16" s="78">
        <f>VLOOKUP(年度マスタ!$K$4&amp;"_"&amp;$AG16,データシート1!$A:$BT,MATCH("ab_"&amp;AL$2,データシート1!$A$1:$BT$1,0),0)</f>
        <v>8136</v>
      </c>
      <c r="AM16" s="78">
        <f>VLOOKUP(年度マスタ!$K$4&amp;"_"&amp;$AG16,データシート1!$A:$BT,MATCH("ab_"&amp;AM$2,データシート1!$A$1:$BT$1,0),0)</f>
        <v>11455</v>
      </c>
      <c r="AN16" s="78">
        <f>VLOOKUP(年度マスタ!$K$4&amp;"_"&amp;$AG16,データシート1!$A:$BT,MATCH("ab_"&amp;AN$2,データシート1!$A$1:$BT$1,0),0)</f>
        <v>3515</v>
      </c>
      <c r="AO16" s="78">
        <f>VLOOKUP(年度マスタ!$K$4&amp;"_"&amp;$AG16,データシート1!$A:$BT,MATCH("ab_"&amp;AO$2,データシート1!$A$1:$BT$1,0),0)</f>
        <v>18116</v>
      </c>
      <c r="AP16" s="78">
        <f>VLOOKUP(年度マスタ!$K$4&amp;"_"&amp;$AG16,データシート1!$A:$BT,MATCH("ab_"&amp;AP$2,データシート1!$A$1:$BT$1,0),0)</f>
        <v>0</v>
      </c>
      <c r="AQ16" s="954">
        <f>VLOOKUP(年度マスタ!$K$4&amp;"_"&amp;$AG16,データシート1!$A:$BT,MATCH("ab_"&amp;AQ$2,データシート1!$A$1:$BT$1,0),0)</f>
        <v>1.865637275978159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206.19669999999999</v>
      </c>
      <c r="AI17" s="151">
        <f>VLOOKUP(年度マスタ!$K$4&amp;"_"&amp;$AG17,データシート1!$A:$BT,MATCH("ab_"&amp;AI$2,データシート1!$A$1:$BT$1,0),0)</f>
        <v>610</v>
      </c>
      <c r="AJ17" s="151">
        <f>VLOOKUP(年度マスタ!$K$4&amp;"_"&amp;$AG17,データシート1!$A:$BT,MATCH("ab_"&amp;AJ$2,データシート1!$A$1:$BT$1,0),0)</f>
        <v>76</v>
      </c>
      <c r="AK17" s="151">
        <f>VLOOKUP(年度マスタ!$K$4&amp;"_"&amp;$AG17,データシート1!$A:$BT,MATCH("ab_"&amp;AK$2,データシート1!$A$1:$BT$1,0),0)</f>
        <v>4146</v>
      </c>
      <c r="AL17" s="151">
        <f>VLOOKUP(年度マスタ!$K$4&amp;"_"&amp;$AG17,データシート1!$A:$BT,MATCH("ab_"&amp;AL$2,データシート1!$A$1:$BT$1,0),0)</f>
        <v>8174</v>
      </c>
      <c r="AM17" s="151">
        <f>VLOOKUP(年度マスタ!$K$4&amp;"_"&amp;$AG17,データシート1!$A:$BT,MATCH("ab_"&amp;AM$2,データシート1!$A$1:$BT$1,0),0)</f>
        <v>11523</v>
      </c>
      <c r="AN17" s="151">
        <f>VLOOKUP(年度マスタ!$K$4&amp;"_"&amp;$AG17,データシート1!$A:$BT,MATCH("ab_"&amp;AN$2,データシート1!$A$1:$BT$1,0),0)</f>
        <v>3494</v>
      </c>
      <c r="AO17" s="151">
        <f>VLOOKUP(年度マスタ!$K$4&amp;"_"&amp;$AG17,データシート1!$A:$BT,MATCH("ab_"&amp;AO$2,データシート1!$A$1:$BT$1,0),0)</f>
        <v>17981</v>
      </c>
      <c r="AP17" s="151">
        <f>VLOOKUP(年度マスタ!$K$4&amp;"_"&amp;$AG17,データシート1!$A:$BT,MATCH("ab_"&amp;AP$2,データシート1!$A$1:$BT$1,0),0)</f>
        <v>0</v>
      </c>
      <c r="AQ17" s="955">
        <f>VLOOKUP(年度マスタ!$K$4&amp;"_"&amp;$AG17,データシート1!$A:$BT,MATCH("ab_"&amp;AQ$2,データシート1!$A$1:$BT$1,0),0)</f>
        <v>1.6660253508465459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188.3673</v>
      </c>
      <c r="AI18" s="78">
        <f>VLOOKUP(年度マスタ!$K$4&amp;"_"&amp;$AG18,データシート1!$A:$BT,MATCH("ab_"&amp;AI$2,データシート1!$A$1:$BT$1,0),0)</f>
        <v>642</v>
      </c>
      <c r="AJ18" s="78">
        <f>VLOOKUP(年度マスタ!$K$4&amp;"_"&amp;$AG18,データシート1!$A:$BT,MATCH("ab_"&amp;AJ$2,データシート1!$A$1:$BT$1,0),0)</f>
        <v>174</v>
      </c>
      <c r="AK18" s="78">
        <f>VLOOKUP(年度マスタ!$K$4&amp;"_"&amp;$AG18,データシート1!$A:$BT,MATCH("ab_"&amp;AK$2,データシート1!$A$1:$BT$1,0),0)</f>
        <v>3797</v>
      </c>
      <c r="AL18" s="78">
        <f>VLOOKUP(年度マスタ!$K$4&amp;"_"&amp;$AG18,データシート1!$A:$BT,MATCH("ab_"&amp;AL$2,データシート1!$A$1:$BT$1,0),0)</f>
        <v>8177</v>
      </c>
      <c r="AM18" s="78">
        <f>VLOOKUP(年度マスタ!$K$4&amp;"_"&amp;$AG18,データシート1!$A:$BT,MATCH("ab_"&amp;AM$2,データシート1!$A$1:$BT$1,0),0)</f>
        <v>11647</v>
      </c>
      <c r="AN18" s="78">
        <f>VLOOKUP(年度マスタ!$K$4&amp;"_"&amp;$AG18,データシート1!$A:$BT,MATCH("ab_"&amp;AN$2,データシート1!$A$1:$BT$1,0),0)</f>
        <v>3511</v>
      </c>
      <c r="AO18" s="78">
        <f>VLOOKUP(年度マスタ!$K$4&amp;"_"&amp;$AG18,データシート1!$A:$BT,MATCH("ab_"&amp;AO$2,データシート1!$A$1:$BT$1,0),0)</f>
        <v>17815</v>
      </c>
      <c r="AP18" s="78">
        <f>VLOOKUP(年度マスタ!$K$4&amp;"_"&amp;$AG18,データシート1!$A:$BT,MATCH("ab_"&amp;AP$2,データシート1!$A$1:$BT$1,0),0)</f>
        <v>0</v>
      </c>
      <c r="AQ18" s="954">
        <f>VLOOKUP(年度マスタ!$K$4&amp;"_"&amp;$AG18,データシート1!$A:$BT,MATCH("ab_"&amp;AQ$2,データシート1!$A$1:$BT$1,0),0)</f>
        <v>1.4909395349170631</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235.00309999999999</v>
      </c>
      <c r="AI19" s="78">
        <f>VLOOKUP(年度マスタ!$K$4&amp;"_"&amp;$AG19,データシート1!$A:$BT,MATCH("ab_"&amp;AI$2,データシート1!$A$1:$BT$1,0),0)</f>
        <v>642</v>
      </c>
      <c r="AJ19" s="78">
        <f>VLOOKUP(年度マスタ!$K$4&amp;"_"&amp;$AG19,データシート1!$A:$BT,MATCH("ab_"&amp;AJ$2,データシート1!$A$1:$BT$1,0),0)</f>
        <v>174</v>
      </c>
      <c r="AK19" s="78">
        <f>VLOOKUP(年度マスタ!$K$4&amp;"_"&amp;$AG19,データシート1!$A:$BT,MATCH("ab_"&amp;AK$2,データシート1!$A$1:$BT$1,0),0)</f>
        <v>3797</v>
      </c>
      <c r="AL19" s="78">
        <f>VLOOKUP(年度マスタ!$K$4&amp;"_"&amp;$AG19,データシート1!$A:$BT,MATCH("ab_"&amp;AL$2,データシート1!$A$1:$BT$1,0),0)</f>
        <v>8186</v>
      </c>
      <c r="AM19" s="78">
        <f>VLOOKUP(年度マスタ!$K$4&amp;"_"&amp;$AG19,データシート1!$A:$BT,MATCH("ab_"&amp;AM$2,データシート1!$A$1:$BT$1,0),0)</f>
        <v>11631</v>
      </c>
      <c r="AN19" s="78">
        <f>VLOOKUP(年度マスタ!$K$4&amp;"_"&amp;$AG19,データシート1!$A:$BT,MATCH("ab_"&amp;AN$2,データシート1!$A$1:$BT$1,0),0)</f>
        <v>3527</v>
      </c>
      <c r="AO19" s="78">
        <f>VLOOKUP(年度マスタ!$K$4&amp;"_"&amp;$AG19,データシート1!$A:$BT,MATCH("ab_"&amp;AO$2,データシート1!$A$1:$BT$1,0),0)</f>
        <v>17644</v>
      </c>
      <c r="AP19" s="78">
        <f>VLOOKUP(年度マスタ!$K$4&amp;"_"&amp;$AG19,データシート1!$A:$BT,MATCH("ab_"&amp;AP$2,データシート1!$A$1:$BT$1,0),0)</f>
        <v>0</v>
      </c>
      <c r="AQ19" s="954">
        <f>VLOOKUP(年度マスタ!$K$4&amp;"_"&amp;$AG19,データシート1!$A:$BT,MATCH("ab_"&amp;AQ$2,データシート1!$A$1:$BT$1,0),0)</f>
        <v>1.6002378209935579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252.1206</v>
      </c>
      <c r="AI20" s="78">
        <f>VLOOKUP(年度マスタ!$K$4&amp;"_"&amp;$AG20,データシート1!$A:$BT,MATCH("ab_"&amp;AI$2,データシート1!$A$1:$BT$1,0),0)</f>
        <v>642</v>
      </c>
      <c r="AJ20" s="78">
        <f>VLOOKUP(年度マスタ!$K$4&amp;"_"&amp;$AG20,データシート1!$A:$BT,MATCH("ab_"&amp;AJ$2,データシート1!$A$1:$BT$1,0),0)</f>
        <v>174</v>
      </c>
      <c r="AK20" s="78">
        <f>VLOOKUP(年度マスタ!$K$4&amp;"_"&amp;$AG20,データシート1!$A:$BT,MATCH("ab_"&amp;AK$2,データシート1!$A$1:$BT$1,0),0)</f>
        <v>3797</v>
      </c>
      <c r="AL20" s="78">
        <f>VLOOKUP(年度マスタ!$K$4&amp;"_"&amp;$AG20,データシート1!$A:$BT,MATCH("ab_"&amp;AL$2,データシート1!$A$1:$BT$1,0),0)</f>
        <v>8184</v>
      </c>
      <c r="AM20" s="78">
        <f>VLOOKUP(年度マスタ!$K$4&amp;"_"&amp;$AG20,データシート1!$A:$BT,MATCH("ab_"&amp;AM$2,データシート1!$A$1:$BT$1,0),0)</f>
        <v>11595</v>
      </c>
      <c r="AN20" s="78">
        <f>VLOOKUP(年度マスタ!$K$4&amp;"_"&amp;$AG20,データシート1!$A:$BT,MATCH("ab_"&amp;AN$2,データシート1!$A$1:$BT$1,0),0)</f>
        <v>3544</v>
      </c>
      <c r="AO20" s="78">
        <f>VLOOKUP(年度マスタ!$K$4&amp;"_"&amp;$AG20,データシート1!$A:$BT,MATCH("ab_"&amp;AO$2,データシート1!$A$1:$BT$1,0),0)</f>
        <v>17385</v>
      </c>
      <c r="AP20" s="78">
        <f>VLOOKUP(年度マスタ!$K$4&amp;"_"&amp;$AG20,データシート1!$A:$BT,MATCH("ab_"&amp;AP$2,データシート1!$A$1:$BT$1,0),0)</f>
        <v>0</v>
      </c>
      <c r="AQ20" s="954">
        <f>VLOOKUP(年度マスタ!$K$4&amp;"_"&amp;$AG20,データシート1!$A:$BT,MATCH("ab_"&amp;AQ$2,データシート1!$A$1:$BT$1,0),0)</f>
        <v>1.748193880473365</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門川町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18.056999999999999</v>
      </c>
      <c r="BE13" s="70" t="str">
        <f>年度マスタ!K4</f>
        <v>45421</v>
      </c>
      <c r="BF13" s="70" t="str">
        <f>年度マスタ!K4</f>
        <v>45421</v>
      </c>
      <c r="BG13" s="70" t="str">
        <f>年度マスタ!K4</f>
        <v>45421</v>
      </c>
      <c r="BH13" s="278" t="s">
        <v>195</v>
      </c>
      <c r="BI13" s="278" t="s">
        <v>195</v>
      </c>
      <c r="BJ13" s="278" t="s">
        <v>195</v>
      </c>
      <c r="BK13" s="278" t="str">
        <f>年度マスタ!K4</f>
        <v>45421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18.056999999999999</v>
      </c>
      <c r="AY14" s="70"/>
      <c r="BE14" s="70" t="str">
        <f>AP2</f>
        <v>門川町</v>
      </c>
      <c r="BF14" s="70" t="str">
        <f>AP2</f>
        <v>門川町</v>
      </c>
      <c r="BG14" s="70" t="str">
        <f>AP2</f>
        <v>門川町</v>
      </c>
      <c r="BH14" s="70" t="s">
        <v>205</v>
      </c>
      <c r="BI14" s="70" t="s">
        <v>205</v>
      </c>
      <c r="BJ14" s="70" t="s">
        <v>205</v>
      </c>
      <c r="BK14" s="70" t="str">
        <f>AP2</f>
        <v>門川町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5</v>
      </c>
      <c r="BG19" s="952">
        <f t="shared" si="2"/>
        <v>5</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4.3465592244586737E-2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9.4749999999999996</v>
      </c>
      <c r="BG20" s="952">
        <f t="shared" si="2"/>
        <v>9.4749999999999996</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2.617187775538881E-2</v>
      </c>
    </row>
    <row r="21" spans="2:63" ht="15.95" customHeight="1" thickTop="1" thickBot="1">
      <c r="B21" s="283"/>
      <c r="C21" s="407" t="s">
        <v>204</v>
      </c>
      <c r="D21" s="522"/>
      <c r="E21" s="522"/>
      <c r="F21" s="877">
        <f>SUM(F22,F26,F27,F28)</f>
        <v>16.542000000000002</v>
      </c>
      <c r="G21" s="877">
        <f t="shared" ref="G21:O21" si="5">SUM(G22,G26,G27,G28)</f>
        <v>19.881</v>
      </c>
      <c r="H21" s="877">
        <f t="shared" si="5"/>
        <v>21.411000000000001</v>
      </c>
      <c r="I21" s="877">
        <f t="shared" si="5"/>
        <v>21.155999999999999</v>
      </c>
      <c r="J21" s="877">
        <f t="shared" si="5"/>
        <v>21.15</v>
      </c>
      <c r="K21" s="877">
        <f t="shared" si="5"/>
        <v>19.18</v>
      </c>
      <c r="L21" s="877">
        <f t="shared" si="5"/>
        <v>19.207999999999998</v>
      </c>
      <c r="M21" s="877">
        <f t="shared" si="5"/>
        <v>19.786999999999999</v>
      </c>
      <c r="N21" s="877">
        <f t="shared" si="5"/>
        <v>14.925000000000001</v>
      </c>
      <c r="O21" s="877">
        <f t="shared" si="5"/>
        <v>13.587</v>
      </c>
      <c r="P21" s="878">
        <f>SUM(P22,P26,P27,P28)</f>
        <v>18.056999999999999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16.542000000000002</v>
      </c>
      <c r="G22" s="879">
        <f t="shared" ref="G22:P22" si="6">SUM(G23:G25)</f>
        <v>19.881</v>
      </c>
      <c r="H22" s="879">
        <f t="shared" si="6"/>
        <v>21.411000000000001</v>
      </c>
      <c r="I22" s="879">
        <f t="shared" si="6"/>
        <v>21.155999999999999</v>
      </c>
      <c r="J22" s="879">
        <f t="shared" si="6"/>
        <v>21.15</v>
      </c>
      <c r="K22" s="879">
        <f t="shared" si="6"/>
        <v>19.18</v>
      </c>
      <c r="L22" s="879">
        <f t="shared" si="6"/>
        <v>19.207999999999998</v>
      </c>
      <c r="M22" s="879">
        <f t="shared" si="6"/>
        <v>19.786999999999999</v>
      </c>
      <c r="N22" s="879">
        <f t="shared" si="6"/>
        <v>14.925000000000001</v>
      </c>
      <c r="O22" s="879">
        <f t="shared" si="6"/>
        <v>13.587</v>
      </c>
      <c r="P22" s="880">
        <f t="shared" si="6"/>
        <v>18.056999999999999</v>
      </c>
      <c r="Z22" s="273"/>
      <c r="AB22" s="272"/>
      <c r="AC22" s="521" t="s">
        <v>286</v>
      </c>
      <c r="AP22" s="16" t="s">
        <v>287</v>
      </c>
      <c r="AQ22" s="273"/>
      <c r="AV22" s="70" t="str">
        <f>AW22</f>
        <v>エネルギー起源CO2</v>
      </c>
      <c r="AW22" s="70" t="str">
        <f>D56</f>
        <v>エネルギー起源CO2</v>
      </c>
      <c r="AX22" s="165">
        <f>P56</f>
        <v>18.056999999999999</v>
      </c>
      <c r="AY22" s="165">
        <f>AX22</f>
        <v>18.056999999999999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16.542000000000002</v>
      </c>
      <c r="G23" s="881">
        <f>IFERROR(VLOOKUP(年度マスタ!$K$4&amp;"_"&amp;G$20,データシート1!$A:$BU,MATCH("ba_"&amp;$E23,データシート1!$A$1:$BU$1,0),0),0)</f>
        <v>19.881</v>
      </c>
      <c r="H23" s="881">
        <f>IFERROR(VLOOKUP(年度マスタ!$K$4&amp;"_"&amp;H$20,データシート1!$A:$BU,MATCH("ba_"&amp;$E23,データシート1!$A$1:$BU$1,0),0),0)</f>
        <v>21.411000000000001</v>
      </c>
      <c r="I23" s="881">
        <f>IFERROR(VLOOKUP(年度マスタ!$K$4&amp;"_"&amp;I$20,データシート1!$A:$BU,MATCH("ba_"&amp;$E23,データシート1!$A$1:$BU$1,0),0),0)</f>
        <v>21.155999999999999</v>
      </c>
      <c r="J23" s="881">
        <f>IFERROR(VLOOKUP(年度マスタ!$K$4&amp;"_"&amp;J$20,データシート1!$A:$BU,MATCH("ba_"&amp;$E23,データシート1!$A$1:$BU$1,0),0),0)</f>
        <v>21.15</v>
      </c>
      <c r="K23" s="881">
        <f>IFERROR(VLOOKUP(年度マスタ!$K$4&amp;"_"&amp;K$20,データシート1!$A:$BU,MATCH("ba_"&amp;$E23,データシート1!$A$1:$BU$1,0),0),0)</f>
        <v>19.18</v>
      </c>
      <c r="L23" s="881">
        <f>IFERROR(VLOOKUP(年度マスタ!$K$4&amp;"_"&amp;L$20,データシート1!$A:$BU,MATCH("ba_"&amp;$E23,データシート1!$A$1:$BU$1,0),0),0)</f>
        <v>19.207999999999998</v>
      </c>
      <c r="M23" s="881">
        <f>IFERROR(VLOOKUP(年度マスタ!$K$4&amp;"_"&amp;M$20,データシート1!$A:$BU,MATCH("ba_"&amp;$E23,データシート1!$A$1:$BU$1,0),0),0)</f>
        <v>19.786999999999999</v>
      </c>
      <c r="N23" s="881">
        <f>IFERROR(VLOOKUP(年度マスタ!$K$4&amp;"_"&amp;N$20,データシート1!$A:$BU,MATCH("ba_"&amp;$E23,データシート1!$A$1:$BU$1,0),0),0)</f>
        <v>14.925000000000001</v>
      </c>
      <c r="O23" s="881">
        <f>IFERROR(VLOOKUP(年度マスタ!$K$4&amp;"_"&amp;O$20,データシート1!$A:$BU,MATCH("ba_"&amp;$E23,データシート1!$A$1:$BU$1,0),0),0)</f>
        <v>13.587</v>
      </c>
      <c r="P23" s="882">
        <f>IFERROR(VLOOKUP(年度マスタ!$K$4&amp;"_"&amp;P$20,データシート1!$A:$BU,MATCH("ba_"&amp;$E23,データシート1!$A$1:$BU$1,0),0),0)</f>
        <v>18.056999999999999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61.615401614054299</v>
      </c>
      <c r="AG24" s="877">
        <f t="shared" ref="AG24:AP24" si="11">AG25+AG29</f>
        <v>72.858919285483694</v>
      </c>
      <c r="AH24" s="877">
        <f t="shared" si="11"/>
        <v>73.519534954933306</v>
      </c>
      <c r="AI24" s="877">
        <f t="shared" si="11"/>
        <v>64.180790921160281</v>
      </c>
      <c r="AJ24" s="877">
        <f t="shared" si="11"/>
        <v>63.582043612435967</v>
      </c>
      <c r="AK24" s="877">
        <f t="shared" si="11"/>
        <v>54.245212932092713</v>
      </c>
      <c r="AL24" s="877">
        <f t="shared" si="11"/>
        <v>50.772170472816242</v>
      </c>
      <c r="AM24" s="877">
        <f t="shared" si="11"/>
        <v>49.85508108195134</v>
      </c>
      <c r="AN24" s="877">
        <f t="shared" si="11"/>
        <v>51.571361140784873</v>
      </c>
      <c r="AO24" s="877">
        <f t="shared" si="11"/>
        <v>48.975797721983881</v>
      </c>
      <c r="AP24" s="878">
        <f t="shared" si="11"/>
        <v>49.830616827195399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38.011218367288208</v>
      </c>
      <c r="AG25" s="879">
        <f>①CO2排出量の現状把握!AA35</f>
        <v>46.613048433440952</v>
      </c>
      <c r="AH25" s="879">
        <f>①CO2排出量の現状把握!AB35</f>
        <v>50.881088951823202</v>
      </c>
      <c r="AI25" s="879">
        <f>①CO2排出量の現状把握!AC35</f>
        <v>42.930297163169563</v>
      </c>
      <c r="AJ25" s="879">
        <f>①CO2排出量の現状把握!AD35</f>
        <v>39.048015077269582</v>
      </c>
      <c r="AK25" s="879">
        <f>①CO2排出量の現状把握!AE35</f>
        <v>36.918406947321259</v>
      </c>
      <c r="AL25" s="879">
        <f>①CO2排出量の現状把握!AF35</f>
        <v>36.074115237550743</v>
      </c>
      <c r="AM25" s="879">
        <f>①CO2排出量の現状把握!AG35</f>
        <v>35.674345872862091</v>
      </c>
      <c r="AN25" s="879">
        <f>①CO2排出量の現状把握!AH35</f>
        <v>35.690473406741262</v>
      </c>
      <c r="AO25" s="879">
        <f>①CO2排出量の現状把握!AI35</f>
        <v>35.122008341995702</v>
      </c>
      <c r="AP25" s="880">
        <f>①CO2排出量の現状把握!AJ35</f>
        <v>37.218181072009777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31.54642243939405</v>
      </c>
      <c r="AG26" s="881">
        <f>①CO2排出量の現状把握!AA36</f>
        <v>40.204912892928299</v>
      </c>
      <c r="AH26" s="881">
        <f>①CO2排出量の現状把握!AB36</f>
        <v>45.29946654610216</v>
      </c>
      <c r="AI26" s="881">
        <f>①CO2排出量の現状把握!AC36</f>
        <v>38.481801286817053</v>
      </c>
      <c r="AJ26" s="881">
        <f>①CO2排出量の現状把握!AD36</f>
        <v>34.145557004918579</v>
      </c>
      <c r="AK26" s="881">
        <f>①CO2排出量の現状把握!AE36</f>
        <v>31.857019452604202</v>
      </c>
      <c r="AL26" s="881">
        <f>①CO2排出量の現状把握!AF36</f>
        <v>31.554370889745272</v>
      </c>
      <c r="AM26" s="881">
        <f>①CO2排出量の現状把握!AG36</f>
        <v>31.687665884031173</v>
      </c>
      <c r="AN26" s="881">
        <f>①CO2排出量の現状把握!AH36</f>
        <v>31.722303125453688</v>
      </c>
      <c r="AO26" s="881">
        <f>①CO2排出量の現状把握!AI36</f>
        <v>26.695724707917229</v>
      </c>
      <c r="AP26" s="882">
        <f>①CO2排出量の現状把握!AJ36</f>
        <v>29.361351492139999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1.5433630594755281</v>
      </c>
      <c r="AG27" s="881">
        <f>①CO2排出量の現状把握!AA37</f>
        <v>1.497536534511871</v>
      </c>
      <c r="AH27" s="881">
        <f>①CO2排出量の現状把握!AB37</f>
        <v>1.254490523018823</v>
      </c>
      <c r="AI27" s="881">
        <f>①CO2排出量の現状把握!AC37</f>
        <v>1.390519238190624</v>
      </c>
      <c r="AJ27" s="881">
        <f>①CO2排出量の現状把握!AD37</f>
        <v>1.314979900673154</v>
      </c>
      <c r="AK27" s="881">
        <f>①CO2排出量の現状把握!AE37</f>
        <v>1.2698810304173698</v>
      </c>
      <c r="AL27" s="881">
        <f>①CO2排出量の現状把握!AF37</f>
        <v>1.258254953155113</v>
      </c>
      <c r="AM27" s="881">
        <f>①CO2排出量の現状把握!AG37</f>
        <v>1.08444053768352</v>
      </c>
      <c r="AN27" s="881">
        <f>①CO2排出量の現状把握!AH37</f>
        <v>1.0201257632027438</v>
      </c>
      <c r="AO27" s="881">
        <f>①CO2排出量の現状把握!AI37</f>
        <v>1.230151287882324</v>
      </c>
      <c r="AP27" s="882">
        <f>①CO2排出量の現状把握!AJ37</f>
        <v>1.23477201732571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3.5819999999999999</v>
      </c>
      <c r="BG27" s="952">
        <f t="shared" si="2"/>
        <v>3.5819999999999999</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0.41300136121524594</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4.9214328684186244</v>
      </c>
      <c r="AG28" s="881">
        <f>①CO2排出量の現状把握!AA38</f>
        <v>4.9105990060007834</v>
      </c>
      <c r="AH28" s="881">
        <f>①CO2排出量の現状把握!AB38</f>
        <v>4.3271318827022176</v>
      </c>
      <c r="AI28" s="881">
        <f>①CO2排出量の現状把握!AC38</f>
        <v>3.0579766381618798</v>
      </c>
      <c r="AJ28" s="881">
        <f>①CO2排出量の現状把握!AD38</f>
        <v>3.5874781716778492</v>
      </c>
      <c r="AK28" s="881">
        <f>①CO2排出量の現状把握!AE38</f>
        <v>3.7915064642996885</v>
      </c>
      <c r="AL28" s="881">
        <f>①CO2排出量の現状把握!AF38</f>
        <v>3.2614893946503556</v>
      </c>
      <c r="AM28" s="881">
        <f>①CO2排出量の現状把握!AG38</f>
        <v>2.9022394511473952</v>
      </c>
      <c r="AN28" s="881">
        <f>①CO2排出量の現状把握!AH38</f>
        <v>2.9480445180848309</v>
      </c>
      <c r="AO28" s="881">
        <f>①CO2排出量の現状把握!AI38</f>
        <v>7.1961323461961495</v>
      </c>
      <c r="AP28" s="882">
        <f>①CO2排出量の現状把握!AJ38</f>
        <v>6.622057562544069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23.604183246766091</v>
      </c>
      <c r="AG29" s="883">
        <f>①CO2排出量の現状把握!AA39</f>
        <v>26.245870852042749</v>
      </c>
      <c r="AH29" s="883">
        <f>①CO2排出量の現状把握!AB39</f>
        <v>22.638446003110111</v>
      </c>
      <c r="AI29" s="883">
        <f>①CO2排出量の現状把握!AC39</f>
        <v>21.250493757990721</v>
      </c>
      <c r="AJ29" s="883">
        <f>①CO2排出量の現状把握!AD39</f>
        <v>24.534028535166389</v>
      </c>
      <c r="AK29" s="883">
        <f>①CO2排出量の現状把握!AE39</f>
        <v>17.32680598477145</v>
      </c>
      <c r="AL29" s="883">
        <f>①CO2排出量の現状把握!AF39</f>
        <v>14.6980552352655</v>
      </c>
      <c r="AM29" s="883">
        <f>①CO2排出量の現状把握!AG39</f>
        <v>14.180735209089249</v>
      </c>
      <c r="AN29" s="883">
        <f>①CO2排出量の現状把握!AH39</f>
        <v>15.880887734043615</v>
      </c>
      <c r="AO29" s="883">
        <f>①CO2排出量の現状把握!AI39</f>
        <v>13.853789379988182</v>
      </c>
      <c r="AP29" s="884">
        <f>①CO2排出量の現状把握!AJ39</f>
        <v>12.612435755185619</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0.26847183604540231</v>
      </c>
      <c r="AG32" s="461">
        <f t="shared" si="16"/>
        <v>0.27286981738090454</v>
      </c>
      <c r="AH32" s="461">
        <f t="shared" si="16"/>
        <v>0.29122871918497195</v>
      </c>
      <c r="AI32" s="461">
        <f t="shared" si="16"/>
        <v>0.32963133822997043</v>
      </c>
      <c r="AJ32" s="461">
        <f t="shared" si="16"/>
        <v>0.33264108541272625</v>
      </c>
      <c r="AK32" s="461">
        <f t="shared" si="16"/>
        <v>0.35357958727179539</v>
      </c>
      <c r="AL32" s="461">
        <f t="shared" si="16"/>
        <v>0.37831748812637606</v>
      </c>
      <c r="AM32" s="461">
        <f t="shared" si="16"/>
        <v>0.39689033836840631</v>
      </c>
      <c r="AN32" s="461">
        <f t="shared" si="16"/>
        <v>0.2894048105353702</v>
      </c>
      <c r="AO32" s="461">
        <f t="shared" si="16"/>
        <v>0.27742274004658368</v>
      </c>
      <c r="AP32" s="461">
        <f t="shared" si="16"/>
        <v>0.36236757940642766</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0.43518731339155808</v>
      </c>
      <c r="AG33" s="458">
        <f t="shared" ref="AG33:AP33" si="17">IFERROR(IF(G22/AG25&gt;1,1,G22/AG25),0)</f>
        <v>0.42651147410768891</v>
      </c>
      <c r="AH33" s="458">
        <f t="shared" si="17"/>
        <v>0.42080467303427849</v>
      </c>
      <c r="AI33" s="458">
        <f t="shared" si="17"/>
        <v>0.49279882502537148</v>
      </c>
      <c r="AJ33" s="458">
        <f t="shared" si="17"/>
        <v>0.54164084802127932</v>
      </c>
      <c r="AK33" s="458">
        <f t="shared" si="17"/>
        <v>0.51952404196009516</v>
      </c>
      <c r="AL33" s="458">
        <f t="shared" si="17"/>
        <v>0.53245935135245548</v>
      </c>
      <c r="AM33" s="458">
        <f t="shared" si="17"/>
        <v>0.55465628074913664</v>
      </c>
      <c r="AN33" s="458">
        <f>IFERROR(IF(N22/AN25&gt;1,1,N22/AN25),0)</f>
        <v>0.41817881847375404</v>
      </c>
      <c r="AO33" s="458">
        <f t="shared" si="17"/>
        <v>0.38685145415656375</v>
      </c>
      <c r="AP33" s="458">
        <f t="shared" si="17"/>
        <v>0.48516610645381342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0.52437007815323433</v>
      </c>
      <c r="AG34" s="459">
        <f t="shared" ref="AG34:AP36" si="18">IFERROR(IF(G23/AG26&gt;1,1,G23/AG26),0)</f>
        <v>0.49449180633585949</v>
      </c>
      <c r="AH34" s="459">
        <f t="shared" si="18"/>
        <v>0.47265457261421839</v>
      </c>
      <c r="AI34" s="459">
        <f t="shared" si="18"/>
        <v>0.54976636468541662</v>
      </c>
      <c r="AJ34" s="459">
        <f t="shared" si="18"/>
        <v>0.61940708704659275</v>
      </c>
      <c r="AK34" s="459">
        <f t="shared" si="18"/>
        <v>0.60206511247969563</v>
      </c>
      <c r="AL34" s="459">
        <f t="shared" si="18"/>
        <v>0.60872707832189199</v>
      </c>
      <c r="AM34" s="459">
        <f t="shared" si="18"/>
        <v>0.62443854566049151</v>
      </c>
      <c r="AN34" s="459">
        <f t="shared" si="18"/>
        <v>0.47048916785693018</v>
      </c>
      <c r="AO34" s="459">
        <f t="shared" si="18"/>
        <v>0.50895790051245404</v>
      </c>
      <c r="AP34" s="459">
        <f t="shared" si="18"/>
        <v>0.61499212680430726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16.542000000000002</v>
      </c>
      <c r="G55" s="885">
        <f t="shared" ref="G55:P55" si="32">SUM(G56,G57,G60,G61,G62,G63,G64,G65,)</f>
        <v>19.881</v>
      </c>
      <c r="H55" s="885">
        <f t="shared" si="32"/>
        <v>21.411000000000001</v>
      </c>
      <c r="I55" s="885">
        <f t="shared" si="32"/>
        <v>21.155999999999999</v>
      </c>
      <c r="J55" s="885">
        <f t="shared" si="32"/>
        <v>21.15</v>
      </c>
      <c r="K55" s="885">
        <f t="shared" si="32"/>
        <v>19.18</v>
      </c>
      <c r="L55" s="885">
        <f t="shared" si="32"/>
        <v>19.207999999999998</v>
      </c>
      <c r="M55" s="885">
        <f t="shared" si="32"/>
        <v>19.786999999999999</v>
      </c>
      <c r="N55" s="885">
        <f t="shared" si="32"/>
        <v>14.925000000000001</v>
      </c>
      <c r="O55" s="885">
        <f t="shared" si="32"/>
        <v>13.587</v>
      </c>
      <c r="P55" s="886">
        <f t="shared" si="32"/>
        <v>18.056999999999999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16.542000000000002</v>
      </c>
      <c r="G56" s="887">
        <f>IFERROR(VLOOKUP(年度マスタ!$K$4&amp;"_"&amp;G$54,データシート1!$A:$CE,MATCH("bc_"&amp;$C56,データシート1!$A$1:$CE$1,0),0),0)</f>
        <v>19.881</v>
      </c>
      <c r="H56" s="887">
        <f>IFERROR(VLOOKUP(年度マスタ!$K$4&amp;"_"&amp;H$54,データシート1!$A:$CE,MATCH("bc_"&amp;$C56,データシート1!$A$1:$CE$1,0),0),0)</f>
        <v>21.411000000000001</v>
      </c>
      <c r="I56" s="887">
        <f>IFERROR(VLOOKUP(年度マスタ!$K$4&amp;"_"&amp;I$54,データシート1!$A:$CE,MATCH("bc_"&amp;$C56,データシート1!$A$1:$CE$1,0),0),0)</f>
        <v>21.155999999999999</v>
      </c>
      <c r="J56" s="887">
        <f>IFERROR(VLOOKUP(年度マスタ!$K$4&amp;"_"&amp;J$54,データシート1!$A:$CE,MATCH("bc_"&amp;$C56,データシート1!$A$1:$CE$1,0),0),0)</f>
        <v>21.15</v>
      </c>
      <c r="K56" s="887">
        <f>IFERROR(VLOOKUP(年度マスタ!$K$4&amp;"_"&amp;K$54,データシート1!$A:$CE,MATCH("bc_"&amp;$C56,データシート1!$A$1:$CE$1,0),0),0)</f>
        <v>19.18</v>
      </c>
      <c r="L56" s="887">
        <f>IFERROR(VLOOKUP(年度マスタ!$K$4&amp;"_"&amp;L$54,データシート1!$A:$CE,MATCH("bc_"&amp;$C56,データシート1!$A$1:$CE$1,0),0),0)</f>
        <v>19.207999999999998</v>
      </c>
      <c r="M56" s="887">
        <f>IFERROR(VLOOKUP(年度マスタ!$K$4&amp;"_"&amp;M$54,データシート1!$A:$CE,MATCH("bc_"&amp;$C56,データシート1!$A$1:$CE$1,0),0),0)</f>
        <v>19.786999999999999</v>
      </c>
      <c r="N56" s="887">
        <f>IFERROR(VLOOKUP(年度マスタ!$K$4&amp;"_"&amp;N$54,データシート1!$A:$CE,MATCH("bc_"&amp;$C56,データシート1!$A$1:$CE$1,0),0),0)</f>
        <v>14.925000000000001</v>
      </c>
      <c r="O56" s="887">
        <f>IFERROR(VLOOKUP(年度マスタ!$K$4&amp;"_"&amp;O$54,データシート1!$A:$CE,MATCH("bc_"&amp;$C56,データシート1!$A$1:$CE$1,0),0),0)</f>
        <v>13.587</v>
      </c>
      <c r="P56" s="888">
        <f>IFERROR(VLOOKUP(年度マスタ!$K$4&amp;"_"&amp;P$54,データシート1!$A:$CE,MATCH("bc_"&amp;$C56,データシート1!$A$1:$CE$1,0),0),0)</f>
        <v>18.056999999999999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門川町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3058.5010000000002</v>
      </c>
      <c r="K6" s="619">
        <f>VLOOKUP(年度マスタ!$K$4&amp;"_"&amp;K$5,データシート1!$A:$BT,MATCH("cb_"&amp;$G6,データシート1!$A$1:$BT$1,0),0)</f>
        <v>3258.9009999999998</v>
      </c>
      <c r="L6" s="619">
        <f>VLOOKUP(年度マスタ!$K$4&amp;"_"&amp;L$5,データシート1!$A:$BT,MATCH("cb_"&amp;$G6,データシート1!$A$1:$BT$1,0),0)</f>
        <v>3450.9009999999998</v>
      </c>
      <c r="M6" s="619">
        <f>VLOOKUP(年度マスタ!$K$4&amp;"_"&amp;M$5,データシート1!$A:$BT,MATCH("cb_"&amp;$G6,データシート1!$A$1:$BT$1,0),0)</f>
        <v>3674.6010000000015</v>
      </c>
      <c r="N6" s="619">
        <f>VLOOKUP(年度マスタ!$K$4&amp;"_"&amp;N$5,データシート1!$A:$BT,MATCH("cb_"&amp;$G6,データシート1!$A$1:$BT$1,0),0)</f>
        <v>3853.1910000000012</v>
      </c>
      <c r="O6" s="619">
        <f>VLOOKUP(年度マスタ!$K$4&amp;"_"&amp;O$5,データシート1!$A:$BT,MATCH("cb_"&amp;$G6,データシート1!$A$1:$BT$1,0),0)</f>
        <v>4030.1410000000019</v>
      </c>
      <c r="P6" s="619">
        <f>VLOOKUP(年度マスタ!$K$4&amp;"_"&amp;P$5,データシート1!$A:$BT,MATCH("cb_"&amp;$G6,データシート1!$A$1:$BT$1,0),0)</f>
        <v>4353.041000000002</v>
      </c>
      <c r="Q6" s="619">
        <f>VLOOKUP(年度マスタ!$K$4&amp;"_"&amp;Q$5,データシート1!$A:$BT,MATCH("cb_"&amp;$G6,データシート1!$A$1:$BT$1,0),0)</f>
        <v>4631.2410000000018</v>
      </c>
      <c r="R6" s="633">
        <f>VLOOKUP(年度マスタ!$K$4&amp;"_"&amp;R$5,データシート1!$A:$BT,MATCH("cb_"&amp;$G6,データシート1!$A$1:$BT$1,0),0)</f>
        <v>4938.6110000000044</v>
      </c>
      <c r="S6" s="568"/>
      <c r="T6" s="190"/>
      <c r="U6" s="581"/>
      <c r="V6" s="195"/>
      <c r="W6" s="195"/>
      <c r="X6" s="195"/>
      <c r="Y6" s="196" t="s">
        <v>372</v>
      </c>
      <c r="Z6" s="663" t="s">
        <v>373</v>
      </c>
      <c r="AA6" s="663"/>
      <c r="AB6" s="663"/>
      <c r="AC6" s="664">
        <f>SUM(AC7:AC8)</f>
        <v>140494</v>
      </c>
      <c r="AD6" s="664">
        <f>SUM(AD7:AD8)</f>
        <v>189514.01100000006</v>
      </c>
      <c r="AE6" s="665">
        <f>$AD6*3600/100000000</f>
        <v>6.8225043960000029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4382.2</v>
      </c>
      <c r="K7" s="617">
        <f>VLOOKUP(年度マスタ!$K$4&amp;"_"&amp;K$5,データシート1!$A:$BT,MATCH("cb_"&amp;$G7,データシート1!$A$1:$BT$1,0),0)</f>
        <v>4656.8</v>
      </c>
      <c r="L7" s="617">
        <f>VLOOKUP(年度マスタ!$K$4&amp;"_"&amp;L$5,データシート1!$A:$BT,MATCH("cb_"&amp;$G7,データシート1!$A$1:$BT$1,0),0)</f>
        <v>4751.6000000000004</v>
      </c>
      <c r="M7" s="617">
        <f>VLOOKUP(年度マスタ!$K$4&amp;"_"&amp;M$5,データシート1!$A:$BT,MATCH("cb_"&amp;$G7,データシート1!$A$1:$BT$1,0),0)</f>
        <v>4848</v>
      </c>
      <c r="N7" s="617">
        <f>VLOOKUP(年度マスタ!$K$4&amp;"_"&amp;N$5,データシート1!$A:$BT,MATCH("cb_"&amp;$G7,データシート1!$A$1:$BT$1,0),0)</f>
        <v>5003.0000000000009</v>
      </c>
      <c r="O7" s="617">
        <f>VLOOKUP(年度マスタ!$K$4&amp;"_"&amp;O$5,データシート1!$A:$BT,MATCH("cb_"&amp;$G7,データシート1!$A$1:$BT$1,0),0)</f>
        <v>5400.1999999999989</v>
      </c>
      <c r="P7" s="617">
        <f>VLOOKUP(年度マスタ!$K$4&amp;"_"&amp;P$5,データシート1!$A:$BT,MATCH("cb_"&amp;$G7,データシート1!$A$1:$BT$1,0),0)</f>
        <v>49499.19999999999</v>
      </c>
      <c r="Q7" s="617">
        <f>VLOOKUP(年度マスタ!$K$4&amp;"_"&amp;Q$5,データシート1!$A:$BT,MATCH("cb_"&amp;$G7,データシート1!$A$1:$BT$1,0),0)</f>
        <v>49499.19999999999</v>
      </c>
      <c r="R7" s="634">
        <f>VLOOKUP(年度マスタ!$K$4&amp;"_"&amp;R$5,データシート1!$A:$BT,MATCH("cb_"&amp;$G7,データシート1!$A$1:$BT$1,0),0)</f>
        <v>49499.19999999999</v>
      </c>
      <c r="S7" s="568"/>
      <c r="T7" s="190"/>
      <c r="U7" s="581"/>
      <c r="V7" s="195"/>
      <c r="W7" s="195"/>
      <c r="X7" s="195"/>
      <c r="Y7" s="196" t="s">
        <v>375</v>
      </c>
      <c r="Z7" s="212" t="s">
        <v>376</v>
      </c>
      <c r="AA7" s="212"/>
      <c r="AB7" s="212"/>
      <c r="AC7" s="1022">
        <f>VLOOKUP(年度マスタ!$K$4&amp;"_"&amp;年度マスタ!$K$9,データシート3!A:AB,MATCH("ea_"&amp;$Y7&amp;"_設備",データシート3!$A$1:$AB$1,0),0)</f>
        <v>82364</v>
      </c>
      <c r="AD7" s="1022">
        <f>VLOOKUP(年度マスタ!$K$4&amp;"_"&amp;年度マスタ!$K$9,データシート3!A:AB,MATCH("ea_"&amp;$Y7&amp;"_年間発電",データシート3!$A$1:$AB$1,0),0)/10^3</f>
        <v>111249.92200000002</v>
      </c>
      <c r="AE7" s="554">
        <f t="shared" ref="AE7:AE16" si="0">$AD7*3600/100000000</f>
        <v>4.0049971920000003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58130</v>
      </c>
      <c r="AD8" s="1022">
        <f>VLOOKUP(年度マスタ!$K$4&amp;"_"&amp;年度マスタ!$K$9,データシート3!A:AB,MATCH("ea_"&amp;$Y8&amp;"_年間発電",データシート3!$A$1:$AB$1,0),0)/10^3</f>
        <v>78264.089000000022</v>
      </c>
      <c r="AE8" s="554">
        <f t="shared" si="0"/>
        <v>2.8175072040000009</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2300</v>
      </c>
      <c r="AD9" s="666">
        <f>VLOOKUP(年度マスタ!$K$4&amp;"_"&amp;年度マスタ!$K$9,データシート3!A:AB,MATCH("ea_"&amp;$Y9&amp;"_年間発電",データシート3!$A$1:$AB$1,0),0)/10^3</f>
        <v>3849.9299999999994</v>
      </c>
      <c r="AE9" s="667">
        <f t="shared" si="0"/>
        <v>0.13859748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65</v>
      </c>
      <c r="AD10" s="666">
        <f>SUM(AD11:AD12)</f>
        <v>360.41300000000001</v>
      </c>
      <c r="AE10" s="667">
        <f t="shared" si="0"/>
        <v>1.2974868000000001E-2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65</v>
      </c>
      <c r="AD11" s="1022">
        <f>VLOOKUP(年度マスタ!$K$4&amp;"_"&amp;年度マスタ!$K$9,データシート3!A:AB,MATCH("ea_"&amp;$Y11&amp;"_年間発電",データシート3!$A$1:$AB$1,0),0)/10^3</f>
        <v>360.41300000000001</v>
      </c>
      <c r="AE11" s="554">
        <f t="shared" si="0"/>
        <v>1.2974868000000001E-2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7440.701</v>
      </c>
      <c r="K12" s="651">
        <f t="shared" ref="K12:Q12" si="1">SUM(K6:K11)</f>
        <v>7915.701</v>
      </c>
      <c r="L12" s="651">
        <f t="shared" si="1"/>
        <v>8202.5010000000002</v>
      </c>
      <c r="M12" s="651">
        <f t="shared" si="1"/>
        <v>8522.6010000000024</v>
      </c>
      <c r="N12" s="651">
        <f t="shared" si="1"/>
        <v>8856.1910000000025</v>
      </c>
      <c r="O12" s="651">
        <f t="shared" si="1"/>
        <v>9430.3410000000003</v>
      </c>
      <c r="P12" s="651">
        <f t="shared" si="1"/>
        <v>53852.240999999995</v>
      </c>
      <c r="Q12" s="651">
        <f t="shared" si="1"/>
        <v>54130.440999999992</v>
      </c>
      <c r="R12" s="652">
        <f t="shared" ref="R12" si="2">SUM(R6:R11)</f>
        <v>54437.810999999994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1.6065516900000001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7.1667116100000001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3670.5682201199998</v>
      </c>
      <c r="K19" s="615">
        <f>K6*別紙!$C5/100*別紙!$E5/10^3</f>
        <v>3911.0722681199995</v>
      </c>
      <c r="L19" s="615">
        <f>L6*別紙!$C5/100*別紙!$E5/10^3</f>
        <v>4141.4953081200001</v>
      </c>
      <c r="M19" s="615">
        <f>M6*別紙!$C5/100*別紙!$E5/10^3</f>
        <v>4409.9621521200015</v>
      </c>
      <c r="N19" s="615">
        <f>N6*別紙!$C5/100*別紙!$E5/10^3</f>
        <v>4624.291582920001</v>
      </c>
      <c r="O19" s="615">
        <f>O6*別紙!$C5/100*別紙!$E5/10^3</f>
        <v>4836.6528169200019</v>
      </c>
      <c r="P19" s="615">
        <f>P6*別紙!$C5/100*別紙!$E5/10^3</f>
        <v>5224.1715649200023</v>
      </c>
      <c r="Q19" s="615">
        <f>Q6*別紙!$C5/100*別紙!$E5/10^3</f>
        <v>5558.0449489200018</v>
      </c>
      <c r="R19" s="639">
        <f>R6*別紙!$C5/100*別紙!$E5/10^3</f>
        <v>5926.9258333200059</v>
      </c>
      <c r="S19" s="572"/>
      <c r="T19" s="191"/>
      <c r="U19" s="588"/>
      <c r="W19" s="201"/>
      <c r="X19" s="201"/>
      <c r="Y19" s="173"/>
      <c r="Z19" s="628" t="s">
        <v>389</v>
      </c>
      <c r="AA19" s="671"/>
      <c r="AB19" s="672"/>
      <c r="AC19" s="673">
        <f>SUM($AC$6,$AC$9,$AC$10,$AC$13)</f>
        <v>142859</v>
      </c>
      <c r="AD19" s="673">
        <f>SUM($AD$6,$AD$9,$AD$10,$AD$13)</f>
        <v>193724.35400000005</v>
      </c>
      <c r="AE19" s="674">
        <f>SUM($AE$6,$AE$9,$AE$10,$AE$13,$AE$17,$AE$18)</f>
        <v>15.747340044000003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5796.5988720000005</v>
      </c>
      <c r="K20" s="617">
        <f>K7*別紙!$C6/100*別紙!$E6/10^3</f>
        <v>6159.8287680000012</v>
      </c>
      <c r="L20" s="617">
        <f>L7*別紙!$C6/100*別紙!$E6/10^3</f>
        <v>6285.2264160000004</v>
      </c>
      <c r="M20" s="617">
        <f>M7*別紙!$C6/100*別紙!$E6/10^3</f>
        <v>6412.7404800000004</v>
      </c>
      <c r="N20" s="617">
        <f>N7*別紙!$C6/100*別紙!$E6/10^3</f>
        <v>6617.7682800000021</v>
      </c>
      <c r="O20" s="617">
        <f>O7*別紙!$C6/100*別紙!$E6/10^3</f>
        <v>7143.1685519999983</v>
      </c>
      <c r="P20" s="617">
        <f>P7*別紙!$C6/100*別紙!$E6/10^3</f>
        <v>65475.561791999986</v>
      </c>
      <c r="Q20" s="617">
        <f>Q7*別紙!$C6/100*別紙!$E6/10^3</f>
        <v>65475.561791999986</v>
      </c>
      <c r="R20" s="634">
        <f>R7*別紙!$C6/100*別紙!$E6/10^3</f>
        <v>65475.561791999986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9467.1670921200002</v>
      </c>
      <c r="K25" s="657">
        <f t="shared" si="3"/>
        <v>10070.901036120002</v>
      </c>
      <c r="L25" s="657">
        <f t="shared" si="3"/>
        <v>10426.721724120001</v>
      </c>
      <c r="M25" s="657">
        <f t="shared" si="3"/>
        <v>10822.702632120003</v>
      </c>
      <c r="N25" s="657">
        <f t="shared" si="3"/>
        <v>11242.059862920003</v>
      </c>
      <c r="O25" s="657">
        <f t="shared" si="3"/>
        <v>11979.82136892</v>
      </c>
      <c r="P25" s="657">
        <f t="shared" si="3"/>
        <v>70699.733356919984</v>
      </c>
      <c r="Q25" s="657">
        <f t="shared" si="3"/>
        <v>71033.60674091999</v>
      </c>
      <c r="R25" s="658">
        <f t="shared" ref="R25" si="4">SUM(R19:R24)</f>
        <v>71402.487625319991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100132.67961537057</v>
      </c>
      <c r="K26" s="654">
        <f>(VLOOKUP(年度マスタ!$K$4&amp;"_"&amp;K$18,データシート1!$A:$BT,MATCH("da_合計",データシート1!$A$1:$BT$1,0),0))/10^3</f>
        <v>92725.326284127761</v>
      </c>
      <c r="L26" s="654">
        <f>(VLOOKUP(年度マスタ!$K$4&amp;"_"&amp;L$18,データシート1!$A:$BT,MATCH("da_合計",データシート1!$A$1:$BT$1,0),0))/10^3</f>
        <v>96069.988336387411</v>
      </c>
      <c r="M26" s="654">
        <f>(VLOOKUP(年度マスタ!$K$4&amp;"_"&amp;M$18,データシート1!$A:$BT,MATCH("da_合計",データシート1!$A$1:$BT$1,0),0))/10^3</f>
        <v>89488.445060022728</v>
      </c>
      <c r="N26" s="654">
        <f>(VLOOKUP(年度マスタ!$K$4&amp;"_"&amp;N$18,データシート1!$A:$BT,MATCH("da_合計",データシート1!$A$1:$BT$1,0),0))/10^3</f>
        <v>87644.184704923595</v>
      </c>
      <c r="O26" s="654">
        <f>(VLOOKUP(年度マスタ!$K$4&amp;"_"&amp;O$18,データシート1!$A:$BT,MATCH("da_合計",データシート1!$A$1:$BT$1,0),0))/10^3</f>
        <v>86597.65475443803</v>
      </c>
      <c r="P26" s="654">
        <f>(VLOOKUP(年度マスタ!$K$4&amp;"_"&amp;P$18,データシート1!$A:$BT,MATCH("da_合計",データシート1!$A$1:$BT$1,0),0))/10^3</f>
        <v>88931.199105624182</v>
      </c>
      <c r="Q26" s="654">
        <f>(VLOOKUP(年度マスタ!$K$4&amp;"_"&amp;Q$18,データシート1!$A:$BT,MATCH("da_合計",データシート1!$A$1:$BT$1,0),0))/10^3</f>
        <v>94901.508217811424</v>
      </c>
      <c r="R26" s="655">
        <f>Q26</f>
        <v>94901.508217811424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9.4546227350404105E-2</v>
      </c>
      <c r="K27" s="839">
        <f t="shared" ref="K27:P27" si="5">K25/K26</f>
        <v>0.10861003611096363</v>
      </c>
      <c r="L27" s="839">
        <f t="shared" si="5"/>
        <v>0.10853255948789142</v>
      </c>
      <c r="M27" s="839">
        <f t="shared" si="5"/>
        <v>0.12093966572847337</v>
      </c>
      <c r="N27" s="839">
        <f t="shared" si="5"/>
        <v>0.12826931873197581</v>
      </c>
      <c r="O27" s="839">
        <f t="shared" si="5"/>
        <v>0.13833886613778126</v>
      </c>
      <c r="P27" s="839">
        <f t="shared" si="5"/>
        <v>0.79499359131489311</v>
      </c>
      <c r="Q27" s="839">
        <f>Q25/Q26</f>
        <v>0.7484981859075257</v>
      </c>
      <c r="R27" s="840">
        <f>R25/R26</f>
        <v>0.75238517244048331</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0.75238517244048331</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2.0413200763403805</v>
      </c>
      <c r="AA52" s="173"/>
      <c r="AB52" s="678" t="s">
        <v>413</v>
      </c>
      <c r="AC52" s="679">
        <f>$AD6</f>
        <v>189514.01100000006</v>
      </c>
      <c r="AD52" s="680">
        <f>R19+R20</f>
        <v>71402.487625319991</v>
      </c>
      <c r="AE52" s="681">
        <f t="shared" ref="AE52:AE54" si="6">IFERROR(AD52/AC52,"-")</f>
        <v>0.37676627310325866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98822.845782188626</v>
      </c>
      <c r="Z53" s="1130"/>
      <c r="AA53" s="173"/>
      <c r="AB53" s="678" t="s">
        <v>377</v>
      </c>
      <c r="AC53" s="679">
        <f>$AD9</f>
        <v>3849.9299999999994</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360.41300000000001</v>
      </c>
      <c r="AD54" s="679">
        <f>R22</f>
        <v>0</v>
      </c>
      <c r="AE54" s="681">
        <f t="shared" si="6"/>
        <v>0</v>
      </c>
      <c r="AF54" s="473"/>
      <c r="AG54" s="41"/>
      <c r="AH54" s="420"/>
      <c r="AI54" s="442" t="s">
        <v>440</v>
      </c>
      <c r="AJ54" s="443">
        <f>VLOOKUP(年度マスタ!$K$4&amp;"_"&amp;AJ$53,データシート1!$A$1:$BT$2000,MATCH("ca_太陽光発電（10kW未満）",データシート1!$A$1:$BT$1,0),0)</f>
        <v>675</v>
      </c>
      <c r="AK54" s="443">
        <f>VLOOKUP(年度マスタ!$K$4&amp;"_"&amp;AK$53,データシート1!$A$1:$BT$2000,MATCH("ca_太陽光発電（10kW未満）",データシート1!$A$1:$BT$1,0),0)</f>
        <v>707</v>
      </c>
      <c r="AL54" s="443">
        <f>VLOOKUP(年度マスタ!$K$4&amp;"_"&amp;AL$53,データシート1!$A$1:$BT$2000,MATCH("ca_太陽光発電（10kW未満）",データシート1!$A$1:$BT$1,0),0)</f>
        <v>732</v>
      </c>
      <c r="AM54" s="443">
        <f>VLOOKUP(年度マスタ!$K$4&amp;"_"&amp;AM$53,データシート1!$A$1:$BT$2000,MATCH("ca_太陽光発電（10kW未満）",データシート1!$A$1:$BT$1,0),0)</f>
        <v>768</v>
      </c>
      <c r="AN54" s="443">
        <f>VLOOKUP(年度マスタ!$K$4&amp;"_"&amp;AN$53,データシート1!$A$1:$BT$2000,MATCH("ca_太陽光発電（10kW未満）",データシート1!$A$1:$BT$1,0),0)</f>
        <v>796</v>
      </c>
      <c r="AO54" s="443">
        <f>VLOOKUP(年度マスタ!$K$4&amp;"_"&amp;AO$53,データシート1!$A$1:$BT$2000,MATCH("ca_太陽光発電（10kW未満）",データシート1!$A$1:$BT$1,0),0)</f>
        <v>824</v>
      </c>
      <c r="AP54" s="443">
        <f>VLOOKUP(年度マスタ!$K$4&amp;"_"&amp;AP$53,データシート1!$A$1:$BT$2000,MATCH("ca_太陽光発電（10kW未満）",データシート1!$A$1:$BT$1,0),0)</f>
        <v>869</v>
      </c>
      <c r="AQ54" s="443">
        <f>VLOOKUP(年度マスタ!$K$4&amp;"_"&amp;AQ$53,データシート1!$A$1:$BT$2000,MATCH("ca_太陽光発電（10kW未満）",データシート1!$A$1:$BT$1,0),0)</f>
        <v>911</v>
      </c>
      <c r="AR54" s="443">
        <f>VLOOKUP(年度マスタ!$K$4&amp;"_"&amp;AR$53,データシート1!$A$1:$BT$2000,MATCH("ca_太陽光発電（10kW未満）",データシート1!$A$1:$BT$1,0),0)</f>
        <v>954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門川町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宮崎県</v>
      </c>
      <c r="AY12" s="1023" t="str">
        <f>年度マスタ!$J4</f>
        <v>門川町</v>
      </c>
      <c r="AZ12" s="1023" t="str">
        <f>年度マスタ!$K4</f>
        <v>45421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01555</v>
      </c>
      <c r="AY21" s="18" t="str">
        <f>IF(IFERROR(比較地域マスタ!$Z6,"")=0,"",IFERROR(比較地域マスタ!$Z6,""))</f>
        <v>遠軽町</v>
      </c>
      <c r="BB21" s="110" t="str">
        <f t="shared" ref="BB21:BC68" si="0">AX21</f>
        <v>01555</v>
      </c>
      <c r="BC21" s="1031" t="str">
        <f t="shared" si="0"/>
        <v>遠軽町</v>
      </c>
      <c r="BD21" s="34">
        <f>SUM(BE21,BI21:BK21,BQ21)</f>
        <v>143.69749674454329</v>
      </c>
      <c r="BE21" s="34">
        <f>SUM(BF21:BH21)</f>
        <v>34.663457987417331</v>
      </c>
      <c r="BF21" s="34">
        <f>VLOOKUP($AX21&amp;"_"&amp;$BC$14,データシート1!$A:$BT,MATCH($BC$12&amp;"_"&amp;BF$20,データシート1!$A$1:$BT$1,0),0)</f>
        <v>17.364293854939778</v>
      </c>
      <c r="BG21" s="34">
        <f>VLOOKUP($AX21&amp;"_"&amp;$BC$14,データシート1!$A:$BT,MATCH($BC$12&amp;"_"&amp;BG$20,データシート1!$A$1:$BT$1,0),0)</f>
        <v>2.2676670296379138</v>
      </c>
      <c r="BH21" s="34">
        <f>VLOOKUP($AX21&amp;"_"&amp;$BC$14,データシート1!$A:$BT,MATCH($BC$12&amp;"_"&amp;BH$20,データシート1!$A$1:$BT$1,0),0)</f>
        <v>15.031497102839644</v>
      </c>
      <c r="BI21" s="34">
        <f>VLOOKUP($AX21&amp;"_"&amp;$BC$14,データシート1!$A:$BT,MATCH($BC$12&amp;"_"&amp;BI$20,データシート1!$A$1:$BT$1,0),0)</f>
        <v>31.201084996346776</v>
      </c>
      <c r="BJ21" s="34">
        <f>VLOOKUP($AX21&amp;"_"&amp;$BC$14,データシート1!$A:$BT,MATCH($BC$12&amp;"_"&amp;BJ$20,データシート1!$A$1:$BT$1,0),0)</f>
        <v>44.147333965417275</v>
      </c>
      <c r="BK21" s="34">
        <f t="shared" ref="BK21:BK68" si="1">SUM(BL21,BO21:BP21)</f>
        <v>33.195754603195375</v>
      </c>
      <c r="BL21" s="34">
        <f t="shared" ref="BL21:BL67" si="2">SUM(BM21:BN21)</f>
        <v>32.088968595369586</v>
      </c>
      <c r="BM21" s="34">
        <f>VLOOKUP($AX21&amp;"_"&amp;$BC$14,データシート1!$A:$BT,MATCH($BC$12&amp;"_"&amp;BM$20,データシート1!$A$1:$BT$1,0),0)</f>
        <v>15.914119527802708</v>
      </c>
      <c r="BN21" s="34">
        <f>VLOOKUP($AX21&amp;"_"&amp;$BC$14,データシート1!$A:$BT,MATCH($BC$12&amp;"_"&amp;BN$20,データシート1!$A$1:$BT$1,0),0)</f>
        <v>16.174849067566878</v>
      </c>
      <c r="BO21" s="34">
        <f>VLOOKUP($AX21&amp;"_"&amp;$BC$14,データシート1!$A:$BT,MATCH($BC$12&amp;"_"&amp;BO$20,データシート1!$A$1:$BT$1,0),0)</f>
        <v>1.1067860078257901</v>
      </c>
      <c r="BP21" s="34">
        <f>VLOOKUP($AX21&amp;"_"&amp;$BC$14,データシート1!$A:$BT,MATCH($BC$12&amp;"_"&amp;BP$20,データシート1!$A$1:$BT$1,0),0)</f>
        <v>0</v>
      </c>
      <c r="BQ21" s="34">
        <f>VLOOKUP($AX21&amp;"_"&amp;$BC$14,データシート1!$A:$BT,MATCH($BC$12&amp;"_"&amp;BQ$20,データシート1!$A$1:$BT$1,0),0)</f>
        <v>0.48986519216651908</v>
      </c>
      <c r="BR21" s="35">
        <f t="shared" ref="BR21:BR68" si="3">BD21</f>
        <v>143.69749674454329</v>
      </c>
      <c r="BT21" s="111" t="str">
        <f t="shared" ref="BT21:BT68" si="4">AY21</f>
        <v>遠軽町</v>
      </c>
      <c r="BU21" s="34">
        <f>BD21</f>
        <v>143.69749674454329</v>
      </c>
      <c r="BV21" s="60">
        <f>BE21/$BR21</f>
        <v>0.24122520414562218</v>
      </c>
      <c r="BW21" s="60">
        <f t="shared" ref="BW21:CH42" si="5">BF21/$BR21</f>
        <v>0.12083922300893639</v>
      </c>
      <c r="BX21" s="60">
        <f t="shared" si="5"/>
        <v>1.5780838782941606E-2</v>
      </c>
      <c r="BY21" s="60">
        <f t="shared" si="5"/>
        <v>0.1046051423537442</v>
      </c>
      <c r="BZ21" s="60">
        <f t="shared" si="5"/>
        <v>0.21713033075178878</v>
      </c>
      <c r="CA21" s="60">
        <f t="shared" si="5"/>
        <v>0.30722409899665637</v>
      </c>
      <c r="CB21" s="60">
        <f t="shared" si="5"/>
        <v>0.23101136314301132</v>
      </c>
      <c r="CC21" s="60">
        <f t="shared" si="5"/>
        <v>0.22330916906935</v>
      </c>
      <c r="CD21" s="60">
        <f t="shared" si="5"/>
        <v>0.11074736782710883</v>
      </c>
      <c r="CE21" s="60">
        <f t="shared" si="5"/>
        <v>0.11256180124224116</v>
      </c>
      <c r="CF21" s="60">
        <f t="shared" si="5"/>
        <v>7.7021940736613339E-3</v>
      </c>
      <c r="CG21" s="60">
        <f t="shared" si="5"/>
        <v>0</v>
      </c>
      <c r="CH21" s="60">
        <f>BQ21/$BR21</f>
        <v>3.40900296292128E-3</v>
      </c>
      <c r="CI21" s="112">
        <f t="shared" ref="CI21:CI68" si="6">BR21/$BR21</f>
        <v>1</v>
      </c>
      <c r="CK21" s="113" t="str">
        <f t="shared" ref="CK21:CK68" si="7">AY21</f>
        <v>遠軽町</v>
      </c>
      <c r="CL21" s="114">
        <f>CN21+CP21+CR21</f>
        <v>34.663457987417331</v>
      </c>
      <c r="CM21" s="61">
        <f>IF(IF(CL21=0,0,CW21/CL21)&gt;1,1,IF(CL21=0,0,CW21/CL21))</f>
        <v>0</v>
      </c>
      <c r="CN21" s="62">
        <f>BF21</f>
        <v>17.364293854939778</v>
      </c>
      <c r="CO21" s="61">
        <f>IF(IF(CN21=0,0,CX21/CN21)&gt;1,1,IF(CN21=0,0,CX21/CN21))</f>
        <v>0</v>
      </c>
      <c r="CP21" s="62">
        <f t="shared" ref="CP21:CP68" si="8">BG21</f>
        <v>2.2676670296379138</v>
      </c>
      <c r="CQ21" s="61">
        <f>IF(IF(CP21=0,0,CY21/CP21)&gt;1,1,IF(CP21=0,0,CY21/CP21))</f>
        <v>0</v>
      </c>
      <c r="CR21" s="62">
        <f t="shared" ref="CR21:CR68" si="9">BH21</f>
        <v>15.031497102839644</v>
      </c>
      <c r="CS21" s="61">
        <f>IF(IF(CR21=0,0,CZ21/CR21)&gt;1,1,IF(CR21=0,0,CZ21/CR21))</f>
        <v>0</v>
      </c>
      <c r="CT21" s="62">
        <f t="shared" ref="CT21:CT68" si="10">BI21</f>
        <v>31.201084996346776</v>
      </c>
      <c r="CU21" s="63">
        <f>IF(IF(CT21=0,0,DA21/CT21)&gt;1,1,IF(CT21=0,0,DA21/CT21))</f>
        <v>0.10534890053935185</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3.2869999999999999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3.2869999999999999</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0</v>
      </c>
      <c r="DO21" s="119">
        <f>IF($DD21=0,0,ROUND(CY21/$DD21,2))</f>
        <v>0</v>
      </c>
      <c r="DP21" s="119">
        <f t="shared" ref="DP21:DR36" si="13">IF($DD21=0,0,ROUND(CZ21/$DD21,2))</f>
        <v>0</v>
      </c>
      <c r="DQ21" s="119">
        <f t="shared" si="13"/>
        <v>1</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40625</v>
      </c>
      <c r="AY22" s="18" t="str">
        <f>IF(IFERROR(比較地域マスタ!$Z7,"")=0,"",IFERROR(比較地域マスタ!$Z7,""))</f>
        <v>みやこ町</v>
      </c>
      <c r="BB22" s="110" t="str">
        <f t="shared" si="0"/>
        <v>40625</v>
      </c>
      <c r="BC22" s="1031" t="str">
        <f t="shared" si="0"/>
        <v>みやこ町</v>
      </c>
      <c r="BD22" s="34">
        <f t="shared" ref="BD22:BD68" si="14">SUM(BE22,BI22:BK22,BQ22)</f>
        <v>201.15566792783153</v>
      </c>
      <c r="BE22" s="34">
        <f t="shared" ref="BE22:BE67" si="15">SUM(BF22:BH22)</f>
        <v>132.32365617139612</v>
      </c>
      <c r="BF22" s="34">
        <f>VLOOKUP($AX22&amp;"_"&amp;$BC$14,データシート1!$A:$BT,MATCH($BC$12&amp;"_"&amp;BF$20,データシート1!$A$1:$BT$1,0),0)</f>
        <v>124.03147264238426</v>
      </c>
      <c r="BG22" s="34">
        <f>VLOOKUP($AX22&amp;"_"&amp;$BC$14,データシート1!$A:$BT,MATCH($BC$12&amp;"_"&amp;BG$20,データシート1!$A$1:$BT$1,0),0)</f>
        <v>1.0017714346117716</v>
      </c>
      <c r="BH22" s="34">
        <f>VLOOKUP($AX22&amp;"_"&amp;$BC$14,データシート1!$A:$BT,MATCH($BC$12&amp;"_"&amp;BH$20,データシート1!$A$1:$BT$1,0),0)</f>
        <v>7.2904120944001063</v>
      </c>
      <c r="BI22" s="34">
        <f>VLOOKUP($AX22&amp;"_"&amp;$BC$14,データシート1!$A:$BT,MATCH($BC$12&amp;"_"&amp;BI$20,データシート1!$A$1:$BT$1,0),0)</f>
        <v>12.884207390993373</v>
      </c>
      <c r="BJ22" s="34">
        <f>VLOOKUP($AX22&amp;"_"&amp;$BC$14,データシート1!$A:$BT,MATCH($BC$12&amp;"_"&amp;BJ$20,データシート1!$A$1:$BT$1,0),0)</f>
        <v>15.357258124511066</v>
      </c>
      <c r="BK22" s="34">
        <f t="shared" si="1"/>
        <v>40.590546240930976</v>
      </c>
      <c r="BL22" s="34">
        <f t="shared" si="2"/>
        <v>39.494970557725487</v>
      </c>
      <c r="BM22" s="34">
        <f>VLOOKUP($AX22&amp;"_"&amp;$BC$14,データシート1!$A:$BT,MATCH($BC$12&amp;"_"&amp;BM$20,データシート1!$A$1:$BT$1,0),0)</f>
        <v>17.572265041844837</v>
      </c>
      <c r="BN22" s="34">
        <f>VLOOKUP($AX22&amp;"_"&amp;$BC$14,データシート1!$A:$BT,MATCH($BC$12&amp;"_"&amp;BN$20,データシート1!$A$1:$BT$1,0),0)</f>
        <v>21.922705515880651</v>
      </c>
      <c r="BO22" s="34">
        <f>VLOOKUP($AX22&amp;"_"&amp;$BC$14,データシート1!$A:$BT,MATCH($BC$12&amp;"_"&amp;BO$20,データシート1!$A$1:$BT$1,0),0)</f>
        <v>1.0955756832054899</v>
      </c>
      <c r="BP22" s="34">
        <f>VLOOKUP($AX22&amp;"_"&amp;$BC$14,データシート1!$A:$BT,MATCH($BC$12&amp;"_"&amp;BP$20,データシート1!$A$1:$BT$1,0),0)</f>
        <v>0</v>
      </c>
      <c r="BQ22" s="34">
        <f>VLOOKUP($AX22&amp;"_"&amp;$BC$14,データシート1!$A:$BT,MATCH($BC$12&amp;"_"&amp;BQ$20,データシート1!$A$1:$BT$1,0),0)</f>
        <v>0</v>
      </c>
      <c r="BR22" s="35">
        <f t="shared" si="3"/>
        <v>201.15566792783153</v>
      </c>
      <c r="BT22" s="121" t="str">
        <f t="shared" si="4"/>
        <v>みやこ町</v>
      </c>
      <c r="BU22" s="33">
        <f>BD22</f>
        <v>201.15566792783153</v>
      </c>
      <c r="BV22" s="59">
        <f t="shared" ref="BV22:BZ68" si="16">BE22/$BR22</f>
        <v>0.657817189714335</v>
      </c>
      <c r="BW22" s="59">
        <f t="shared" si="5"/>
        <v>0.61659447093920783</v>
      </c>
      <c r="BX22" s="59">
        <f t="shared" si="5"/>
        <v>4.9800805760600118E-3</v>
      </c>
      <c r="BY22" s="59">
        <f t="shared" si="5"/>
        <v>3.6242638199067215E-2</v>
      </c>
      <c r="BZ22" s="59">
        <f t="shared" si="5"/>
        <v>6.4050928933386209E-2</v>
      </c>
      <c r="CA22" s="59">
        <f t="shared" si="5"/>
        <v>7.6345142459623747E-2</v>
      </c>
      <c r="CB22" s="59">
        <f t="shared" si="5"/>
        <v>0.20178673889265511</v>
      </c>
      <c r="CC22" s="59">
        <f t="shared" si="5"/>
        <v>0.1963403316673884</v>
      </c>
      <c r="CD22" s="59">
        <f t="shared" si="5"/>
        <v>8.735654939710287E-2</v>
      </c>
      <c r="CE22" s="59">
        <f t="shared" si="5"/>
        <v>0.10898378227028553</v>
      </c>
      <c r="CF22" s="59">
        <f t="shared" si="5"/>
        <v>5.4464072252666963E-3</v>
      </c>
      <c r="CG22" s="59">
        <f t="shared" si="5"/>
        <v>0</v>
      </c>
      <c r="CH22" s="59">
        <f t="shared" si="5"/>
        <v>0</v>
      </c>
      <c r="CI22" s="122">
        <f t="shared" si="6"/>
        <v>1</v>
      </c>
      <c r="CK22" s="123" t="str">
        <f t="shared" si="7"/>
        <v>みやこ町</v>
      </c>
      <c r="CL22" s="124">
        <f t="shared" ref="CL22:CL68" si="17">CN22+CP22+CR22</f>
        <v>132.32365617139612</v>
      </c>
      <c r="CM22" s="65">
        <f t="shared" ref="CM22:CM68" si="18">IF(IF(CL22=0,0,CW22/CL22)&gt;1,1,IF(CL22=0,0,CW22/CL22))</f>
        <v>4.799595313307909E-2</v>
      </c>
      <c r="CN22" s="66">
        <f t="shared" ref="CN22:CN68" si="19">BF22</f>
        <v>124.03147264238426</v>
      </c>
      <c r="CO22" s="65">
        <f t="shared" ref="CO22:CO68" si="20">IF(IF(CN22=0,0,CX22/CN22)&gt;1,1,IF(CN22=0,0,CX22/CN22))</f>
        <v>5.1204745575436514E-2</v>
      </c>
      <c r="CP22" s="66">
        <f t="shared" si="8"/>
        <v>1.0017714346117716</v>
      </c>
      <c r="CQ22" s="65">
        <f t="shared" ref="CQ22:CQ68" si="21">IF(IF(CP22=0,0,CY22/CP22)&gt;1,1,IF(CP22=0,0,CY22/CP22))</f>
        <v>0</v>
      </c>
      <c r="CR22" s="66">
        <f t="shared" si="9"/>
        <v>7.2904120944001063</v>
      </c>
      <c r="CS22" s="65">
        <f t="shared" ref="CS22:CS68" si="22">IF(IF(CR22=0,0,CZ22/CR22)&gt;1,1,IF(CR22=0,0,CZ22/CR22))</f>
        <v>0</v>
      </c>
      <c r="CT22" s="66">
        <f t="shared" si="10"/>
        <v>12.884207390993373</v>
      </c>
      <c r="CU22" s="67">
        <f t="shared" ref="CU22:CU68" si="23">IF(IF(CT22=0,0,DA22/CT22)&gt;1,1,IF(CT22=0,0,DA22/CT22))</f>
        <v>0</v>
      </c>
      <c r="CV22" s="16"/>
      <c r="CW22" s="959">
        <f t="shared" ref="CW22:CW68" si="24">SUM(CX22:CZ22)</f>
        <v>6.351</v>
      </c>
      <c r="CX22" s="960">
        <f>VLOOKUP($AX22&amp;"_"&amp;$CW$14,データシート1!$A:$BT,MATCH($CW$12&amp;"_"&amp;CX$20,データシート1!$A$1:$BT$1,0),0)</f>
        <v>6.351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6.351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41204</v>
      </c>
      <c r="AY23" s="18" t="str">
        <f>IF(IFERROR(比較地域マスタ!$Z8,"")=0,"",IFERROR(比較地域マスタ!$Z8,""))</f>
        <v>多久市</v>
      </c>
      <c r="BB23" s="110" t="str">
        <f t="shared" si="0"/>
        <v>41204</v>
      </c>
      <c r="BC23" s="1031" t="str">
        <f t="shared" si="0"/>
        <v>多久市</v>
      </c>
      <c r="BD23" s="34">
        <f t="shared" si="14"/>
        <v>110.98926726098476</v>
      </c>
      <c r="BE23" s="34">
        <f t="shared" si="15"/>
        <v>36.724250700185074</v>
      </c>
      <c r="BF23" s="34">
        <f>VLOOKUP($AX23&amp;"_"&amp;$BC$14,データシート1!$A:$BT,MATCH($BC$12&amp;"_"&amp;BF$20,データシート1!$A$1:$BT$1,0),0)</f>
        <v>29.996011118263436</v>
      </c>
      <c r="BG23" s="34">
        <f>VLOOKUP($AX23&amp;"_"&amp;$BC$14,データシート1!$A:$BT,MATCH($BC$12&amp;"_"&amp;BG$20,データシート1!$A$1:$BT$1,0),0)</f>
        <v>1.1935497057736202</v>
      </c>
      <c r="BH23" s="34">
        <f>VLOOKUP($AX23&amp;"_"&amp;$BC$14,データシート1!$A:$BT,MATCH($BC$12&amp;"_"&amp;BH$20,データシート1!$A$1:$BT$1,0),0)</f>
        <v>5.5346898761480166</v>
      </c>
      <c r="BI23" s="34">
        <f>VLOOKUP($AX23&amp;"_"&amp;$BC$14,データシート1!$A:$BT,MATCH($BC$12&amp;"_"&amp;BI$20,データシート1!$A$1:$BT$1,0),0)</f>
        <v>16.157589970177504</v>
      </c>
      <c r="BJ23" s="34">
        <f>VLOOKUP($AX23&amp;"_"&amp;$BC$14,データシート1!$A:$BT,MATCH($BC$12&amp;"_"&amp;BJ$20,データシート1!$A$1:$BT$1,0),0)</f>
        <v>18.005134077483941</v>
      </c>
      <c r="BK23" s="34">
        <f t="shared" si="1"/>
        <v>38.194415739040714</v>
      </c>
      <c r="BL23" s="34">
        <f t="shared" si="2"/>
        <v>37.110225541777723</v>
      </c>
      <c r="BM23" s="34">
        <f>VLOOKUP($AX23&amp;"_"&amp;$BC$14,データシート1!$A:$BT,MATCH($BC$12&amp;"_"&amp;BM$20,データシート1!$A$1:$BT$1,0),0)</f>
        <v>17.413246168776862</v>
      </c>
      <c r="BN23" s="34">
        <f>VLOOKUP($AX23&amp;"_"&amp;$BC$14,データシート1!$A:$BT,MATCH($BC$12&amp;"_"&amp;BN$20,データシート1!$A$1:$BT$1,0),0)</f>
        <v>19.696979373000865</v>
      </c>
      <c r="BO23" s="34">
        <f>VLOOKUP($AX23&amp;"_"&amp;$BC$14,データシート1!$A:$BT,MATCH($BC$12&amp;"_"&amp;BO$20,データシート1!$A$1:$BT$1,0),0)</f>
        <v>1.0841901972629899</v>
      </c>
      <c r="BP23" s="34">
        <f>VLOOKUP($AX23&amp;"_"&amp;$BC$14,データシート1!$A:$BT,MATCH($BC$12&amp;"_"&amp;BP$20,データシート1!$A$1:$BT$1,0),0)</f>
        <v>0</v>
      </c>
      <c r="BQ23" s="34">
        <f>VLOOKUP($AX23&amp;"_"&amp;$BC$14,データシート1!$A:$BT,MATCH($BC$12&amp;"_"&amp;BQ$20,データシート1!$A$1:$BT$1,0),0)</f>
        <v>1.90787677409751</v>
      </c>
      <c r="BR23" s="35">
        <f t="shared" si="3"/>
        <v>110.98926726098476</v>
      </c>
      <c r="BT23" s="121" t="str">
        <f t="shared" si="4"/>
        <v>多久市</v>
      </c>
      <c r="BU23" s="33">
        <f t="shared" ref="BU23:BU68" si="25">BD23</f>
        <v>110.98926726098476</v>
      </c>
      <c r="BV23" s="59">
        <f t="shared" si="16"/>
        <v>0.3308810987447115</v>
      </c>
      <c r="BW23" s="59">
        <f t="shared" si="5"/>
        <v>0.2702604662460702</v>
      </c>
      <c r="BX23" s="59">
        <f t="shared" si="5"/>
        <v>1.075373984555694E-2</v>
      </c>
      <c r="BY23" s="59">
        <f t="shared" si="5"/>
        <v>4.9866892653084353E-2</v>
      </c>
      <c r="BZ23" s="59">
        <f t="shared" si="5"/>
        <v>0.14557794973259783</v>
      </c>
      <c r="CA23" s="59">
        <f t="shared" si="5"/>
        <v>0.16222410077855476</v>
      </c>
      <c r="CB23" s="59">
        <f t="shared" si="5"/>
        <v>0.34412710959906406</v>
      </c>
      <c r="CC23" s="59">
        <f t="shared" si="5"/>
        <v>0.33435868582243361</v>
      </c>
      <c r="CD23" s="59">
        <f t="shared" si="5"/>
        <v>0.1568912616373134</v>
      </c>
      <c r="CE23" s="59">
        <f t="shared" si="5"/>
        <v>0.17746742418512026</v>
      </c>
      <c r="CF23" s="59">
        <f t="shared" si="5"/>
        <v>9.7684237766304041E-3</v>
      </c>
      <c r="CG23" s="59">
        <f t="shared" si="5"/>
        <v>0</v>
      </c>
      <c r="CH23" s="59">
        <f t="shared" si="5"/>
        <v>1.718974114507171E-2</v>
      </c>
      <c r="CI23" s="122">
        <f t="shared" si="6"/>
        <v>1</v>
      </c>
      <c r="CK23" s="123" t="str">
        <f t="shared" si="7"/>
        <v>多久市</v>
      </c>
      <c r="CL23" s="124">
        <f t="shared" si="17"/>
        <v>36.724250700185074</v>
      </c>
      <c r="CM23" s="65">
        <f t="shared" si="18"/>
        <v>0.17544265375488055</v>
      </c>
      <c r="CN23" s="66">
        <f t="shared" si="19"/>
        <v>29.996011118263436</v>
      </c>
      <c r="CO23" s="65">
        <f t="shared" si="20"/>
        <v>0.21479522642519294</v>
      </c>
      <c r="CP23" s="66">
        <f t="shared" si="8"/>
        <v>1.1935497057736202</v>
      </c>
      <c r="CQ23" s="65">
        <f t="shared" si="21"/>
        <v>0</v>
      </c>
      <c r="CR23" s="66">
        <f t="shared" si="9"/>
        <v>5.5346898761480166</v>
      </c>
      <c r="CS23" s="65">
        <f t="shared" si="22"/>
        <v>0</v>
      </c>
      <c r="CT23" s="66">
        <f t="shared" si="10"/>
        <v>16.157589970177504</v>
      </c>
      <c r="CU23" s="67">
        <f t="shared" si="23"/>
        <v>0</v>
      </c>
      <c r="CV23" s="16"/>
      <c r="CW23" s="959">
        <f t="shared" si="24"/>
        <v>6.4429999999999996</v>
      </c>
      <c r="CX23" s="962">
        <f>VLOOKUP($AX23&amp;"_"&amp;$CW$14,データシート1!$A:$BT,MATCH($CW$12&amp;"_"&amp;CX$20,データシート1!$A$1:$BT$1,0),0)</f>
        <v>6.4429999999999996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6.4429999999999996</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01637</v>
      </c>
      <c r="AY24" s="18" t="str">
        <f>IF(IFERROR(比較地域マスタ!$Z9,"")=0,"",IFERROR(比較地域マスタ!$Z9,""))</f>
        <v>芽室町</v>
      </c>
      <c r="BB24" s="110" t="str">
        <f t="shared" si="0"/>
        <v>01637</v>
      </c>
      <c r="BC24" s="1031" t="str">
        <f t="shared" si="0"/>
        <v>芽室町</v>
      </c>
      <c r="BD24" s="34">
        <f t="shared" si="14"/>
        <v>338.58385687294037</v>
      </c>
      <c r="BE24" s="34">
        <f t="shared" si="15"/>
        <v>216.83243830985577</v>
      </c>
      <c r="BF24" s="34">
        <f>VLOOKUP($AX24&amp;"_"&amp;$BC$14,データシート1!$A:$BT,MATCH($BC$12&amp;"_"&amp;BF$20,データシート1!$A$1:$BT$1,0),0)</f>
        <v>170.18786063867952</v>
      </c>
      <c r="BG24" s="34">
        <f>VLOOKUP($AX24&amp;"_"&amp;$BC$14,データシート1!$A:$BT,MATCH($BC$12&amp;"_"&amp;BG$20,データシート1!$A$1:$BT$1,0),0)</f>
        <v>1.5500863626573129</v>
      </c>
      <c r="BH24" s="34">
        <f>VLOOKUP($AX24&amp;"_"&amp;$BC$14,データシート1!$A:$BT,MATCH($BC$12&amp;"_"&amp;BH$20,データシート1!$A$1:$BT$1,0),0)</f>
        <v>45.09449130851894</v>
      </c>
      <c r="BI24" s="34">
        <f>VLOOKUP($AX24&amp;"_"&amp;$BC$14,データシート1!$A:$BT,MATCH($BC$12&amp;"_"&amp;BI$20,データシート1!$A$1:$BT$1,0),0)</f>
        <v>29.519562257583758</v>
      </c>
      <c r="BJ24" s="34">
        <f>VLOOKUP($AX24&amp;"_"&amp;$BC$14,データシート1!$A:$BT,MATCH($BC$12&amp;"_"&amp;BJ$20,データシート1!$A$1:$BT$1,0),0)</f>
        <v>35.060502093705345</v>
      </c>
      <c r="BK24" s="34">
        <f t="shared" si="1"/>
        <v>56.007357025425094</v>
      </c>
      <c r="BL24" s="34">
        <f t="shared" si="2"/>
        <v>54.945821025832316</v>
      </c>
      <c r="BM24" s="34">
        <f>VLOOKUP($AX24&amp;"_"&amp;$BC$14,データシート1!$A:$BT,MATCH($BC$12&amp;"_"&amp;BM$20,データシート1!$A$1:$BT$1,0),0)</f>
        <v>18.353768050512237</v>
      </c>
      <c r="BN24" s="34">
        <f>VLOOKUP($AX24&amp;"_"&amp;$BC$14,データシート1!$A:$BT,MATCH($BC$12&amp;"_"&amp;BN$20,データシート1!$A$1:$BT$1,0),0)</f>
        <v>36.59205297532008</v>
      </c>
      <c r="BO24" s="34">
        <f>VLOOKUP($AX24&amp;"_"&amp;$BC$14,データシート1!$A:$BT,MATCH($BC$12&amp;"_"&amp;BO$20,データシート1!$A$1:$BT$1,0),0)</f>
        <v>1.06153599959278</v>
      </c>
      <c r="BP24" s="34">
        <f>VLOOKUP($AX24&amp;"_"&amp;$BC$14,データシート1!$A:$BT,MATCH($BC$12&amp;"_"&amp;BP$20,データシート1!$A$1:$BT$1,0),0)</f>
        <v>0</v>
      </c>
      <c r="BQ24" s="34">
        <f>VLOOKUP($AX24&amp;"_"&amp;$BC$14,データシート1!$A:$BT,MATCH($BC$12&amp;"_"&amp;BQ$20,データシート1!$A$1:$BT$1,0),0)</f>
        <v>1.163997186370431</v>
      </c>
      <c r="BR24" s="35">
        <f t="shared" si="3"/>
        <v>338.58385687294037</v>
      </c>
      <c r="BT24" s="121" t="str">
        <f t="shared" si="4"/>
        <v>芽室町</v>
      </c>
      <c r="BU24" s="33">
        <f t="shared" si="25"/>
        <v>338.58385687294037</v>
      </c>
      <c r="BV24" s="59">
        <f t="shared" si="16"/>
        <v>0.64040985389101412</v>
      </c>
      <c r="BW24" s="59">
        <f t="shared" si="5"/>
        <v>0.50264611612167187</v>
      </c>
      <c r="BX24" s="59">
        <f t="shared" si="5"/>
        <v>4.5781460964307297E-3</v>
      </c>
      <c r="BY24" s="59">
        <f t="shared" si="5"/>
        <v>0.13318559167291147</v>
      </c>
      <c r="BZ24" s="59">
        <f t="shared" si="5"/>
        <v>8.7185380101159102E-2</v>
      </c>
      <c r="CA24" s="59">
        <f t="shared" si="5"/>
        <v>0.10355042445766227</v>
      </c>
      <c r="CB24" s="59">
        <f t="shared" si="5"/>
        <v>0.16541650137337427</v>
      </c>
      <c r="CC24" s="59">
        <f t="shared" si="5"/>
        <v>0.16228127806592893</v>
      </c>
      <c r="CD24" s="59">
        <f t="shared" si="5"/>
        <v>5.4207451648823929E-2</v>
      </c>
      <c r="CE24" s="59">
        <f t="shared" si="5"/>
        <v>0.10807382641710499</v>
      </c>
      <c r="CF24" s="59">
        <f t="shared" si="5"/>
        <v>3.1352233074453408E-3</v>
      </c>
      <c r="CG24" s="59">
        <f t="shared" si="5"/>
        <v>0</v>
      </c>
      <c r="CH24" s="59">
        <f t="shared" si="5"/>
        <v>3.4378401767903594E-3</v>
      </c>
      <c r="CI24" s="122">
        <f t="shared" si="6"/>
        <v>1</v>
      </c>
      <c r="CK24" s="123" t="str">
        <f t="shared" si="7"/>
        <v>芽室町</v>
      </c>
      <c r="CL24" s="124">
        <f t="shared" si="17"/>
        <v>216.83243830985577</v>
      </c>
      <c r="CM24" s="65">
        <f t="shared" si="18"/>
        <v>0.97145058941315054</v>
      </c>
      <c r="CN24" s="66">
        <f t="shared" si="19"/>
        <v>170.18786063867952</v>
      </c>
      <c r="CO24" s="65">
        <f t="shared" si="20"/>
        <v>1</v>
      </c>
      <c r="CP24" s="66">
        <f t="shared" si="8"/>
        <v>1.5500863626573129</v>
      </c>
      <c r="CQ24" s="65">
        <f t="shared" si="21"/>
        <v>0</v>
      </c>
      <c r="CR24" s="66">
        <f t="shared" si="9"/>
        <v>45.09449130851894</v>
      </c>
      <c r="CS24" s="65">
        <f t="shared" si="22"/>
        <v>0</v>
      </c>
      <c r="CT24" s="66">
        <f t="shared" si="10"/>
        <v>29.519562257583758</v>
      </c>
      <c r="CU24" s="67">
        <f t="shared" si="23"/>
        <v>0.13062524323203234</v>
      </c>
      <c r="CV24" s="16"/>
      <c r="CW24" s="959">
        <f t="shared" si="24"/>
        <v>210.642</v>
      </c>
      <c r="CX24" s="962">
        <f>VLOOKUP($AX24&amp;"_"&amp;$CW$14,データシート1!$A:$BT,MATCH($CW$12&amp;"_"&amp;CX$20,データシート1!$A$1:$BT$1,0),0)</f>
        <v>210.642</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3.8559999999999999</v>
      </c>
      <c r="DB24" s="962">
        <f>VLOOKUP($AX24&amp;"_"&amp;$CW$14,データシート1!$A:$BT,MATCH($CW$12&amp;"_"&amp;DB$20,データシート1!$A$1:$BT$1,0),0)</f>
        <v>0</v>
      </c>
      <c r="DC24" s="962">
        <f>VLOOKUP($AX24&amp;"_"&amp;$CW$14,データシート1!$A:$BT,MATCH($CW$12&amp;"_"&amp;DC$20,データシート1!$A$1:$BT$1,0),0)</f>
        <v>0</v>
      </c>
      <c r="DD24" s="961">
        <f t="shared" si="11"/>
        <v>214.49799999999999</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0.98</v>
      </c>
      <c r="DO24" s="127">
        <f t="shared" si="27"/>
        <v>0</v>
      </c>
      <c r="DP24" s="127">
        <f t="shared" si="13"/>
        <v>0</v>
      </c>
      <c r="DQ24" s="127">
        <f t="shared" si="13"/>
        <v>0.02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47327</v>
      </c>
      <c r="AY25" s="18" t="str">
        <f>IF(IFERROR(比較地域マスタ!$Z10,"")=0,"",IFERROR(比較地域マスタ!$Z10,""))</f>
        <v>北中城村</v>
      </c>
      <c r="BB25" s="110" t="str">
        <f t="shared" si="0"/>
        <v>47327</v>
      </c>
      <c r="BC25" s="1031" t="str">
        <f t="shared" si="0"/>
        <v>北中城村</v>
      </c>
      <c r="BD25" s="34">
        <f t="shared" si="14"/>
        <v>103.73819181812061</v>
      </c>
      <c r="BE25" s="34">
        <f t="shared" si="15"/>
        <v>2.825957406326197</v>
      </c>
      <c r="BF25" s="34">
        <f>VLOOKUP($AX25&amp;"_"&amp;$BC$14,データシート1!$A:$BT,MATCH($BC$12&amp;"_"&amp;BF$20,データシート1!$A$1:$BT$1,0),0)</f>
        <v>0.65395979182963926</v>
      </c>
      <c r="BG25" s="34">
        <f>VLOOKUP($AX25&amp;"_"&amp;$BC$14,データシート1!$A:$BT,MATCH($BC$12&amp;"_"&amp;BG$20,データシート1!$A$1:$BT$1,0),0)</f>
        <v>1.4874196753463689</v>
      </c>
      <c r="BH25" s="34">
        <f>VLOOKUP($AX25&amp;"_"&amp;$BC$14,データシート1!$A:$BT,MATCH($BC$12&amp;"_"&amp;BH$20,データシート1!$A$1:$BT$1,0),0)</f>
        <v>0.68457793915018872</v>
      </c>
      <c r="BI25" s="34">
        <f>VLOOKUP($AX25&amp;"_"&amp;$BC$14,データシート1!$A:$BT,MATCH($BC$12&amp;"_"&amp;BI$20,データシート1!$A$1:$BT$1,0),0)</f>
        <v>42.471736706743783</v>
      </c>
      <c r="BJ25" s="34">
        <f>VLOOKUP($AX25&amp;"_"&amp;$BC$14,データシート1!$A:$BT,MATCH($BC$12&amp;"_"&amp;BJ$20,データシート1!$A$1:$BT$1,0),0)</f>
        <v>25.368888698511334</v>
      </c>
      <c r="BK25" s="34">
        <f t="shared" si="1"/>
        <v>30.365951035604152</v>
      </c>
      <c r="BL25" s="34">
        <f t="shared" si="2"/>
        <v>26.800463429305964</v>
      </c>
      <c r="BM25" s="34">
        <f>VLOOKUP($AX25&amp;"_"&amp;$BC$14,データシート1!$A:$BT,MATCH($BC$12&amp;"_"&amp;BM$20,データシート1!$A$1:$BT$1,0),0)</f>
        <v>15.341923411891448</v>
      </c>
      <c r="BN25" s="34">
        <f>VLOOKUP($AX25&amp;"_"&amp;$BC$14,データシート1!$A:$BT,MATCH($BC$12&amp;"_"&amp;BN$20,データシート1!$A$1:$BT$1,0),0)</f>
        <v>11.458540017414515</v>
      </c>
      <c r="BO25" s="34">
        <f>VLOOKUP($AX25&amp;"_"&amp;$BC$14,データシート1!$A:$BT,MATCH($BC$12&amp;"_"&amp;BO$20,データシート1!$A$1:$BT$1,0),0)</f>
        <v>1.04466212555492</v>
      </c>
      <c r="BP25" s="34">
        <f>VLOOKUP($AX25&amp;"_"&amp;$BC$14,データシート1!$A:$BT,MATCH($BC$12&amp;"_"&amp;BP$20,データシート1!$A$1:$BT$1,0),0)</f>
        <v>2.520825480743266</v>
      </c>
      <c r="BQ25" s="34">
        <f>VLOOKUP($AX25&amp;"_"&amp;$BC$14,データシート1!$A:$BT,MATCH($BC$12&amp;"_"&amp;BQ$20,データシート1!$A$1:$BT$1,0),0)</f>
        <v>2.7056579709351372</v>
      </c>
      <c r="BR25" s="35">
        <f t="shared" si="3"/>
        <v>103.73819181812061</v>
      </c>
      <c r="BT25" s="121" t="str">
        <f t="shared" si="4"/>
        <v>北中城村</v>
      </c>
      <c r="BU25" s="33">
        <f t="shared" si="25"/>
        <v>103.73819181812061</v>
      </c>
      <c r="BV25" s="59">
        <f t="shared" si="16"/>
        <v>2.7241244104975512E-2</v>
      </c>
      <c r="BW25" s="59">
        <f t="shared" si="5"/>
        <v>6.3039443850746576E-3</v>
      </c>
      <c r="BX25" s="59">
        <f t="shared" si="5"/>
        <v>1.4338207069911081E-2</v>
      </c>
      <c r="BY25" s="59">
        <f t="shared" si="5"/>
        <v>6.5990926499897712E-3</v>
      </c>
      <c r="BZ25" s="59">
        <f t="shared" si="5"/>
        <v>0.40941273375197751</v>
      </c>
      <c r="CA25" s="59">
        <f t="shared" si="5"/>
        <v>0.24454724199347369</v>
      </c>
      <c r="CB25" s="59">
        <f t="shared" si="5"/>
        <v>0.29271718065843461</v>
      </c>
      <c r="CC25" s="59">
        <f t="shared" si="5"/>
        <v>0.25834712326867987</v>
      </c>
      <c r="CD25" s="59">
        <f t="shared" si="5"/>
        <v>0.14789079260982047</v>
      </c>
      <c r="CE25" s="59">
        <f t="shared" si="5"/>
        <v>0.11045633065885942</v>
      </c>
      <c r="CF25" s="59">
        <f t="shared" si="5"/>
        <v>1.0070178660781729E-2</v>
      </c>
      <c r="CG25" s="59">
        <f t="shared" si="5"/>
        <v>2.4299878728972962E-2</v>
      </c>
      <c r="CH25" s="59">
        <f t="shared" si="5"/>
        <v>2.6081599491138641E-2</v>
      </c>
      <c r="CI25" s="122">
        <f t="shared" si="6"/>
        <v>1</v>
      </c>
      <c r="CK25" s="123" t="str">
        <f t="shared" si="7"/>
        <v>北中城村</v>
      </c>
      <c r="CL25" s="124">
        <f t="shared" si="17"/>
        <v>2.825957406326197</v>
      </c>
      <c r="CM25" s="65">
        <f t="shared" si="18"/>
        <v>0</v>
      </c>
      <c r="CN25" s="66">
        <f t="shared" si="19"/>
        <v>0.65395979182963926</v>
      </c>
      <c r="CO25" s="65">
        <f t="shared" si="20"/>
        <v>0</v>
      </c>
      <c r="CP25" s="66">
        <f t="shared" si="8"/>
        <v>1.4874196753463689</v>
      </c>
      <c r="CQ25" s="65">
        <f t="shared" si="21"/>
        <v>0</v>
      </c>
      <c r="CR25" s="66">
        <f t="shared" si="9"/>
        <v>0.68457793915018872</v>
      </c>
      <c r="CS25" s="65">
        <f t="shared" si="22"/>
        <v>0</v>
      </c>
      <c r="CT25" s="66">
        <f t="shared" si="10"/>
        <v>42.471736706743783</v>
      </c>
      <c r="CU25" s="67">
        <f t="shared" si="23"/>
        <v>0.23912372762443218</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10.155999999999999</v>
      </c>
      <c r="DB25" s="962">
        <f>VLOOKUP($AX25&amp;"_"&amp;$CW$14,データシート1!$A:$BT,MATCH($CW$12&amp;"_"&amp;DB$20,データシート1!$A$1:$BT$1,0),0)</f>
        <v>0</v>
      </c>
      <c r="DC25" s="962">
        <f>VLOOKUP($AX25&amp;"_"&amp;$CW$14,データシート1!$A:$BT,MATCH($CW$12&amp;"_"&amp;DC$20,データシート1!$A$1:$BT$1,0),0)</f>
        <v>0</v>
      </c>
      <c r="DD25" s="961">
        <f t="shared" si="11"/>
        <v>10.155999999999999</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2</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0</v>
      </c>
      <c r="DO25" s="127">
        <f t="shared" si="27"/>
        <v>0</v>
      </c>
      <c r="DP25" s="127">
        <f t="shared" si="13"/>
        <v>0</v>
      </c>
      <c r="DQ25" s="127">
        <f t="shared" si="13"/>
        <v>1</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18322</v>
      </c>
      <c r="AY26" s="18" t="str">
        <f>IF(IFERROR(比較地域マスタ!$Z11,"")=0,"",IFERROR(比較地域マスタ!$Z11,""))</f>
        <v>永平寺町</v>
      </c>
      <c r="BB26" s="110" t="str">
        <f t="shared" si="0"/>
        <v>18322</v>
      </c>
      <c r="BC26" s="1031" t="str">
        <f t="shared" si="0"/>
        <v>永平寺町</v>
      </c>
      <c r="BD26" s="34">
        <f t="shared" si="14"/>
        <v>119.12867219496449</v>
      </c>
      <c r="BE26" s="34">
        <f t="shared" si="15"/>
        <v>28.309880399643092</v>
      </c>
      <c r="BF26" s="34">
        <f>VLOOKUP($AX26&amp;"_"&amp;$BC$14,データシート1!$A:$BT,MATCH($BC$12&amp;"_"&amp;BF$20,データシート1!$A$1:$BT$1,0),0)</f>
        <v>19.132183499552699</v>
      </c>
      <c r="BG26" s="34">
        <f>VLOOKUP($AX26&amp;"_"&amp;$BC$14,データシート1!$A:$BT,MATCH($BC$12&amp;"_"&amp;BG$20,データシート1!$A$1:$BT$1,0),0)</f>
        <v>1.3595880481625868</v>
      </c>
      <c r="BH26" s="34">
        <f>VLOOKUP($AX26&amp;"_"&amp;$BC$14,データシート1!$A:$BT,MATCH($BC$12&amp;"_"&amp;BH$20,データシート1!$A$1:$BT$1,0),0)</f>
        <v>7.8181088519278088</v>
      </c>
      <c r="BI26" s="34">
        <f>VLOOKUP($AX26&amp;"_"&amp;$BC$14,データシート1!$A:$BT,MATCH($BC$12&amp;"_"&amp;BI$20,データシート1!$A$1:$BT$1,0),0)</f>
        <v>25.898972970245239</v>
      </c>
      <c r="BJ26" s="34">
        <f>VLOOKUP($AX26&amp;"_"&amp;$BC$14,データシート1!$A:$BT,MATCH($BC$12&amp;"_"&amp;BJ$20,データシート1!$A$1:$BT$1,0),0)</f>
        <v>30.798861091416089</v>
      </c>
      <c r="BK26" s="34">
        <f t="shared" si="1"/>
        <v>30.762510398950035</v>
      </c>
      <c r="BL26" s="34">
        <f t="shared" si="2"/>
        <v>29.702842786793976</v>
      </c>
      <c r="BM26" s="34">
        <f>VLOOKUP($AX26&amp;"_"&amp;$BC$14,データシート1!$A:$BT,MATCH($BC$12&amp;"_"&amp;BM$20,データシート1!$A$1:$BT$1,0),0)</f>
        <v>16.696981672137355</v>
      </c>
      <c r="BN26" s="34">
        <f>VLOOKUP($AX26&amp;"_"&amp;$BC$14,データシート1!$A:$BT,MATCH($BC$12&amp;"_"&amp;BN$20,データシート1!$A$1:$BT$1,0),0)</f>
        <v>13.005861114656621</v>
      </c>
      <c r="BO26" s="34">
        <f>VLOOKUP($AX26&amp;"_"&amp;$BC$14,データシート1!$A:$BT,MATCH($BC$12&amp;"_"&amp;BO$20,データシート1!$A$1:$BT$1,0),0)</f>
        <v>1.05966761215606</v>
      </c>
      <c r="BP26" s="34">
        <f>VLOOKUP($AX26&amp;"_"&amp;$BC$14,データシート1!$A:$BT,MATCH($BC$12&amp;"_"&amp;BP$20,データシート1!$A$1:$BT$1,0),0)</f>
        <v>0</v>
      </c>
      <c r="BQ26" s="34">
        <f>VLOOKUP($AX26&amp;"_"&amp;$BC$14,データシート1!$A:$BT,MATCH($BC$12&amp;"_"&amp;BQ$20,データシート1!$A$1:$BT$1,0),0)</f>
        <v>3.3584473347100472</v>
      </c>
      <c r="BR26" s="35">
        <f t="shared" si="3"/>
        <v>119.12867219496449</v>
      </c>
      <c r="BT26" s="121" t="str">
        <f t="shared" si="4"/>
        <v>永平寺町</v>
      </c>
      <c r="BU26" s="33">
        <f t="shared" si="25"/>
        <v>119.12867219496449</v>
      </c>
      <c r="BV26" s="59">
        <f t="shared" si="16"/>
        <v>0.23764119819376056</v>
      </c>
      <c r="BW26" s="59">
        <f t="shared" si="5"/>
        <v>0.16060099677969386</v>
      </c>
      <c r="BX26" s="59">
        <f t="shared" si="5"/>
        <v>1.1412769261269882E-2</v>
      </c>
      <c r="BY26" s="59">
        <f t="shared" si="5"/>
        <v>6.5627432152796844E-2</v>
      </c>
      <c r="BZ26" s="59">
        <f t="shared" si="5"/>
        <v>0.21740335465050181</v>
      </c>
      <c r="CA26" s="59">
        <f t="shared" si="5"/>
        <v>0.25853441093518659</v>
      </c>
      <c r="CB26" s="59">
        <f t="shared" si="5"/>
        <v>0.25822927287063602</v>
      </c>
      <c r="CC26" s="59">
        <f t="shared" si="5"/>
        <v>0.24933412116087952</v>
      </c>
      <c r="CD26" s="59">
        <f t="shared" si="5"/>
        <v>0.14015921914089063</v>
      </c>
      <c r="CE26" s="59">
        <f t="shared" si="5"/>
        <v>0.10917490201998888</v>
      </c>
      <c r="CF26" s="59">
        <f t="shared" si="5"/>
        <v>8.8951517097564988E-3</v>
      </c>
      <c r="CG26" s="59">
        <f t="shared" si="5"/>
        <v>0</v>
      </c>
      <c r="CH26" s="59">
        <f t="shared" si="5"/>
        <v>2.8191763349915074E-2</v>
      </c>
      <c r="CI26" s="122">
        <f t="shared" si="6"/>
        <v>1</v>
      </c>
      <c r="CK26" s="123" t="str">
        <f t="shared" si="7"/>
        <v>永平寺町</v>
      </c>
      <c r="CL26" s="124">
        <f t="shared" si="17"/>
        <v>28.309880399643092</v>
      </c>
      <c r="CM26" s="65">
        <f t="shared" si="18"/>
        <v>0</v>
      </c>
      <c r="CN26" s="66">
        <f t="shared" si="19"/>
        <v>19.132183499552699</v>
      </c>
      <c r="CO26" s="65">
        <f t="shared" si="20"/>
        <v>0</v>
      </c>
      <c r="CP26" s="66">
        <f t="shared" si="8"/>
        <v>1.3595880481625868</v>
      </c>
      <c r="CQ26" s="65">
        <f t="shared" si="21"/>
        <v>0</v>
      </c>
      <c r="CR26" s="66">
        <f t="shared" si="9"/>
        <v>7.8181088519278088</v>
      </c>
      <c r="CS26" s="65">
        <f t="shared" si="22"/>
        <v>0</v>
      </c>
      <c r="CT26" s="66">
        <f t="shared" si="10"/>
        <v>25.898972970245239</v>
      </c>
      <c r="CU26" s="67">
        <f t="shared" si="23"/>
        <v>0.54376673608562198</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14.083</v>
      </c>
      <c r="DB26" s="962">
        <f>VLOOKUP($AX26&amp;"_"&amp;$CW$14,データシート1!$A:$BT,MATCH($CW$12&amp;"_"&amp;DB$20,データシート1!$A$1:$BT$1,0),0)</f>
        <v>0</v>
      </c>
      <c r="DC26" s="962">
        <f>VLOOKUP($AX26&amp;"_"&amp;$CW$14,データシート1!$A:$BT,MATCH($CW$12&amp;"_"&amp;DC$20,データシート1!$A$1:$BT$1,0),0)</f>
        <v>0</v>
      </c>
      <c r="DD26" s="961">
        <f t="shared" si="11"/>
        <v>14.083</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11347</v>
      </c>
      <c r="AY27" s="18" t="str">
        <f>IF(IFERROR(比較地域マスタ!$Z12,"")=0,"",IFERROR(比較地域マスタ!$Z12,""))</f>
        <v>吉見町</v>
      </c>
      <c r="BB27" s="110" t="str">
        <f t="shared" si="0"/>
        <v>11347</v>
      </c>
      <c r="BC27" s="1031" t="str">
        <f t="shared" si="0"/>
        <v>吉見町</v>
      </c>
      <c r="BD27" s="34">
        <f t="shared" si="14"/>
        <v>137.94743275299211</v>
      </c>
      <c r="BE27" s="34">
        <f t="shared" si="15"/>
        <v>62.949708781357209</v>
      </c>
      <c r="BF27" s="34">
        <f>VLOOKUP($AX27&amp;"_"&amp;$BC$14,データシート1!$A:$BT,MATCH($BC$12&amp;"_"&amp;BF$20,データシート1!$A$1:$BT$1,0),0)</f>
        <v>59.127566038063939</v>
      </c>
      <c r="BG27" s="34">
        <f>VLOOKUP($AX27&amp;"_"&amp;$BC$14,データシート1!$A:$BT,MATCH($BC$12&amp;"_"&amp;BG$20,データシート1!$A$1:$BT$1,0),0)</f>
        <v>1.097607738758823</v>
      </c>
      <c r="BH27" s="34">
        <f>VLOOKUP($AX27&amp;"_"&amp;$BC$14,データシート1!$A:$BT,MATCH($BC$12&amp;"_"&amp;BH$20,データシート1!$A$1:$BT$1,0),0)</f>
        <v>2.7245350045344452</v>
      </c>
      <c r="BI27" s="34">
        <f>VLOOKUP($AX27&amp;"_"&amp;$BC$14,データシート1!$A:$BT,MATCH($BC$12&amp;"_"&amp;BI$20,データシート1!$A$1:$BT$1,0),0)</f>
        <v>18.523296571973574</v>
      </c>
      <c r="BJ27" s="34">
        <f>VLOOKUP($AX27&amp;"_"&amp;$BC$14,データシート1!$A:$BT,MATCH($BC$12&amp;"_"&amp;BJ$20,データシート1!$A$1:$BT$1,0),0)</f>
        <v>19.533359019669231</v>
      </c>
      <c r="BK27" s="34">
        <f t="shared" si="1"/>
        <v>35.945566440013778</v>
      </c>
      <c r="BL27" s="34">
        <f t="shared" si="2"/>
        <v>34.87182753497494</v>
      </c>
      <c r="BM27" s="34">
        <f>VLOOKUP($AX27&amp;"_"&amp;$BC$14,データシート1!$A:$BT,MATCH($BC$12&amp;"_"&amp;BM$20,データシート1!$A$1:$BT$1,0),0)</f>
        <v>18.469294582228287</v>
      </c>
      <c r="BN27" s="34">
        <f>VLOOKUP($AX27&amp;"_"&amp;$BC$14,データシート1!$A:$BT,MATCH($BC$12&amp;"_"&amp;BN$20,データシート1!$A$1:$BT$1,0),0)</f>
        <v>16.40253295274665</v>
      </c>
      <c r="BO27" s="34">
        <f>VLOOKUP($AX27&amp;"_"&amp;$BC$14,データシート1!$A:$BT,MATCH($BC$12&amp;"_"&amp;BO$20,データシート1!$A$1:$BT$1,0),0)</f>
        <v>1.07373890503884</v>
      </c>
      <c r="BP27" s="34">
        <f>VLOOKUP($AX27&amp;"_"&amp;$BC$14,データシート1!$A:$BT,MATCH($BC$12&amp;"_"&amp;BP$20,データシート1!$A$1:$BT$1,0),0)</f>
        <v>0</v>
      </c>
      <c r="BQ27" s="34">
        <f>VLOOKUP($AX27&amp;"_"&amp;$BC$14,データシート1!$A:$BT,MATCH($BC$12&amp;"_"&amp;BQ$20,データシート1!$A$1:$BT$1,0),0)</f>
        <v>0.99550193997832215</v>
      </c>
      <c r="BR27" s="35">
        <f t="shared" si="3"/>
        <v>137.94743275299211</v>
      </c>
      <c r="BT27" s="121" t="str">
        <f t="shared" si="4"/>
        <v>吉見町</v>
      </c>
      <c r="BU27" s="33">
        <f t="shared" si="25"/>
        <v>137.94743275299211</v>
      </c>
      <c r="BV27" s="59">
        <f t="shared" si="16"/>
        <v>0.45633113661545699</v>
      </c>
      <c r="BW27" s="59">
        <f t="shared" si="5"/>
        <v>0.42862389577004611</v>
      </c>
      <c r="BX27" s="59">
        <f t="shared" si="5"/>
        <v>7.9567101529478493E-3</v>
      </c>
      <c r="BY27" s="59">
        <f t="shared" si="5"/>
        <v>1.9750530692462992E-2</v>
      </c>
      <c r="BZ27" s="59">
        <f t="shared" si="5"/>
        <v>0.13427793618414982</v>
      </c>
      <c r="CA27" s="59">
        <f t="shared" si="5"/>
        <v>0.14160001842618958</v>
      </c>
      <c r="CB27" s="59">
        <f t="shared" si="5"/>
        <v>0.26057437766440861</v>
      </c>
      <c r="CC27" s="59">
        <f t="shared" si="5"/>
        <v>0.25279069598501508</v>
      </c>
      <c r="CD27" s="59">
        <f t="shared" si="5"/>
        <v>0.13388646829911868</v>
      </c>
      <c r="CE27" s="59">
        <f t="shared" si="5"/>
        <v>0.11890422768589635</v>
      </c>
      <c r="CF27" s="59">
        <f t="shared" si="5"/>
        <v>7.7836816793935611E-3</v>
      </c>
      <c r="CG27" s="59">
        <f t="shared" si="5"/>
        <v>0</v>
      </c>
      <c r="CH27" s="59">
        <f t="shared" si="5"/>
        <v>7.2165311097950064E-3</v>
      </c>
      <c r="CI27" s="122">
        <f t="shared" si="6"/>
        <v>1</v>
      </c>
      <c r="CK27" s="123" t="str">
        <f t="shared" si="7"/>
        <v>吉見町</v>
      </c>
      <c r="CL27" s="124">
        <f t="shared" si="17"/>
        <v>62.949708781357209</v>
      </c>
      <c r="CM27" s="65">
        <f t="shared" si="18"/>
        <v>1</v>
      </c>
      <c r="CN27" s="66">
        <f t="shared" si="19"/>
        <v>59.127566038063939</v>
      </c>
      <c r="CO27" s="65">
        <f t="shared" si="20"/>
        <v>1</v>
      </c>
      <c r="CP27" s="66">
        <f t="shared" si="8"/>
        <v>1.097607738758823</v>
      </c>
      <c r="CQ27" s="65">
        <f t="shared" si="21"/>
        <v>0</v>
      </c>
      <c r="CR27" s="66">
        <f t="shared" si="9"/>
        <v>2.7245350045344452</v>
      </c>
      <c r="CS27" s="65">
        <f t="shared" si="22"/>
        <v>0</v>
      </c>
      <c r="CT27" s="66">
        <f t="shared" si="10"/>
        <v>18.523296571973574</v>
      </c>
      <c r="CU27" s="67">
        <f t="shared" si="23"/>
        <v>0.31668229125454228</v>
      </c>
      <c r="CV27" s="16"/>
      <c r="CW27" s="959">
        <f t="shared" si="24"/>
        <v>90.063999999999993</v>
      </c>
      <c r="CX27" s="962">
        <f>VLOOKUP($AX27&amp;"_"&amp;$CW$14,データシート1!$A:$BT,MATCH($CW$12&amp;"_"&amp;CX$20,データシート1!$A$1:$BT$1,0),0)</f>
        <v>90.063999999999993</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5.8659999999999997</v>
      </c>
      <c r="DB27" s="962">
        <f>VLOOKUP($AX27&amp;"_"&amp;$CW$14,データシート1!$A:$BT,MATCH($CW$12&amp;"_"&amp;DB$20,データシート1!$A$1:$BT$1,0),0)</f>
        <v>0</v>
      </c>
      <c r="DC27" s="962">
        <f>VLOOKUP($AX27&amp;"_"&amp;$CW$14,データシート1!$A:$BT,MATCH($CW$12&amp;"_"&amp;DC$20,データシート1!$A$1:$BT$1,0),0)</f>
        <v>0</v>
      </c>
      <c r="DD27" s="961">
        <f t="shared" si="11"/>
        <v>95.929999999999993</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7</v>
      </c>
      <c r="DM27" s="16"/>
      <c r="DN27" s="126">
        <f t="shared" si="26"/>
        <v>0.94</v>
      </c>
      <c r="DO27" s="127">
        <f t="shared" si="27"/>
        <v>0</v>
      </c>
      <c r="DP27" s="127">
        <f t="shared" si="13"/>
        <v>0</v>
      </c>
      <c r="DQ27" s="127">
        <f t="shared" si="13"/>
        <v>0.06</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05434</v>
      </c>
      <c r="AY28" s="18" t="str">
        <f>IF(IFERROR(比較地域マスタ!$Z13,"")=0,"",IFERROR(比較地域マスタ!$Z13,""))</f>
        <v>美郷町</v>
      </c>
      <c r="BB28" s="110" t="str">
        <f t="shared" si="0"/>
        <v>05434</v>
      </c>
      <c r="BC28" s="1031" t="str">
        <f t="shared" si="0"/>
        <v>美郷町</v>
      </c>
      <c r="BD28" s="34">
        <f t="shared" si="14"/>
        <v>122.45346268371482</v>
      </c>
      <c r="BE28" s="34">
        <f t="shared" si="15"/>
        <v>35.215990185646419</v>
      </c>
      <c r="BF28" s="34">
        <f>VLOOKUP($AX28&amp;"_"&amp;$BC$14,データシート1!$A:$BT,MATCH($BC$12&amp;"_"&amp;BF$20,データシート1!$A$1:$BT$1,0),0)</f>
        <v>20.433560854160227</v>
      </c>
      <c r="BG28" s="34">
        <f>VLOOKUP($AX28&amp;"_"&amp;$BC$14,データシート1!$A:$BT,MATCH($BC$12&amp;"_"&amp;BG$20,データシート1!$A$1:$BT$1,0),0)</f>
        <v>3.3515441804260697</v>
      </c>
      <c r="BH28" s="34">
        <f>VLOOKUP($AX28&amp;"_"&amp;$BC$14,データシート1!$A:$BT,MATCH($BC$12&amp;"_"&amp;BH$20,データシート1!$A$1:$BT$1,0),0)</f>
        <v>11.430885151060117</v>
      </c>
      <c r="BI28" s="34">
        <f>VLOOKUP($AX28&amp;"_"&amp;$BC$14,データシート1!$A:$BT,MATCH($BC$12&amp;"_"&amp;BI$20,データシート1!$A$1:$BT$1,0),0)</f>
        <v>16.540099531002024</v>
      </c>
      <c r="BJ28" s="34">
        <f>VLOOKUP($AX28&amp;"_"&amp;$BC$14,データシート1!$A:$BT,MATCH($BC$12&amp;"_"&amp;BJ$20,データシート1!$A$1:$BT$1,0),0)</f>
        <v>29.068148340948206</v>
      </c>
      <c r="BK28" s="34">
        <f t="shared" si="1"/>
        <v>39.947283641904271</v>
      </c>
      <c r="BL28" s="34">
        <f t="shared" si="2"/>
        <v>38.864261186789228</v>
      </c>
      <c r="BM28" s="34">
        <f>VLOOKUP($AX28&amp;"_"&amp;$BC$14,データシート1!$A:$BT,MATCH($BC$12&amp;"_"&amp;BM$20,データシート1!$A$1:$BT$1,0),0)</f>
        <v>16.50942095005718</v>
      </c>
      <c r="BN28" s="34">
        <f>VLOOKUP($AX28&amp;"_"&amp;$BC$14,データシート1!$A:$BT,MATCH($BC$12&amp;"_"&amp;BN$20,データシート1!$A$1:$BT$1,0),0)</f>
        <v>22.354840236732048</v>
      </c>
      <c r="BO28" s="34">
        <f>VLOOKUP($AX28&amp;"_"&amp;$BC$14,データシート1!$A:$BT,MATCH($BC$12&amp;"_"&amp;BO$20,データシート1!$A$1:$BT$1,0),0)</f>
        <v>1.08302245511504</v>
      </c>
      <c r="BP28" s="34">
        <f>VLOOKUP($AX28&amp;"_"&amp;$BC$14,データシート1!$A:$BT,MATCH($BC$12&amp;"_"&amp;BP$20,データシート1!$A$1:$BT$1,0),0)</f>
        <v>0</v>
      </c>
      <c r="BQ28" s="34">
        <f>VLOOKUP($AX28&amp;"_"&amp;$BC$14,データシート1!$A:$BT,MATCH($BC$12&amp;"_"&amp;BQ$20,データシート1!$A$1:$BT$1,0),0)</f>
        <v>1.6819409842138839</v>
      </c>
      <c r="BR28" s="35">
        <f t="shared" si="3"/>
        <v>122.45346268371482</v>
      </c>
      <c r="BT28" s="121" t="str">
        <f t="shared" si="4"/>
        <v>美郷町</v>
      </c>
      <c r="BU28" s="33">
        <f t="shared" si="25"/>
        <v>122.45346268371482</v>
      </c>
      <c r="BV28" s="59">
        <f t="shared" si="16"/>
        <v>0.28758672408150548</v>
      </c>
      <c r="BW28" s="59">
        <f t="shared" si="5"/>
        <v>0.16686797095267197</v>
      </c>
      <c r="BX28" s="59">
        <f t="shared" si="5"/>
        <v>2.7369942074098607E-2</v>
      </c>
      <c r="BY28" s="59">
        <f t="shared" si="5"/>
        <v>9.3348811054734832E-2</v>
      </c>
      <c r="BZ28" s="59">
        <f t="shared" si="5"/>
        <v>0.13507253423877008</v>
      </c>
      <c r="CA28" s="59">
        <f t="shared" si="5"/>
        <v>0.23738118713742182</v>
      </c>
      <c r="CB28" s="59">
        <f t="shared" si="5"/>
        <v>0.32622420604866154</v>
      </c>
      <c r="CC28" s="59">
        <f t="shared" si="5"/>
        <v>0.31737984647418072</v>
      </c>
      <c r="CD28" s="59">
        <f t="shared" si="5"/>
        <v>0.13482200166686492</v>
      </c>
      <c r="CE28" s="59">
        <f t="shared" si="5"/>
        <v>0.18255784480731582</v>
      </c>
      <c r="CF28" s="59">
        <f t="shared" si="5"/>
        <v>8.8443595744807958E-3</v>
      </c>
      <c r="CG28" s="59">
        <f t="shared" si="5"/>
        <v>0</v>
      </c>
      <c r="CH28" s="59">
        <f t="shared" si="5"/>
        <v>1.3735348493640977E-2</v>
      </c>
      <c r="CI28" s="122">
        <f t="shared" si="6"/>
        <v>1</v>
      </c>
      <c r="CK28" s="123" t="str">
        <f t="shared" si="7"/>
        <v>美郷町</v>
      </c>
      <c r="CL28" s="124">
        <f t="shared" si="17"/>
        <v>35.215990185646419</v>
      </c>
      <c r="CM28" s="65">
        <f t="shared" si="18"/>
        <v>0.13803388671948461</v>
      </c>
      <c r="CN28" s="66">
        <f t="shared" si="19"/>
        <v>20.433560854160227</v>
      </c>
      <c r="CO28" s="65">
        <f t="shared" si="20"/>
        <v>0.23789294654486573</v>
      </c>
      <c r="CP28" s="66">
        <f t="shared" si="8"/>
        <v>3.3515441804260697</v>
      </c>
      <c r="CQ28" s="65">
        <f t="shared" si="21"/>
        <v>0</v>
      </c>
      <c r="CR28" s="66">
        <f t="shared" si="9"/>
        <v>11.430885151060117</v>
      </c>
      <c r="CS28" s="65">
        <f t="shared" si="22"/>
        <v>0</v>
      </c>
      <c r="CT28" s="66">
        <f t="shared" si="10"/>
        <v>16.540099531002024</v>
      </c>
      <c r="CU28" s="67">
        <f t="shared" si="23"/>
        <v>0</v>
      </c>
      <c r="CV28" s="16"/>
      <c r="CW28" s="959">
        <f t="shared" si="24"/>
        <v>4.8609999999999998</v>
      </c>
      <c r="CX28" s="962">
        <f>VLOOKUP($AX28&amp;"_"&amp;$CW$14,データシート1!$A:$BT,MATCH($CW$12&amp;"_"&amp;CX$20,データシート1!$A$1:$BT$1,0),0)</f>
        <v>4.8609999999999998</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4.8609999999999998</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01543</v>
      </c>
      <c r="AY29" s="18" t="str">
        <f>IF(IFERROR(比較地域マスタ!$Z14,"")=0,"",IFERROR(比較地域マスタ!$Z14,""))</f>
        <v>美幌町</v>
      </c>
      <c r="BB29" s="110" t="str">
        <f t="shared" si="0"/>
        <v>01543</v>
      </c>
      <c r="BC29" s="1031" t="str">
        <f t="shared" si="0"/>
        <v>美幌町</v>
      </c>
      <c r="BD29" s="34">
        <f t="shared" si="14"/>
        <v>166.03894208883767</v>
      </c>
      <c r="BE29" s="34">
        <f t="shared" si="15"/>
        <v>58.573251384714787</v>
      </c>
      <c r="BF29" s="34">
        <f>VLOOKUP($AX29&amp;"_"&amp;$BC$14,データシート1!$A:$BT,MATCH($BC$12&amp;"_"&amp;BF$20,データシート1!$A$1:$BT$1,0),0)</f>
        <v>45.243570408699199</v>
      </c>
      <c r="BG29" s="34">
        <f>VLOOKUP($AX29&amp;"_"&amp;$BC$14,データシート1!$A:$BT,MATCH($BC$12&amp;"_"&amp;BG$20,データシート1!$A$1:$BT$1,0),0)</f>
        <v>1.4463735318827728</v>
      </c>
      <c r="BH29" s="34">
        <f>VLOOKUP($AX29&amp;"_"&amp;$BC$14,データシート1!$A:$BT,MATCH($BC$12&amp;"_"&amp;BH$20,データシート1!$A$1:$BT$1,0),0)</f>
        <v>11.883307444132816</v>
      </c>
      <c r="BI29" s="34">
        <f>VLOOKUP($AX29&amp;"_"&amp;$BC$14,データシート1!$A:$BT,MATCH($BC$12&amp;"_"&amp;BI$20,データシート1!$A$1:$BT$1,0),0)</f>
        <v>27.702067329702427</v>
      </c>
      <c r="BJ29" s="34">
        <f>VLOOKUP($AX29&amp;"_"&amp;$BC$14,データシート1!$A:$BT,MATCH($BC$12&amp;"_"&amp;BJ$20,データシート1!$A$1:$BT$1,0),0)</f>
        <v>41.450710104019919</v>
      </c>
      <c r="BK29" s="34">
        <f t="shared" si="1"/>
        <v>38.31291327040055</v>
      </c>
      <c r="BL29" s="34">
        <f t="shared" si="2"/>
        <v>37.229073395781953</v>
      </c>
      <c r="BM29" s="34">
        <f>VLOOKUP($AX29&amp;"_"&amp;$BC$14,データシート1!$A:$BT,MATCH($BC$12&amp;"_"&amp;BM$20,データシート1!$A$1:$BT$1,0),0)</f>
        <v>16.928034735569454</v>
      </c>
      <c r="BN29" s="34">
        <f>VLOOKUP($AX29&amp;"_"&amp;$BC$14,データシート1!$A:$BT,MATCH($BC$12&amp;"_"&amp;BN$20,データシート1!$A$1:$BT$1,0),0)</f>
        <v>20.301038660212495</v>
      </c>
      <c r="BO29" s="34">
        <f>VLOOKUP($AX29&amp;"_"&amp;$BC$14,データシート1!$A:$BT,MATCH($BC$12&amp;"_"&amp;BO$20,データシート1!$A$1:$BT$1,0),0)</f>
        <v>1.0838398746186</v>
      </c>
      <c r="BP29" s="34">
        <f>VLOOKUP($AX29&amp;"_"&amp;$BC$14,データシート1!$A:$BT,MATCH($BC$12&amp;"_"&amp;BP$20,データシート1!$A$1:$BT$1,0),0)</f>
        <v>0</v>
      </c>
      <c r="BQ29" s="34">
        <f>VLOOKUP($AX29&amp;"_"&amp;$BC$14,データシート1!$A:$BT,MATCH($BC$12&amp;"_"&amp;BQ$20,データシート1!$A$1:$BT$1,0),0)</f>
        <v>0</v>
      </c>
      <c r="BR29" s="35">
        <f t="shared" si="3"/>
        <v>166.03894208883767</v>
      </c>
      <c r="BT29" s="121" t="str">
        <f t="shared" si="4"/>
        <v>美幌町</v>
      </c>
      <c r="BU29" s="33">
        <f t="shared" si="25"/>
        <v>166.03894208883767</v>
      </c>
      <c r="BV29" s="59">
        <f t="shared" si="16"/>
        <v>0.35276815575815756</v>
      </c>
      <c r="BW29" s="59">
        <f t="shared" si="5"/>
        <v>0.27248770583284027</v>
      </c>
      <c r="BX29" s="59">
        <f t="shared" si="5"/>
        <v>8.7110500325213065E-3</v>
      </c>
      <c r="BY29" s="59">
        <f t="shared" si="5"/>
        <v>7.1569399892795982E-2</v>
      </c>
      <c r="BZ29" s="59">
        <f t="shared" si="5"/>
        <v>0.16684078434371546</v>
      </c>
      <c r="CA29" s="59">
        <f t="shared" si="5"/>
        <v>0.24964450858667891</v>
      </c>
      <c r="CB29" s="59">
        <f t="shared" si="5"/>
        <v>0.23074655131144814</v>
      </c>
      <c r="CC29" s="59">
        <f t="shared" si="5"/>
        <v>0.2242189267615477</v>
      </c>
      <c r="CD29" s="59">
        <f t="shared" si="5"/>
        <v>0.10195219580785006</v>
      </c>
      <c r="CE29" s="59">
        <f t="shared" si="5"/>
        <v>0.12226673095369761</v>
      </c>
      <c r="CF29" s="59">
        <f t="shared" si="5"/>
        <v>6.5276245499004751E-3</v>
      </c>
      <c r="CG29" s="59">
        <f t="shared" si="5"/>
        <v>0</v>
      </c>
      <c r="CH29" s="59">
        <f t="shared" si="5"/>
        <v>0</v>
      </c>
      <c r="CI29" s="122">
        <f t="shared" si="6"/>
        <v>1</v>
      </c>
      <c r="CK29" s="123" t="str">
        <f t="shared" si="7"/>
        <v>美幌町</v>
      </c>
      <c r="CL29" s="124">
        <f t="shared" si="17"/>
        <v>58.573251384714787</v>
      </c>
      <c r="CM29" s="65">
        <f t="shared" si="18"/>
        <v>1</v>
      </c>
      <c r="CN29" s="66">
        <f t="shared" si="19"/>
        <v>45.243570408699199</v>
      </c>
      <c r="CO29" s="65">
        <f t="shared" si="20"/>
        <v>1</v>
      </c>
      <c r="CP29" s="66">
        <f t="shared" si="8"/>
        <v>1.4463735318827728</v>
      </c>
      <c r="CQ29" s="65">
        <f t="shared" si="21"/>
        <v>0</v>
      </c>
      <c r="CR29" s="66">
        <f t="shared" si="9"/>
        <v>11.883307444132816</v>
      </c>
      <c r="CS29" s="65">
        <f t="shared" si="22"/>
        <v>0</v>
      </c>
      <c r="CT29" s="66">
        <f t="shared" si="10"/>
        <v>27.702067329702427</v>
      </c>
      <c r="CU29" s="67">
        <f t="shared" si="23"/>
        <v>0</v>
      </c>
      <c r="CV29" s="16"/>
      <c r="CW29" s="959">
        <f t="shared" si="24"/>
        <v>80.495000000000005</v>
      </c>
      <c r="CX29" s="962">
        <f>VLOOKUP($AX29&amp;"_"&amp;$CW$14,データシート1!$A:$BT,MATCH($CW$12&amp;"_"&amp;CX$20,データシート1!$A$1:$BT$1,0),0)</f>
        <v>80.495000000000005</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80.495000000000005</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04404</v>
      </c>
      <c r="AY30" s="18" t="str">
        <f>IF(IFERROR(比較地域マスタ!$Z15,"")=0,"",IFERROR(比較地域マスタ!$Z15,""))</f>
        <v>七ヶ浜町</v>
      </c>
      <c r="BB30" s="110" t="str">
        <f t="shared" si="0"/>
        <v>04404</v>
      </c>
      <c r="BC30" s="1031" t="str">
        <f t="shared" si="0"/>
        <v>七ヶ浜町</v>
      </c>
      <c r="BD30" s="34">
        <f t="shared" si="14"/>
        <v>63.728444024236452</v>
      </c>
      <c r="BE30" s="34">
        <f t="shared" si="15"/>
        <v>5.6613106945852136</v>
      </c>
      <c r="BF30" s="34">
        <f>VLOOKUP($AX30&amp;"_"&amp;$BC$14,データシート1!$A:$BT,MATCH($BC$12&amp;"_"&amp;BF$20,データシート1!$A$1:$BT$1,0),0)</f>
        <v>2.4745431722729907</v>
      </c>
      <c r="BG30" s="34">
        <f>VLOOKUP($AX30&amp;"_"&amp;$BC$14,データシート1!$A:$BT,MATCH($BC$12&amp;"_"&amp;BG$20,データシート1!$A$1:$BT$1,0),0)</f>
        <v>1.2401286439133445</v>
      </c>
      <c r="BH30" s="34">
        <f>VLOOKUP($AX30&amp;"_"&amp;$BC$14,データシート1!$A:$BT,MATCH($BC$12&amp;"_"&amp;BH$20,データシート1!$A$1:$BT$1,0),0)</f>
        <v>1.9466388783988784</v>
      </c>
      <c r="BI30" s="34">
        <f>VLOOKUP($AX30&amp;"_"&amp;$BC$14,データシート1!$A:$BT,MATCH($BC$12&amp;"_"&amp;BI$20,データシート1!$A$1:$BT$1,0),0)</f>
        <v>9.0142027414862351</v>
      </c>
      <c r="BJ30" s="34">
        <f>VLOOKUP($AX30&amp;"_"&amp;$BC$14,データシート1!$A:$BT,MATCH($BC$12&amp;"_"&amp;BJ$20,データシート1!$A$1:$BT$1,0),0)</f>
        <v>19.651556867519435</v>
      </c>
      <c r="BK30" s="34">
        <f t="shared" si="1"/>
        <v>26.993778103721688</v>
      </c>
      <c r="BL30" s="34">
        <f t="shared" si="2"/>
        <v>25.928388555040677</v>
      </c>
      <c r="BM30" s="34">
        <f>VLOOKUP($AX30&amp;"_"&amp;$BC$14,データシート1!$A:$BT,MATCH($BC$12&amp;"_"&amp;BM$20,データシート1!$A$1:$BT$1,0),0)</f>
        <v>15.863831508114545</v>
      </c>
      <c r="BN30" s="34">
        <f>VLOOKUP($AX30&amp;"_"&amp;$BC$14,データシート1!$A:$BT,MATCH($BC$12&amp;"_"&amp;BN$20,データシート1!$A$1:$BT$1,0),0)</f>
        <v>10.064557046926131</v>
      </c>
      <c r="BO30" s="34">
        <f>VLOOKUP($AX30&amp;"_"&amp;$BC$14,データシート1!$A:$BT,MATCH($BC$12&amp;"_"&amp;BO$20,データシート1!$A$1:$BT$1,0),0)</f>
        <v>1.0653895486810101</v>
      </c>
      <c r="BP30" s="34">
        <f>VLOOKUP($AX30&amp;"_"&amp;$BC$14,データシート1!$A:$BT,MATCH($BC$12&amp;"_"&amp;BP$20,データシート1!$A$1:$BT$1,0),0)</f>
        <v>0</v>
      </c>
      <c r="BQ30" s="34">
        <f>VLOOKUP($AX30&amp;"_"&amp;$BC$14,データシート1!$A:$BT,MATCH($BC$12&amp;"_"&amp;BQ$20,データシート1!$A$1:$BT$1,0),0)</f>
        <v>2.407595616923881</v>
      </c>
      <c r="BR30" s="35">
        <f t="shared" si="3"/>
        <v>63.728444024236452</v>
      </c>
      <c r="BT30" s="121" t="str">
        <f t="shared" si="4"/>
        <v>七ヶ浜町</v>
      </c>
      <c r="BU30" s="33">
        <f t="shared" si="25"/>
        <v>63.728444024236452</v>
      </c>
      <c r="BV30" s="59">
        <f t="shared" si="16"/>
        <v>8.8834911651572257E-2</v>
      </c>
      <c r="BW30" s="59">
        <f t="shared" si="5"/>
        <v>3.8829493017778709E-2</v>
      </c>
      <c r="BX30" s="59">
        <f t="shared" si="5"/>
        <v>1.9459578260559968E-2</v>
      </c>
      <c r="BY30" s="59">
        <f t="shared" si="5"/>
        <v>3.0545840373233584E-2</v>
      </c>
      <c r="BZ30" s="59">
        <f t="shared" si="5"/>
        <v>0.14144708661109096</v>
      </c>
      <c r="CA30" s="59">
        <f t="shared" si="5"/>
        <v>0.30836398359335099</v>
      </c>
      <c r="CB30" s="59">
        <f t="shared" si="5"/>
        <v>0.42357503807021762</v>
      </c>
      <c r="CC30" s="59">
        <f t="shared" si="5"/>
        <v>0.40685739236281837</v>
      </c>
      <c r="CD30" s="59">
        <f t="shared" si="5"/>
        <v>0.24892858677173099</v>
      </c>
      <c r="CE30" s="59">
        <f t="shared" si="5"/>
        <v>0.15792880559108735</v>
      </c>
      <c r="CF30" s="59">
        <f t="shared" si="5"/>
        <v>1.6717645707399253E-2</v>
      </c>
      <c r="CG30" s="59">
        <f t="shared" si="5"/>
        <v>0</v>
      </c>
      <c r="CH30" s="59">
        <f t="shared" si="5"/>
        <v>3.7778980073768197E-2</v>
      </c>
      <c r="CI30" s="122">
        <f t="shared" si="6"/>
        <v>1</v>
      </c>
      <c r="CK30" s="123" t="str">
        <f t="shared" si="7"/>
        <v>七ヶ浜町</v>
      </c>
      <c r="CL30" s="124">
        <f t="shared" si="17"/>
        <v>5.6613106945852136</v>
      </c>
      <c r="CM30" s="65">
        <f t="shared" si="18"/>
        <v>0</v>
      </c>
      <c r="CN30" s="66">
        <f t="shared" si="19"/>
        <v>2.4745431722729907</v>
      </c>
      <c r="CO30" s="65">
        <f t="shared" si="20"/>
        <v>0</v>
      </c>
      <c r="CP30" s="66">
        <f t="shared" si="8"/>
        <v>1.2401286439133445</v>
      </c>
      <c r="CQ30" s="65">
        <f t="shared" si="21"/>
        <v>0</v>
      </c>
      <c r="CR30" s="66">
        <f t="shared" si="9"/>
        <v>1.9466388783988784</v>
      </c>
      <c r="CS30" s="65">
        <f t="shared" si="22"/>
        <v>0</v>
      </c>
      <c r="CT30" s="66">
        <f t="shared" si="10"/>
        <v>9.0142027414862351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10.224</v>
      </c>
      <c r="DC30" s="962">
        <f>VLOOKUP($AX30&amp;"_"&amp;$CW$14,データシート1!$A:$BT,MATCH($CW$12&amp;"_"&amp;DC$20,データシート1!$A$1:$BT$1,0),0)</f>
        <v>0</v>
      </c>
      <c r="DD30" s="961">
        <f t="shared" si="11"/>
        <v>10.224</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1</v>
      </c>
      <c r="DM30" s="16"/>
      <c r="DN30" s="126">
        <f t="shared" si="26"/>
        <v>0</v>
      </c>
      <c r="DO30" s="127">
        <f t="shared" si="27"/>
        <v>0</v>
      </c>
      <c r="DP30" s="127">
        <f t="shared" si="13"/>
        <v>0</v>
      </c>
      <c r="DQ30" s="127">
        <f t="shared" si="13"/>
        <v>0</v>
      </c>
      <c r="DR30" s="127">
        <f t="shared" si="13"/>
        <v>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21521</v>
      </c>
      <c r="AY31" s="18" t="str">
        <f>IF(IFERROR(比較地域マスタ!$Z16,"")=0,"",IFERROR(比較地域マスタ!$Z16,""))</f>
        <v>御嵩町</v>
      </c>
      <c r="BB31" s="110" t="str">
        <f t="shared" si="0"/>
        <v>21521</v>
      </c>
      <c r="BC31" s="1031" t="str">
        <f t="shared" si="0"/>
        <v>御嵩町</v>
      </c>
      <c r="BD31" s="34">
        <f t="shared" si="14"/>
        <v>185.52228125983882</v>
      </c>
      <c r="BE31" s="34">
        <f t="shared" si="15"/>
        <v>111.3440798658786</v>
      </c>
      <c r="BF31" s="34">
        <f>VLOOKUP($AX31&amp;"_"&amp;$BC$14,データシート1!$A:$BT,MATCH($BC$12&amp;"_"&amp;BF$20,データシート1!$A$1:$BT$1,0),0)</f>
        <v>109.06179165874713</v>
      </c>
      <c r="BG31" s="34">
        <f>VLOOKUP($AX31&amp;"_"&amp;$BC$14,データシート1!$A:$BT,MATCH($BC$12&amp;"_"&amp;BG$20,データシート1!$A$1:$BT$1,0),0)</f>
        <v>1.0896865873241672</v>
      </c>
      <c r="BH31" s="34">
        <f>VLOOKUP($AX31&amp;"_"&amp;$BC$14,データシート1!$A:$BT,MATCH($BC$12&amp;"_"&amp;BH$20,データシート1!$A$1:$BT$1,0),0)</f>
        <v>1.1926016198073022</v>
      </c>
      <c r="BI31" s="34">
        <f>VLOOKUP($AX31&amp;"_"&amp;$BC$14,データシート1!$A:$BT,MATCH($BC$12&amp;"_"&amp;BI$20,データシート1!$A$1:$BT$1,0),0)</f>
        <v>17.374536054079449</v>
      </c>
      <c r="BJ31" s="34">
        <f>VLOOKUP($AX31&amp;"_"&amp;$BC$14,データシート1!$A:$BT,MATCH($BC$12&amp;"_"&amp;BJ$20,データシート1!$A$1:$BT$1,0),0)</f>
        <v>23.30867659539776</v>
      </c>
      <c r="BK31" s="34">
        <f t="shared" si="1"/>
        <v>31.305365127002169</v>
      </c>
      <c r="BL31" s="34">
        <f t="shared" si="2"/>
        <v>30.256265581285039</v>
      </c>
      <c r="BM31" s="34">
        <f>VLOOKUP($AX31&amp;"_"&amp;$BC$14,データシート1!$A:$BT,MATCH($BC$12&amp;"_"&amp;BM$20,データシート1!$A$1:$BT$1,0),0)</f>
        <v>16.660285009121669</v>
      </c>
      <c r="BN31" s="34">
        <f>VLOOKUP($AX31&amp;"_"&amp;$BC$14,データシート1!$A:$BT,MATCH($BC$12&amp;"_"&amp;BN$20,データシート1!$A$1:$BT$1,0),0)</f>
        <v>13.59598057216337</v>
      </c>
      <c r="BO31" s="34">
        <f>VLOOKUP($AX31&amp;"_"&amp;$BC$14,データシート1!$A:$BT,MATCH($BC$12&amp;"_"&amp;BO$20,データシート1!$A$1:$BT$1,0),0)</f>
        <v>1.0490995457171299</v>
      </c>
      <c r="BP31" s="34">
        <f>VLOOKUP($AX31&amp;"_"&amp;$BC$14,データシート1!$A:$BT,MATCH($BC$12&amp;"_"&amp;BP$20,データシート1!$A$1:$BT$1,0),0)</f>
        <v>0</v>
      </c>
      <c r="BQ31" s="34">
        <f>VLOOKUP($AX31&amp;"_"&amp;$BC$14,データシート1!$A:$BT,MATCH($BC$12&amp;"_"&amp;BQ$20,データシート1!$A$1:$BT$1,0),0)</f>
        <v>2.189623617480847</v>
      </c>
      <c r="BR31" s="35">
        <f t="shared" si="3"/>
        <v>185.52228125983882</v>
      </c>
      <c r="BT31" s="121" t="str">
        <f t="shared" si="4"/>
        <v>御嵩町</v>
      </c>
      <c r="BU31" s="33">
        <f t="shared" si="25"/>
        <v>185.52228125983882</v>
      </c>
      <c r="BV31" s="59">
        <f t="shared" si="16"/>
        <v>0.60016553866072986</v>
      </c>
      <c r="BW31" s="59">
        <f t="shared" si="5"/>
        <v>0.58786357583646431</v>
      </c>
      <c r="BX31" s="59">
        <f t="shared" si="5"/>
        <v>5.8736157184159131E-3</v>
      </c>
      <c r="BY31" s="59">
        <f t="shared" si="5"/>
        <v>6.4283471058496095E-3</v>
      </c>
      <c r="BZ31" s="59">
        <f t="shared" si="5"/>
        <v>9.3652018162416945E-2</v>
      </c>
      <c r="CA31" s="59">
        <f t="shared" si="5"/>
        <v>0.12563815212444532</v>
      </c>
      <c r="CB31" s="59">
        <f t="shared" si="5"/>
        <v>0.16874180780019893</v>
      </c>
      <c r="CC31" s="59">
        <f t="shared" si="5"/>
        <v>0.16308696387205757</v>
      </c>
      <c r="CD31" s="59">
        <f t="shared" si="5"/>
        <v>8.9802070651490123E-2</v>
      </c>
      <c r="CE31" s="59">
        <f t="shared" si="5"/>
        <v>7.3284893220567457E-2</v>
      </c>
      <c r="CF31" s="59">
        <f t="shared" si="5"/>
        <v>5.654843928141343E-3</v>
      </c>
      <c r="CG31" s="59">
        <f t="shared" si="5"/>
        <v>0</v>
      </c>
      <c r="CH31" s="59">
        <f t="shared" si="5"/>
        <v>1.1802483252208956E-2</v>
      </c>
      <c r="CI31" s="122">
        <f t="shared" si="6"/>
        <v>1</v>
      </c>
      <c r="CK31" s="123" t="str">
        <f t="shared" si="7"/>
        <v>御嵩町</v>
      </c>
      <c r="CL31" s="124">
        <f t="shared" si="17"/>
        <v>111.3440798658786</v>
      </c>
      <c r="CM31" s="65">
        <f t="shared" si="18"/>
        <v>0.60324716034214265</v>
      </c>
      <c r="CN31" s="66">
        <f t="shared" si="19"/>
        <v>109.06179165874713</v>
      </c>
      <c r="CO31" s="65">
        <f t="shared" si="20"/>
        <v>0.61587104868190479</v>
      </c>
      <c r="CP31" s="66">
        <f t="shared" si="8"/>
        <v>1.0896865873241672</v>
      </c>
      <c r="CQ31" s="65">
        <f t="shared" si="21"/>
        <v>0</v>
      </c>
      <c r="CR31" s="66">
        <f t="shared" si="9"/>
        <v>1.1926016198073022</v>
      </c>
      <c r="CS31" s="65">
        <f t="shared" si="22"/>
        <v>0</v>
      </c>
      <c r="CT31" s="66">
        <f t="shared" si="10"/>
        <v>17.374536054079449</v>
      </c>
      <c r="CU31" s="67">
        <f t="shared" si="23"/>
        <v>0</v>
      </c>
      <c r="CV31" s="16"/>
      <c r="CW31" s="959">
        <f t="shared" si="24"/>
        <v>67.168000000000006</v>
      </c>
      <c r="CX31" s="962">
        <f>VLOOKUP($AX31&amp;"_"&amp;$CW$14,データシート1!$A:$BT,MATCH($CW$12&amp;"_"&amp;CX$20,データシート1!$A$1:$BT$1,0),0)</f>
        <v>67.168000000000006</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67.168000000000006</v>
      </c>
      <c r="DE31" s="16"/>
      <c r="DF31" s="125">
        <f>VLOOKUP($AX31&amp;"_"&amp;$DF$14,データシート1!$A:$BT,MATCH($DF$12&amp;"_"&amp;DF$20,データシート1!$A$1:$BT$1,0),0)</f>
        <v>8</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8</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03210</v>
      </c>
      <c r="AY32" s="18" t="str">
        <f>IF(IFERROR(比較地域マスタ!$Z17,"")=0,"",IFERROR(比較地域マスタ!$Z17,""))</f>
        <v>陸前高田市</v>
      </c>
      <c r="AZ32" s="16"/>
      <c r="BA32" s="16"/>
      <c r="BB32" s="110" t="str">
        <f t="shared" si="0"/>
        <v>03210</v>
      </c>
      <c r="BC32" s="1031" t="str">
        <f t="shared" si="0"/>
        <v>陸前高田市</v>
      </c>
      <c r="BD32" s="34">
        <f t="shared" si="14"/>
        <v>121.25234627163888</v>
      </c>
      <c r="BE32" s="34">
        <f t="shared" si="15"/>
        <v>32.761784298743933</v>
      </c>
      <c r="BF32" s="34">
        <f>VLOOKUP($AX32&amp;"_"&amp;$BC$14,データシート1!$A:$BT,MATCH($BC$12&amp;"_"&amp;BF$20,データシート1!$A$1:$BT$1,0),0)</f>
        <v>20.475746746754389</v>
      </c>
      <c r="BG32" s="34">
        <f>VLOOKUP($AX32&amp;"_"&amp;$BC$14,データシート1!$A:$BT,MATCH($BC$12&amp;"_"&amp;BG$20,データシート1!$A$1:$BT$1,0),0)</f>
        <v>3.040069729009943</v>
      </c>
      <c r="BH32" s="34">
        <f>VLOOKUP($AX32&amp;"_"&amp;$BC$14,データシート1!$A:$BT,MATCH($BC$12&amp;"_"&amp;BH$20,データシート1!$A$1:$BT$1,0),0)</f>
        <v>9.2459678229796047</v>
      </c>
      <c r="BI32" s="34">
        <f>VLOOKUP($AX32&amp;"_"&amp;$BC$14,データシート1!$A:$BT,MATCH($BC$12&amp;"_"&amp;BI$20,データシート1!$A$1:$BT$1,0),0)</f>
        <v>18.167009573803305</v>
      </c>
      <c r="BJ32" s="34">
        <f>VLOOKUP($AX32&amp;"_"&amp;$BC$14,データシート1!$A:$BT,MATCH($BC$12&amp;"_"&amp;BJ$20,データシート1!$A$1:$BT$1,0),0)</f>
        <v>30.319289707284629</v>
      </c>
      <c r="BK32" s="34">
        <f t="shared" si="1"/>
        <v>37.683332537667965</v>
      </c>
      <c r="BL32" s="34">
        <f t="shared" si="2"/>
        <v>36.612629762213786</v>
      </c>
      <c r="BM32" s="34">
        <f>VLOOKUP($AX32&amp;"_"&amp;$BC$14,データシート1!$A:$BT,MATCH($BC$12&amp;"_"&amp;BM$20,データシート1!$A$1:$BT$1,0),0)</f>
        <v>16.251185173280128</v>
      </c>
      <c r="BN32" s="34">
        <f>VLOOKUP($AX32&amp;"_"&amp;$BC$14,データシート1!$A:$BT,MATCH($BC$12&amp;"_"&amp;BN$20,データシート1!$A$1:$BT$1,0),0)</f>
        <v>20.361444588933661</v>
      </c>
      <c r="BO32" s="34">
        <f>VLOOKUP($AX32&amp;"_"&amp;$BC$14,データシート1!$A:$BT,MATCH($BC$12&amp;"_"&amp;BO$20,データシート1!$A$1:$BT$1,0),0)</f>
        <v>1.07070277545418</v>
      </c>
      <c r="BP32" s="34">
        <f>VLOOKUP($AX32&amp;"_"&amp;$BC$14,データシート1!$A:$BT,MATCH($BC$12&amp;"_"&amp;BP$20,データシート1!$A$1:$BT$1,0),0)</f>
        <v>0</v>
      </c>
      <c r="BQ32" s="34">
        <f>VLOOKUP($AX32&amp;"_"&amp;$BC$14,データシート1!$A:$BT,MATCH($BC$12&amp;"_"&amp;BQ$20,データシート1!$A$1:$BT$1,0),0)</f>
        <v>2.3209301541390448</v>
      </c>
      <c r="BR32" s="35">
        <f t="shared" si="3"/>
        <v>121.25234627163888</v>
      </c>
      <c r="BS32" s="21"/>
      <c r="BT32" s="121" t="str">
        <f t="shared" si="4"/>
        <v>陸前高田市</v>
      </c>
      <c r="BU32" s="33">
        <f t="shared" si="25"/>
        <v>121.25234627163888</v>
      </c>
      <c r="BV32" s="59">
        <f t="shared" si="16"/>
        <v>0.27019505441443953</v>
      </c>
      <c r="BW32" s="59">
        <f t="shared" si="5"/>
        <v>0.16886887038773696</v>
      </c>
      <c r="BX32" s="59">
        <f t="shared" si="5"/>
        <v>2.5072254867541645E-2</v>
      </c>
      <c r="BY32" s="59">
        <f t="shared" si="5"/>
        <v>7.6253929159160946E-2</v>
      </c>
      <c r="BZ32" s="59">
        <f t="shared" si="5"/>
        <v>0.14982810751640357</v>
      </c>
      <c r="CA32" s="59">
        <f t="shared" si="5"/>
        <v>0.2500511589224097</v>
      </c>
      <c r="CB32" s="59">
        <f t="shared" si="5"/>
        <v>0.31078435755170336</v>
      </c>
      <c r="CC32" s="59">
        <f t="shared" si="5"/>
        <v>0.30195399007118046</v>
      </c>
      <c r="CD32" s="59">
        <f t="shared" si="5"/>
        <v>0.13402779965076275</v>
      </c>
      <c r="CE32" s="59">
        <f t="shared" si="5"/>
        <v>0.16792619042041776</v>
      </c>
      <c r="CF32" s="59">
        <f t="shared" si="5"/>
        <v>8.8303674805228823E-3</v>
      </c>
      <c r="CG32" s="59">
        <f t="shared" si="5"/>
        <v>0</v>
      </c>
      <c r="CH32" s="59">
        <f t="shared" si="5"/>
        <v>1.9141321595043757E-2</v>
      </c>
      <c r="CI32" s="122">
        <f t="shared" si="6"/>
        <v>1</v>
      </c>
      <c r="CJ32" s="16"/>
      <c r="CK32" s="123" t="str">
        <f t="shared" si="7"/>
        <v>陸前高田市</v>
      </c>
      <c r="CL32" s="124">
        <f t="shared" si="17"/>
        <v>32.761784298743933</v>
      </c>
      <c r="CM32" s="65">
        <f t="shared" si="18"/>
        <v>0</v>
      </c>
      <c r="CN32" s="66">
        <f t="shared" si="19"/>
        <v>20.475746746754389</v>
      </c>
      <c r="CO32" s="65">
        <f t="shared" si="20"/>
        <v>0</v>
      </c>
      <c r="CP32" s="66">
        <f t="shared" si="8"/>
        <v>3.040069729009943</v>
      </c>
      <c r="CQ32" s="65">
        <f t="shared" si="21"/>
        <v>0</v>
      </c>
      <c r="CR32" s="66">
        <f t="shared" si="9"/>
        <v>9.2459678229796047</v>
      </c>
      <c r="CS32" s="65">
        <f t="shared" si="22"/>
        <v>0</v>
      </c>
      <c r="CT32" s="66">
        <f t="shared" si="10"/>
        <v>18.167009573803305</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41341</v>
      </c>
      <c r="AY33" s="18" t="str">
        <f>IF(IFERROR(比較地域マスタ!$Z18,"")=0,"",IFERROR(比較地域マスタ!$Z18,""))</f>
        <v>基山町</v>
      </c>
      <c r="BB33" s="110" t="str">
        <f t="shared" si="0"/>
        <v>41341</v>
      </c>
      <c r="BC33" s="1031" t="str">
        <f t="shared" si="0"/>
        <v>基山町</v>
      </c>
      <c r="BD33" s="34">
        <f t="shared" si="14"/>
        <v>125.5220374179157</v>
      </c>
      <c r="BE33" s="34">
        <f t="shared" si="15"/>
        <v>65.032269167188346</v>
      </c>
      <c r="BF33" s="34">
        <f>VLOOKUP($AX33&amp;"_"&amp;$BC$14,データシート1!$A:$BT,MATCH($BC$12&amp;"_"&amp;BF$20,データシート1!$A$1:$BT$1,0),0)</f>
        <v>62.466883589445466</v>
      </c>
      <c r="BG33" s="34">
        <f>VLOOKUP($AX33&amp;"_"&amp;$BC$14,データシート1!$A:$BT,MATCH($BC$12&amp;"_"&amp;BG$20,データシート1!$A$1:$BT$1,0),0)</f>
        <v>0.76059540073809129</v>
      </c>
      <c r="BH33" s="34">
        <f>VLOOKUP($AX33&amp;"_"&amp;$BC$14,データシート1!$A:$BT,MATCH($BC$12&amp;"_"&amp;BH$20,データシート1!$A$1:$BT$1,0),0)</f>
        <v>1.8047901770047881</v>
      </c>
      <c r="BI33" s="34">
        <f>VLOOKUP($AX33&amp;"_"&amp;$BC$14,データシート1!$A:$BT,MATCH($BC$12&amp;"_"&amp;BI$20,データシート1!$A$1:$BT$1,0),0)</f>
        <v>15.410995854764533</v>
      </c>
      <c r="BJ33" s="34">
        <f>VLOOKUP($AX33&amp;"_"&amp;$BC$14,データシート1!$A:$BT,MATCH($BC$12&amp;"_"&amp;BJ$20,データシート1!$A$1:$BT$1,0),0)</f>
        <v>16.53776035921198</v>
      </c>
      <c r="BK33" s="34">
        <f t="shared" si="1"/>
        <v>26.633525317734641</v>
      </c>
      <c r="BL33" s="34">
        <f t="shared" si="2"/>
        <v>25.61227642224609</v>
      </c>
      <c r="BM33" s="34">
        <f>VLOOKUP($AX33&amp;"_"&amp;$BC$14,データシート1!$A:$BT,MATCH($BC$12&amp;"_"&amp;BM$20,データシート1!$A$1:$BT$1,0),0)</f>
        <v>13.912112689946923</v>
      </c>
      <c r="BN33" s="34">
        <f>VLOOKUP($AX33&amp;"_"&amp;$BC$14,データシート1!$A:$BT,MATCH($BC$12&amp;"_"&amp;BN$20,データシート1!$A$1:$BT$1,0),0)</f>
        <v>11.700163732299169</v>
      </c>
      <c r="BO33" s="34">
        <f>VLOOKUP($AX33&amp;"_"&amp;$BC$14,データシート1!$A:$BT,MATCH($BC$12&amp;"_"&amp;BO$20,データシート1!$A$1:$BT$1,0),0)</f>
        <v>1.0212488954885499</v>
      </c>
      <c r="BP33" s="34">
        <f>VLOOKUP($AX33&amp;"_"&amp;$BC$14,データシート1!$A:$BT,MATCH($BC$12&amp;"_"&amp;BP$20,データシート1!$A$1:$BT$1,0),0)</f>
        <v>0</v>
      </c>
      <c r="BQ33" s="34">
        <f>VLOOKUP($AX33&amp;"_"&amp;$BC$14,データシート1!$A:$BT,MATCH($BC$12&amp;"_"&amp;BQ$20,データシート1!$A$1:$BT$1,0),0)</f>
        <v>1.907486719016193</v>
      </c>
      <c r="BR33" s="35">
        <f t="shared" si="3"/>
        <v>125.5220374179157</v>
      </c>
      <c r="BT33" s="121" t="str">
        <f t="shared" si="4"/>
        <v>基山町</v>
      </c>
      <c r="BU33" s="33">
        <f t="shared" si="25"/>
        <v>125.5220374179157</v>
      </c>
      <c r="BV33" s="59">
        <f t="shared" si="16"/>
        <v>0.51809443588513904</v>
      </c>
      <c r="BW33" s="59">
        <f t="shared" si="5"/>
        <v>0.49765670534383472</v>
      </c>
      <c r="BX33" s="59">
        <f t="shared" si="5"/>
        <v>6.0594570992004299E-3</v>
      </c>
      <c r="BY33" s="59">
        <f t="shared" si="5"/>
        <v>1.437827344210389E-2</v>
      </c>
      <c r="BZ33" s="59">
        <f t="shared" si="5"/>
        <v>0.12277522076426182</v>
      </c>
      <c r="CA33" s="59">
        <f t="shared" si="5"/>
        <v>0.13175184771858678</v>
      </c>
      <c r="CB33" s="59">
        <f t="shared" si="5"/>
        <v>0.21218206671598569</v>
      </c>
      <c r="CC33" s="59">
        <f t="shared" si="5"/>
        <v>0.2040460539767375</v>
      </c>
      <c r="CD33" s="59">
        <f t="shared" si="5"/>
        <v>0.11083402545186265</v>
      </c>
      <c r="CE33" s="59">
        <f t="shared" si="5"/>
        <v>9.3212028524874868E-2</v>
      </c>
      <c r="CF33" s="59">
        <f t="shared" si="5"/>
        <v>8.1360127392481885E-3</v>
      </c>
      <c r="CG33" s="59">
        <f t="shared" si="5"/>
        <v>0</v>
      </c>
      <c r="CH33" s="59">
        <f t="shared" si="5"/>
        <v>1.5196428916026648E-2</v>
      </c>
      <c r="CI33" s="122">
        <f t="shared" si="6"/>
        <v>1</v>
      </c>
      <c r="CK33" s="123" t="str">
        <f t="shared" si="7"/>
        <v>基山町</v>
      </c>
      <c r="CL33" s="124">
        <f t="shared" si="17"/>
        <v>65.032269167188346</v>
      </c>
      <c r="CM33" s="65">
        <f t="shared" si="18"/>
        <v>0.84514965729860714</v>
      </c>
      <c r="CN33" s="66">
        <f t="shared" si="19"/>
        <v>62.466883589445466</v>
      </c>
      <c r="CO33" s="65">
        <f t="shared" si="20"/>
        <v>0.87985820392817704</v>
      </c>
      <c r="CP33" s="66">
        <f t="shared" si="8"/>
        <v>0.76059540073809129</v>
      </c>
      <c r="CQ33" s="65">
        <f t="shared" si="21"/>
        <v>0</v>
      </c>
      <c r="CR33" s="66">
        <f t="shared" si="9"/>
        <v>1.8047901770047881</v>
      </c>
      <c r="CS33" s="65">
        <f t="shared" si="22"/>
        <v>0</v>
      </c>
      <c r="CT33" s="66">
        <f t="shared" si="10"/>
        <v>15.410995854764533</v>
      </c>
      <c r="CU33" s="67">
        <f t="shared" si="23"/>
        <v>0.12770102714624793</v>
      </c>
      <c r="CV33" s="16"/>
      <c r="CW33" s="959">
        <f t="shared" si="24"/>
        <v>54.962000000000003</v>
      </c>
      <c r="CX33" s="962">
        <f>VLOOKUP($AX33&amp;"_"&amp;$CW$14,データシート1!$A:$BT,MATCH($CW$12&amp;"_"&amp;CX$20,データシート1!$A$1:$BT$1,0),0)</f>
        <v>54.962000000000003</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1.968</v>
      </c>
      <c r="DB33" s="962">
        <f>VLOOKUP($AX33&amp;"_"&amp;$CW$14,データシート1!$A:$BT,MATCH($CW$12&amp;"_"&amp;DB$20,データシート1!$A$1:$BT$1,0),0)</f>
        <v>0</v>
      </c>
      <c r="DC33" s="962">
        <f>VLOOKUP($AX33&amp;"_"&amp;$CW$14,データシート1!$A:$BT,MATCH($CW$12&amp;"_"&amp;DC$20,データシート1!$A$1:$BT$1,0),0)</f>
        <v>0</v>
      </c>
      <c r="DD33" s="961">
        <f t="shared" si="11"/>
        <v>56.930000000000007</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45209</v>
      </c>
      <c r="AY34" s="18" t="str">
        <f>IF(IFERROR(比較地域マスタ!$Z19,"")=0,"",IFERROR(比較地域マスタ!$Z19,""))</f>
        <v>えびの市</v>
      </c>
      <c r="BB34" s="110" t="str">
        <f t="shared" si="0"/>
        <v>45209</v>
      </c>
      <c r="BC34" s="1031" t="str">
        <f t="shared" si="0"/>
        <v>えびの市</v>
      </c>
      <c r="BD34" s="34">
        <f t="shared" si="14"/>
        <v>144.97401065793082</v>
      </c>
      <c r="BE34" s="34">
        <f t="shared" si="15"/>
        <v>59.410431225502876</v>
      </c>
      <c r="BF34" s="34">
        <f>VLOOKUP($AX34&amp;"_"&amp;$BC$14,データシート1!$A:$BT,MATCH($BC$12&amp;"_"&amp;BF$20,データシート1!$A$1:$BT$1,0),0)</f>
        <v>36.020368191440909</v>
      </c>
      <c r="BG34" s="34">
        <f>VLOOKUP($AX34&amp;"_"&amp;$BC$14,データシート1!$A:$BT,MATCH($BC$12&amp;"_"&amp;BG$20,データシート1!$A$1:$BT$1,0),0)</f>
        <v>1.0501332109966317</v>
      </c>
      <c r="BH34" s="34">
        <f>VLOOKUP($AX34&amp;"_"&amp;$BC$14,データシート1!$A:$BT,MATCH($BC$12&amp;"_"&amp;BH$20,データシート1!$A$1:$BT$1,0),0)</f>
        <v>22.339929823065336</v>
      </c>
      <c r="BI34" s="34">
        <f>VLOOKUP($AX34&amp;"_"&amp;$BC$14,データシート1!$A:$BT,MATCH($BC$12&amp;"_"&amp;BI$20,データシート1!$A$1:$BT$1,0),0)</f>
        <v>18.907027737296957</v>
      </c>
      <c r="BJ34" s="34">
        <f>VLOOKUP($AX34&amp;"_"&amp;$BC$14,データシート1!$A:$BT,MATCH($BC$12&amp;"_"&amp;BJ$20,データシート1!$A$1:$BT$1,0),0)</f>
        <v>16.8985578437442</v>
      </c>
      <c r="BK34" s="34">
        <f t="shared" si="1"/>
        <v>47.078001452386779</v>
      </c>
      <c r="BL34" s="34">
        <f t="shared" si="2"/>
        <v>46.011444161557819</v>
      </c>
      <c r="BM34" s="34">
        <f>VLOOKUP($AX34&amp;"_"&amp;$BC$14,データシート1!$A:$BT,MATCH($BC$12&amp;"_"&amp;BM$20,データシート1!$A$1:$BT$1,0),0)</f>
        <v>16.482238236712224</v>
      </c>
      <c r="BN34" s="34">
        <f>VLOOKUP($AX34&amp;"_"&amp;$BC$14,データシート1!$A:$BT,MATCH($BC$12&amp;"_"&amp;BN$20,データシート1!$A$1:$BT$1,0),0)</f>
        <v>29.529205924845598</v>
      </c>
      <c r="BO34" s="34">
        <f>VLOOKUP($AX34&amp;"_"&amp;$BC$14,データシート1!$A:$BT,MATCH($BC$12&amp;"_"&amp;BO$20,データシート1!$A$1:$BT$1,0),0)</f>
        <v>1.06655729082896</v>
      </c>
      <c r="BP34" s="34">
        <f>VLOOKUP($AX34&amp;"_"&amp;$BC$14,データシート1!$A:$BT,MATCH($BC$12&amp;"_"&amp;BP$20,データシート1!$A$1:$BT$1,0),0)</f>
        <v>0</v>
      </c>
      <c r="BQ34" s="34">
        <f>VLOOKUP($AX34&amp;"_"&amp;$BC$14,データシート1!$A:$BT,MATCH($BC$12&amp;"_"&amp;BQ$20,データシート1!$A$1:$BT$1,0),0)</f>
        <v>2.6799923990000001</v>
      </c>
      <c r="BR34" s="35">
        <f t="shared" si="3"/>
        <v>144.97401065793082</v>
      </c>
      <c r="BT34" s="121" t="str">
        <f t="shared" si="4"/>
        <v>えびの市</v>
      </c>
      <c r="BU34" s="33">
        <f t="shared" si="25"/>
        <v>144.97401065793082</v>
      </c>
      <c r="BV34" s="59">
        <f t="shared" si="16"/>
        <v>0.40980056325876935</v>
      </c>
      <c r="BW34" s="59">
        <f t="shared" si="5"/>
        <v>0.24846086569565709</v>
      </c>
      <c r="BX34" s="59">
        <f t="shared" si="5"/>
        <v>7.2435963262025135E-3</v>
      </c>
      <c r="BY34" s="59">
        <f t="shared" si="5"/>
        <v>0.15409610123690973</v>
      </c>
      <c r="BZ34" s="59">
        <f t="shared" si="5"/>
        <v>0.13041667021207326</v>
      </c>
      <c r="CA34" s="59">
        <f t="shared" si="5"/>
        <v>0.11656267055766772</v>
      </c>
      <c r="CB34" s="59">
        <f t="shared" si="5"/>
        <v>0.32473407639572238</v>
      </c>
      <c r="CC34" s="59">
        <f t="shared" si="5"/>
        <v>0.31737719024772498</v>
      </c>
      <c r="CD34" s="59">
        <f t="shared" si="5"/>
        <v>0.11369098614235351</v>
      </c>
      <c r="CE34" s="59">
        <f t="shared" si="5"/>
        <v>0.2036862041053715</v>
      </c>
      <c r="CF34" s="59">
        <f t="shared" si="5"/>
        <v>7.3568861479974094E-3</v>
      </c>
      <c r="CG34" s="59">
        <f t="shared" si="5"/>
        <v>0</v>
      </c>
      <c r="CH34" s="59">
        <f t="shared" si="5"/>
        <v>1.8486019575767256E-2</v>
      </c>
      <c r="CI34" s="122">
        <f t="shared" si="6"/>
        <v>1</v>
      </c>
      <c r="CK34" s="123" t="str">
        <f t="shared" si="7"/>
        <v>えびの市</v>
      </c>
      <c r="CL34" s="124">
        <f t="shared" si="17"/>
        <v>59.410431225502876</v>
      </c>
      <c r="CM34" s="65">
        <f t="shared" si="18"/>
        <v>0.19674996055208416</v>
      </c>
      <c r="CN34" s="66">
        <f t="shared" si="19"/>
        <v>36.020368191440909</v>
      </c>
      <c r="CO34" s="65">
        <f t="shared" si="20"/>
        <v>0.32451084169588024</v>
      </c>
      <c r="CP34" s="66">
        <f t="shared" si="8"/>
        <v>1.0501332109966317</v>
      </c>
      <c r="CQ34" s="65">
        <f t="shared" si="21"/>
        <v>0</v>
      </c>
      <c r="CR34" s="66">
        <f t="shared" si="9"/>
        <v>22.339929823065336</v>
      </c>
      <c r="CS34" s="65">
        <f t="shared" si="22"/>
        <v>0</v>
      </c>
      <c r="CT34" s="66">
        <f t="shared" si="10"/>
        <v>18.907027737296957</v>
      </c>
      <c r="CU34" s="67">
        <f t="shared" si="23"/>
        <v>1.4280404289426431E-3</v>
      </c>
      <c r="CV34" s="16"/>
      <c r="CW34" s="959">
        <f t="shared" si="24"/>
        <v>11.689</v>
      </c>
      <c r="CX34" s="962">
        <f>VLOOKUP($AX34&amp;"_"&amp;$CW$14,データシート1!$A:$BT,MATCH($CW$12&amp;"_"&amp;CX$20,データシート1!$A$1:$BT$1,0),0)</f>
        <v>11.689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2.7E-2</v>
      </c>
      <c r="DB34" s="962">
        <f>VLOOKUP($AX34&amp;"_"&amp;$CW$14,データシート1!$A:$BT,MATCH($CW$12&amp;"_"&amp;DB$20,データシート1!$A$1:$BT$1,0),0)</f>
        <v>0</v>
      </c>
      <c r="DC34" s="962">
        <f>VLOOKUP($AX34&amp;"_"&amp;$CW$14,データシート1!$A:$BT,MATCH($CW$12&amp;"_"&amp;DC$20,データシート1!$A$1:$BT$1,0),0)</f>
        <v>0</v>
      </c>
      <c r="DD34" s="961">
        <f t="shared" si="11"/>
        <v>11.715999999999999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11342</v>
      </c>
      <c r="AY35" s="18" t="str">
        <f>IF(IFERROR(比較地域マスタ!$Z20,"")=0,"",IFERROR(比較地域マスタ!$Z20,""))</f>
        <v>嵐山町</v>
      </c>
      <c r="BB35" s="110" t="str">
        <f t="shared" si="0"/>
        <v>11342</v>
      </c>
      <c r="BC35" s="1031" t="str">
        <f t="shared" si="0"/>
        <v>嵐山町</v>
      </c>
      <c r="BD35" s="34">
        <f t="shared" si="14"/>
        <v>155.45495485673766</v>
      </c>
      <c r="BE35" s="34">
        <f t="shared" si="15"/>
        <v>87.022391399979767</v>
      </c>
      <c r="BF35" s="34">
        <f>VLOOKUP($AX35&amp;"_"&amp;$BC$14,データシート1!$A:$BT,MATCH($BC$12&amp;"_"&amp;BF$20,データシート1!$A$1:$BT$1,0),0)</f>
        <v>82.082101687211207</v>
      </c>
      <c r="BG35" s="34">
        <f>VLOOKUP($AX35&amp;"_"&amp;$BC$14,データシート1!$A:$BT,MATCH($BC$12&amp;"_"&amp;BG$20,データシート1!$A$1:$BT$1,0),0)</f>
        <v>0.78861732490654946</v>
      </c>
      <c r="BH35" s="34">
        <f>VLOOKUP($AX35&amp;"_"&amp;$BC$14,データシート1!$A:$BT,MATCH($BC$12&amp;"_"&amp;BH$20,データシート1!$A$1:$BT$1,0),0)</f>
        <v>4.1516723878620114</v>
      </c>
      <c r="BI35" s="34">
        <f>VLOOKUP($AX35&amp;"_"&amp;$BC$14,データシート1!$A:$BT,MATCH($BC$12&amp;"_"&amp;BI$20,データシート1!$A$1:$BT$1,0),0)</f>
        <v>20.244521770817975</v>
      </c>
      <c r="BJ35" s="34">
        <f>VLOOKUP($AX35&amp;"_"&amp;$BC$14,データシート1!$A:$BT,MATCH($BC$12&amp;"_"&amp;BJ$20,データシート1!$A$1:$BT$1,0),0)</f>
        <v>20.363028478030177</v>
      </c>
      <c r="BK35" s="34">
        <f t="shared" si="1"/>
        <v>27.038614826703519</v>
      </c>
      <c r="BL35" s="34">
        <f t="shared" si="2"/>
        <v>26.00925012328673</v>
      </c>
      <c r="BM35" s="34">
        <f>VLOOKUP($AX35&amp;"_"&amp;$BC$14,データシート1!$A:$BT,MATCH($BC$12&amp;"_"&amp;BM$20,データシート1!$A$1:$BT$1,0),0)</f>
        <v>15.229115151509895</v>
      </c>
      <c r="BN35" s="34">
        <f>VLOOKUP($AX35&amp;"_"&amp;$BC$14,データシート1!$A:$BT,MATCH($BC$12&amp;"_"&amp;BN$20,データシート1!$A$1:$BT$1,0),0)</f>
        <v>10.780134971776835</v>
      </c>
      <c r="BO35" s="34">
        <f>VLOOKUP($AX35&amp;"_"&amp;$BC$14,データシート1!$A:$BT,MATCH($BC$12&amp;"_"&amp;BO$20,データシート1!$A$1:$BT$1,0),0)</f>
        <v>1.0293647034167901</v>
      </c>
      <c r="BP35" s="34">
        <f>VLOOKUP($AX35&amp;"_"&amp;$BC$14,データシート1!$A:$BT,MATCH($BC$12&amp;"_"&amp;BP$20,データシート1!$A$1:$BT$1,0),0)</f>
        <v>0</v>
      </c>
      <c r="BQ35" s="34">
        <f>VLOOKUP($AX35&amp;"_"&amp;$BC$14,データシート1!$A:$BT,MATCH($BC$12&amp;"_"&amp;BQ$20,データシート1!$A$1:$BT$1,0),0)</f>
        <v>0.7863983812062354</v>
      </c>
      <c r="BR35" s="35">
        <f t="shared" si="3"/>
        <v>155.45495485673766</v>
      </c>
      <c r="BT35" s="121" t="str">
        <f t="shared" si="4"/>
        <v>嵐山町</v>
      </c>
      <c r="BU35" s="33">
        <f t="shared" si="25"/>
        <v>155.45495485673766</v>
      </c>
      <c r="BV35" s="59">
        <f t="shared" si="16"/>
        <v>0.55979168679555336</v>
      </c>
      <c r="BW35" s="59">
        <f t="shared" si="5"/>
        <v>0.52801212906243777</v>
      </c>
      <c r="BX35" s="59">
        <f t="shared" si="5"/>
        <v>5.0729635837809999E-3</v>
      </c>
      <c r="BY35" s="59">
        <f t="shared" si="5"/>
        <v>2.6706594149334517E-2</v>
      </c>
      <c r="BZ35" s="59">
        <f t="shared" si="5"/>
        <v>0.13022757485906244</v>
      </c>
      <c r="CA35" s="59">
        <f t="shared" si="5"/>
        <v>0.13098989669898972</v>
      </c>
      <c r="CB35" s="59">
        <f t="shared" si="5"/>
        <v>0.17393215193186634</v>
      </c>
      <c r="CC35" s="59">
        <f t="shared" si="5"/>
        <v>0.16731052507947416</v>
      </c>
      <c r="CD35" s="59">
        <f t="shared" si="5"/>
        <v>9.7964810227789537E-2</v>
      </c>
      <c r="CE35" s="59">
        <f t="shared" si="5"/>
        <v>6.9345714851684628E-2</v>
      </c>
      <c r="CF35" s="59">
        <f t="shared" si="5"/>
        <v>6.6216268523921918E-3</v>
      </c>
      <c r="CG35" s="59">
        <f t="shared" si="5"/>
        <v>0</v>
      </c>
      <c r="CH35" s="59">
        <f t="shared" si="5"/>
        <v>5.0586897145282706E-3</v>
      </c>
      <c r="CI35" s="122">
        <f t="shared" si="6"/>
        <v>1</v>
      </c>
      <c r="CK35" s="123" t="str">
        <f t="shared" si="7"/>
        <v>嵐山町</v>
      </c>
      <c r="CL35" s="124">
        <f t="shared" si="17"/>
        <v>87.022391399979767</v>
      </c>
      <c r="CM35" s="65">
        <f t="shared" si="18"/>
        <v>0.70443938639009007</v>
      </c>
      <c r="CN35" s="66">
        <f t="shared" si="19"/>
        <v>82.082101687211207</v>
      </c>
      <c r="CO35" s="65">
        <f t="shared" si="20"/>
        <v>0.74683760210724659</v>
      </c>
      <c r="CP35" s="66">
        <f t="shared" si="8"/>
        <v>0.78861732490654946</v>
      </c>
      <c r="CQ35" s="65">
        <f t="shared" si="21"/>
        <v>0</v>
      </c>
      <c r="CR35" s="66">
        <f t="shared" si="9"/>
        <v>4.1516723878620114</v>
      </c>
      <c r="CS35" s="65">
        <f t="shared" si="22"/>
        <v>0</v>
      </c>
      <c r="CT35" s="66">
        <f t="shared" si="10"/>
        <v>20.244521770817975</v>
      </c>
      <c r="CU35" s="67">
        <f t="shared" si="23"/>
        <v>1</v>
      </c>
      <c r="CV35" s="16"/>
      <c r="CW35" s="959">
        <f t="shared" si="24"/>
        <v>61.302</v>
      </c>
      <c r="CX35" s="962">
        <f>VLOOKUP($AX35&amp;"_"&amp;$CW$14,データシート1!$A:$BT,MATCH($CW$12&amp;"_"&amp;CX$20,データシート1!$A$1:$BT$1,0),0)</f>
        <v>61.302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23.847999999999999</v>
      </c>
      <c r="DB35" s="962">
        <f>VLOOKUP($AX35&amp;"_"&amp;$CW$14,データシート1!$A:$BT,MATCH($CW$12&amp;"_"&amp;DB$20,データシート1!$A$1:$BT$1,0),0)</f>
        <v>0</v>
      </c>
      <c r="DC35" s="962">
        <f>VLOOKUP($AX35&amp;"_"&amp;$CW$14,データシート1!$A:$BT,MATCH($CW$12&amp;"_"&amp;DC$20,データシート1!$A$1:$BT$1,0),0)</f>
        <v>0</v>
      </c>
      <c r="DD35" s="961">
        <f t="shared" si="11"/>
        <v>85.15</v>
      </c>
      <c r="DE35" s="16"/>
      <c r="DF35" s="125">
        <f>VLOOKUP($AX35&amp;"_"&amp;$DF$14,データシート1!$A:$BT,MATCH($DF$12&amp;"_"&amp;DF$20,データシート1!$A$1:$BT$1,0),0)</f>
        <v>6</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0.72</v>
      </c>
      <c r="DO35" s="127">
        <f t="shared" si="27"/>
        <v>0</v>
      </c>
      <c r="DP35" s="127">
        <f t="shared" si="13"/>
        <v>0</v>
      </c>
      <c r="DQ35" s="127">
        <f t="shared" si="13"/>
        <v>0.28000000000000003</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14362</v>
      </c>
      <c r="AY36" s="18" t="str">
        <f>IF(IFERROR(比較地域マスタ!$Z21,"")=0,"",IFERROR(比較地域マスタ!$Z21,""))</f>
        <v>大井町</v>
      </c>
      <c r="BB36" s="110" t="str">
        <f t="shared" si="0"/>
        <v>14362</v>
      </c>
      <c r="BC36" s="1031" t="str">
        <f t="shared" si="0"/>
        <v>大井町</v>
      </c>
      <c r="BD36" s="34">
        <f t="shared" si="14"/>
        <v>96.648803114051432</v>
      </c>
      <c r="BE36" s="34">
        <f t="shared" si="15"/>
        <v>28.920745824410925</v>
      </c>
      <c r="BF36" s="34">
        <f>VLOOKUP($AX36&amp;"_"&amp;$BC$14,データシート1!$A:$BT,MATCH($BC$12&amp;"_"&amp;BF$20,データシート1!$A$1:$BT$1,0),0)</f>
        <v>25.328242733839133</v>
      </c>
      <c r="BG36" s="34">
        <f>VLOOKUP($AX36&amp;"_"&amp;$BC$14,データシート1!$A:$BT,MATCH($BC$12&amp;"_"&amp;BG$20,データシート1!$A$1:$BT$1,0),0)</f>
        <v>0.89568525710214597</v>
      </c>
      <c r="BH36" s="34">
        <f>VLOOKUP($AX36&amp;"_"&amp;$BC$14,データシート1!$A:$BT,MATCH($BC$12&amp;"_"&amp;BH$20,データシート1!$A$1:$BT$1,0),0)</f>
        <v>2.6968178334696495</v>
      </c>
      <c r="BI36" s="34">
        <f>VLOOKUP($AX36&amp;"_"&amp;$BC$14,データシート1!$A:$BT,MATCH($BC$12&amp;"_"&amp;BI$20,データシート1!$A$1:$BT$1,0),0)</f>
        <v>21.04849806863297</v>
      </c>
      <c r="BJ36" s="34">
        <f>VLOOKUP($AX36&amp;"_"&amp;$BC$14,データシート1!$A:$BT,MATCH($BC$12&amp;"_"&amp;BJ$20,データシート1!$A$1:$BT$1,0),0)</f>
        <v>17.906727042889415</v>
      </c>
      <c r="BK36" s="34">
        <f t="shared" si="1"/>
        <v>27.532369920541932</v>
      </c>
      <c r="BL36" s="34">
        <f t="shared" si="2"/>
        <v>26.51929522008902</v>
      </c>
      <c r="BM36" s="34">
        <f>VLOOKUP($AX36&amp;"_"&amp;$BC$14,データシート1!$A:$BT,MATCH($BC$12&amp;"_"&amp;BM$20,データシート1!$A$1:$BT$1,0),0)</f>
        <v>14.238305250086359</v>
      </c>
      <c r="BN36" s="34">
        <f>VLOOKUP($AX36&amp;"_"&amp;$BC$14,データシート1!$A:$BT,MATCH($BC$12&amp;"_"&amp;BN$20,データシート1!$A$1:$BT$1,0),0)</f>
        <v>12.280989970002661</v>
      </c>
      <c r="BO36" s="34">
        <f>VLOOKUP($AX36&amp;"_"&amp;$BC$14,データシート1!$A:$BT,MATCH($BC$12&amp;"_"&amp;BO$20,データシート1!$A$1:$BT$1,0),0)</f>
        <v>1.0130747004529099</v>
      </c>
      <c r="BP36" s="34">
        <f>VLOOKUP($AX36&amp;"_"&amp;$BC$14,データシート1!$A:$BT,MATCH($BC$12&amp;"_"&amp;BP$20,データシート1!$A$1:$BT$1,0),0)</f>
        <v>0</v>
      </c>
      <c r="BQ36" s="34">
        <f>VLOOKUP($AX36&amp;"_"&amp;$BC$14,データシート1!$A:$BT,MATCH($BC$12&amp;"_"&amp;BQ$20,データシート1!$A$1:$BT$1,0),0)</f>
        <v>1.2404622575761921</v>
      </c>
      <c r="BR36" s="35">
        <f t="shared" si="3"/>
        <v>96.648803114051432</v>
      </c>
      <c r="BT36" s="121" t="str">
        <f t="shared" si="4"/>
        <v>大井町</v>
      </c>
      <c r="BU36" s="33">
        <f t="shared" si="25"/>
        <v>96.648803114051432</v>
      </c>
      <c r="BV36" s="59">
        <f t="shared" si="16"/>
        <v>0.29923542653997171</v>
      </c>
      <c r="BW36" s="59">
        <f t="shared" si="5"/>
        <v>0.26206473249286155</v>
      </c>
      <c r="BX36" s="59">
        <f t="shared" si="5"/>
        <v>9.2674221329485402E-3</v>
      </c>
      <c r="BY36" s="59">
        <f t="shared" si="5"/>
        <v>2.7903271914161643E-2</v>
      </c>
      <c r="BZ36" s="59">
        <f t="shared" si="5"/>
        <v>0.21778332881985585</v>
      </c>
      <c r="CA36" s="59">
        <f t="shared" si="5"/>
        <v>0.18527624208401622</v>
      </c>
      <c r="CB36" s="59">
        <f t="shared" si="5"/>
        <v>0.2848702625737855</v>
      </c>
      <c r="CC36" s="59">
        <f t="shared" si="5"/>
        <v>0.27438824243684268</v>
      </c>
      <c r="CD36" s="59">
        <f t="shared" si="5"/>
        <v>0.1473200369929496</v>
      </c>
      <c r="CE36" s="59">
        <f t="shared" si="5"/>
        <v>0.12706820544389308</v>
      </c>
      <c r="CF36" s="59">
        <f t="shared" si="5"/>
        <v>1.0482020136942828E-2</v>
      </c>
      <c r="CG36" s="59">
        <f t="shared" si="5"/>
        <v>0</v>
      </c>
      <c r="CH36" s="59">
        <f t="shared" si="5"/>
        <v>1.2834739982370724E-2</v>
      </c>
      <c r="CI36" s="122">
        <f t="shared" si="6"/>
        <v>1</v>
      </c>
      <c r="CK36" s="123" t="str">
        <f t="shared" si="7"/>
        <v>大井町</v>
      </c>
      <c r="CL36" s="124">
        <f t="shared" si="17"/>
        <v>28.920745824410925</v>
      </c>
      <c r="CM36" s="65">
        <f t="shared" si="18"/>
        <v>0.30763383676261813</v>
      </c>
      <c r="CN36" s="66">
        <f t="shared" si="19"/>
        <v>25.328242733839133</v>
      </c>
      <c r="CO36" s="65">
        <f t="shared" si="20"/>
        <v>0.3512679538605889</v>
      </c>
      <c r="CP36" s="66">
        <f t="shared" si="8"/>
        <v>0.89568525710214597</v>
      </c>
      <c r="CQ36" s="65">
        <f t="shared" si="21"/>
        <v>0</v>
      </c>
      <c r="CR36" s="66">
        <f t="shared" si="9"/>
        <v>2.6968178334696495</v>
      </c>
      <c r="CS36" s="65">
        <f t="shared" si="22"/>
        <v>0</v>
      </c>
      <c r="CT36" s="66">
        <f t="shared" si="10"/>
        <v>21.04849806863297</v>
      </c>
      <c r="CU36" s="67">
        <f t="shared" si="23"/>
        <v>0</v>
      </c>
      <c r="CV36" s="16"/>
      <c r="CW36" s="959">
        <f t="shared" si="24"/>
        <v>8.8970000000000002</v>
      </c>
      <c r="CX36" s="962">
        <f>VLOOKUP($AX36&amp;"_"&amp;$CW$14,データシート1!$A:$BT,MATCH($CW$12&amp;"_"&amp;CX$20,データシート1!$A$1:$BT$1,0),0)</f>
        <v>8.8970000000000002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8.8970000000000002</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37406</v>
      </c>
      <c r="AY37" s="18" t="str">
        <f>IF(IFERROR(比較地域マスタ!$Z22,"")=0,"",IFERROR(比較地域マスタ!$Z22,""))</f>
        <v>まんのう町</v>
      </c>
      <c r="BB37" s="110" t="str">
        <f t="shared" si="0"/>
        <v>37406</v>
      </c>
      <c r="BC37" s="1031" t="str">
        <f t="shared" si="0"/>
        <v>まんのう町</v>
      </c>
      <c r="BD37" s="34">
        <f t="shared" si="14"/>
        <v>151.60129913213467</v>
      </c>
      <c r="BE37" s="34">
        <f t="shared" si="15"/>
        <v>69.090772220332866</v>
      </c>
      <c r="BF37" s="34">
        <f>VLOOKUP($AX37&amp;"_"&amp;$BC$14,データシート1!$A:$BT,MATCH($BC$12&amp;"_"&amp;BF$20,データシート1!$A$1:$BT$1,0),0)</f>
        <v>53.521573665166052</v>
      </c>
      <c r="BG37" s="34">
        <f>VLOOKUP($AX37&amp;"_"&amp;$BC$14,データシート1!$A:$BT,MATCH($BC$12&amp;"_"&amp;BG$20,データシート1!$A$1:$BT$1,0),0)</f>
        <v>1.5737607010473009</v>
      </c>
      <c r="BH37" s="34">
        <f>VLOOKUP($AX37&amp;"_"&amp;$BC$14,データシート1!$A:$BT,MATCH($BC$12&amp;"_"&amp;BH$20,データシート1!$A$1:$BT$1,0),0)</f>
        <v>13.99543785411951</v>
      </c>
      <c r="BI37" s="34">
        <f>VLOOKUP($AX37&amp;"_"&amp;$BC$14,データシート1!$A:$BT,MATCH($BC$12&amp;"_"&amp;BI$20,データシート1!$A$1:$BT$1,0),0)</f>
        <v>15.348186509204854</v>
      </c>
      <c r="BJ37" s="34">
        <f>VLOOKUP($AX37&amp;"_"&amp;$BC$14,データシート1!$A:$BT,MATCH($BC$12&amp;"_"&amp;BJ$20,データシート1!$A$1:$BT$1,0),0)</f>
        <v>25.336470202149172</v>
      </c>
      <c r="BK37" s="34">
        <f t="shared" si="1"/>
        <v>40.180802375656562</v>
      </c>
      <c r="BL37" s="34">
        <f t="shared" si="2"/>
        <v>39.137132830927399</v>
      </c>
      <c r="BM37" s="34">
        <f>VLOOKUP($AX37&amp;"_"&amp;$BC$14,データシート1!$A:$BT,MATCH($BC$12&amp;"_"&amp;BM$20,データシート1!$A$1:$BT$1,0),0)</f>
        <v>16.196819746590222</v>
      </c>
      <c r="BN37" s="34">
        <f>VLOOKUP($AX37&amp;"_"&amp;$BC$14,データシート1!$A:$BT,MATCH($BC$12&amp;"_"&amp;BN$20,データシート1!$A$1:$BT$1,0),0)</f>
        <v>22.940313084337173</v>
      </c>
      <c r="BO37" s="34">
        <f>VLOOKUP($AX37&amp;"_"&amp;$BC$14,データシート1!$A:$BT,MATCH($BC$12&amp;"_"&amp;BO$20,データシート1!$A$1:$BT$1,0),0)</f>
        <v>1.04366954472916</v>
      </c>
      <c r="BP37" s="34">
        <f>VLOOKUP($AX37&amp;"_"&amp;$BC$14,データシート1!$A:$BT,MATCH($BC$12&amp;"_"&amp;BP$20,データシート1!$A$1:$BT$1,0),0)</f>
        <v>0</v>
      </c>
      <c r="BQ37" s="34">
        <f>VLOOKUP($AX37&amp;"_"&amp;$BC$14,データシート1!$A:$BT,MATCH($BC$12&amp;"_"&amp;BQ$20,データシート1!$A$1:$BT$1,0),0)</f>
        <v>1.64506782479122</v>
      </c>
      <c r="BR37" s="35">
        <f t="shared" si="3"/>
        <v>151.60129913213467</v>
      </c>
      <c r="BT37" s="121" t="str">
        <f t="shared" si="4"/>
        <v>まんのう町</v>
      </c>
      <c r="BU37" s="33">
        <f t="shared" si="25"/>
        <v>151.60129913213467</v>
      </c>
      <c r="BV37" s="59">
        <f t="shared" si="16"/>
        <v>0.45573997462985999</v>
      </c>
      <c r="BW37" s="59">
        <f t="shared" si="5"/>
        <v>0.35304165578763946</v>
      </c>
      <c r="BX37" s="59">
        <f t="shared" si="5"/>
        <v>1.0380918303843965E-2</v>
      </c>
      <c r="BY37" s="59">
        <f t="shared" si="5"/>
        <v>9.2317400538376532E-2</v>
      </c>
      <c r="BZ37" s="59">
        <f t="shared" si="5"/>
        <v>0.10124046823521926</v>
      </c>
      <c r="CA37" s="59">
        <f t="shared" si="5"/>
        <v>0.1671256799723469</v>
      </c>
      <c r="CB37" s="59">
        <f t="shared" si="5"/>
        <v>0.26504259927637719</v>
      </c>
      <c r="CC37" s="59">
        <f t="shared" si="5"/>
        <v>0.2581582945197306</v>
      </c>
      <c r="CD37" s="59">
        <f t="shared" si="5"/>
        <v>0.10683826483883349</v>
      </c>
      <c r="CE37" s="59">
        <f t="shared" si="5"/>
        <v>0.15132002968089706</v>
      </c>
      <c r="CF37" s="59">
        <f t="shared" si="5"/>
        <v>6.8843047566466082E-3</v>
      </c>
      <c r="CG37" s="59">
        <f t="shared" si="5"/>
        <v>0</v>
      </c>
      <c r="CH37" s="59">
        <f t="shared" si="5"/>
        <v>1.0851277886196675E-2</v>
      </c>
      <c r="CI37" s="122">
        <f t="shared" si="6"/>
        <v>1</v>
      </c>
      <c r="CK37" s="123" t="str">
        <f t="shared" si="7"/>
        <v>まんのう町</v>
      </c>
      <c r="CL37" s="124">
        <f t="shared" si="17"/>
        <v>69.090772220332866</v>
      </c>
      <c r="CM37" s="65">
        <f t="shared" si="18"/>
        <v>0.53257473925253407</v>
      </c>
      <c r="CN37" s="66">
        <f t="shared" si="19"/>
        <v>53.521573665166052</v>
      </c>
      <c r="CO37" s="65">
        <f t="shared" si="20"/>
        <v>0.6874984698730614</v>
      </c>
      <c r="CP37" s="66">
        <f t="shared" si="8"/>
        <v>1.5737607010473009</v>
      </c>
      <c r="CQ37" s="65">
        <f t="shared" si="21"/>
        <v>0</v>
      </c>
      <c r="CR37" s="66">
        <f t="shared" si="9"/>
        <v>13.99543785411951</v>
      </c>
      <c r="CS37" s="65">
        <f t="shared" si="22"/>
        <v>0</v>
      </c>
      <c r="CT37" s="66">
        <f t="shared" si="10"/>
        <v>15.348186509204854</v>
      </c>
      <c r="CU37" s="67">
        <f t="shared" si="23"/>
        <v>0</v>
      </c>
      <c r="CV37" s="16"/>
      <c r="CW37" s="959">
        <f t="shared" si="24"/>
        <v>36.795999999999999</v>
      </c>
      <c r="CX37" s="962">
        <f>VLOOKUP($AX37&amp;"_"&amp;$CW$14,データシート1!$A:$BT,MATCH($CW$12&amp;"_"&amp;CX$20,データシート1!$A$1:$BT$1,0),0)</f>
        <v>36.795999999999999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36.795999999999999</v>
      </c>
      <c r="DE37" s="16"/>
      <c r="DF37" s="125">
        <f>VLOOKUP($AX37&amp;"_"&amp;$DF$14,データシート1!$A:$BT,MATCH($DF$12&amp;"_"&amp;DF$20,データシート1!$A$1:$BT$1,0),0)</f>
        <v>4</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10449</v>
      </c>
      <c r="AY38" s="18" t="str">
        <f>IF(IFERROR(比較地域マスタ!$Z23,"")=0,"",IFERROR(比較地域マスタ!$Z23,""))</f>
        <v>みなかみ町</v>
      </c>
      <c r="BB38" s="110" t="str">
        <f t="shared" si="0"/>
        <v>10449</v>
      </c>
      <c r="BC38" s="1031" t="str">
        <f t="shared" si="0"/>
        <v>みなかみ町</v>
      </c>
      <c r="BD38" s="34">
        <f t="shared" si="14"/>
        <v>131.29268627547563</v>
      </c>
      <c r="BE38" s="34">
        <f t="shared" si="15"/>
        <v>42.949431009694969</v>
      </c>
      <c r="BF38" s="34">
        <f>VLOOKUP($AX38&amp;"_"&amp;$BC$14,データシート1!$A:$BT,MATCH($BC$12&amp;"_"&amp;BF$20,データシート1!$A$1:$BT$1,0),0)</f>
        <v>39.443950265928933</v>
      </c>
      <c r="BG38" s="34">
        <f>VLOOKUP($AX38&amp;"_"&amp;$BC$14,データシート1!$A:$BT,MATCH($BC$12&amp;"_"&amp;BG$20,データシート1!$A$1:$BT$1,0),0)</f>
        <v>1.4933138936803054</v>
      </c>
      <c r="BH38" s="34">
        <f>VLOOKUP($AX38&amp;"_"&amp;$BC$14,データシート1!$A:$BT,MATCH($BC$12&amp;"_"&amp;BH$20,データシート1!$A$1:$BT$1,0),0)</f>
        <v>2.0121668500857277</v>
      </c>
      <c r="BI38" s="34">
        <f>VLOOKUP($AX38&amp;"_"&amp;$BC$14,データシート1!$A:$BT,MATCH($BC$12&amp;"_"&amp;BI$20,データシート1!$A$1:$BT$1,0),0)</f>
        <v>23.547454368168331</v>
      </c>
      <c r="BJ38" s="34">
        <f>VLOOKUP($AX38&amp;"_"&amp;$BC$14,データシート1!$A:$BT,MATCH($BC$12&amp;"_"&amp;BJ$20,データシート1!$A$1:$BT$1,0),0)</f>
        <v>22.599229673161645</v>
      </c>
      <c r="BK38" s="34">
        <f t="shared" si="1"/>
        <v>42.196571224450693</v>
      </c>
      <c r="BL38" s="34">
        <f t="shared" si="2"/>
        <v>41.149048130633297</v>
      </c>
      <c r="BM38" s="34">
        <f>VLOOKUP($AX38&amp;"_"&amp;$BC$14,データシート1!$A:$BT,MATCH($BC$12&amp;"_"&amp;BM$20,データシート1!$A$1:$BT$1,0),0)</f>
        <v>17.939231672001704</v>
      </c>
      <c r="BN38" s="34">
        <f>VLOOKUP($AX38&amp;"_"&amp;$BC$14,データシート1!$A:$BT,MATCH($BC$12&amp;"_"&amp;BN$20,データシート1!$A$1:$BT$1,0),0)</f>
        <v>23.209816458631593</v>
      </c>
      <c r="BO38" s="34">
        <f>VLOOKUP($AX38&amp;"_"&amp;$BC$14,データシート1!$A:$BT,MATCH($BC$12&amp;"_"&amp;BO$20,データシート1!$A$1:$BT$1,0),0)</f>
        <v>1.0475230938174001</v>
      </c>
      <c r="BP38" s="34">
        <f>VLOOKUP($AX38&amp;"_"&amp;$BC$14,データシート1!$A:$BT,MATCH($BC$12&amp;"_"&amp;BP$20,データシート1!$A$1:$BT$1,0),0)</f>
        <v>0</v>
      </c>
      <c r="BQ38" s="34">
        <f>VLOOKUP($AX38&amp;"_"&amp;$BC$14,データシート1!$A:$BT,MATCH($BC$12&amp;"_"&amp;BQ$20,データシート1!$A$1:$BT$1,0),0)</f>
        <v>0</v>
      </c>
      <c r="BR38" s="35">
        <f t="shared" si="3"/>
        <v>131.29268627547563</v>
      </c>
      <c r="BT38" s="121" t="str">
        <f t="shared" si="4"/>
        <v>みなかみ町</v>
      </c>
      <c r="BU38" s="33">
        <f t="shared" si="25"/>
        <v>131.29268627547563</v>
      </c>
      <c r="BV38" s="59">
        <f t="shared" si="16"/>
        <v>0.32712736884352683</v>
      </c>
      <c r="BW38" s="59">
        <f t="shared" si="5"/>
        <v>0.30042762765298625</v>
      </c>
      <c r="BX38" s="59">
        <f t="shared" si="5"/>
        <v>1.1373930536747985E-2</v>
      </c>
      <c r="BY38" s="59">
        <f t="shared" si="5"/>
        <v>1.5325810653792554E-2</v>
      </c>
      <c r="BZ38" s="59">
        <f t="shared" si="5"/>
        <v>0.17935084608415691</v>
      </c>
      <c r="CA38" s="59">
        <f t="shared" si="5"/>
        <v>0.1721286258531142</v>
      </c>
      <c r="CB38" s="59">
        <f t="shared" si="5"/>
        <v>0.32139315921920214</v>
      </c>
      <c r="CC38" s="59">
        <f t="shared" si="5"/>
        <v>0.31341462573395146</v>
      </c>
      <c r="CD38" s="59">
        <f t="shared" si="5"/>
        <v>0.13663542258829234</v>
      </c>
      <c r="CE38" s="59">
        <f t="shared" si="5"/>
        <v>0.17677920314565909</v>
      </c>
      <c r="CF38" s="59">
        <f t="shared" si="5"/>
        <v>7.978533485250721E-3</v>
      </c>
      <c r="CG38" s="59">
        <f t="shared" si="5"/>
        <v>0</v>
      </c>
      <c r="CH38" s="59">
        <f t="shared" si="5"/>
        <v>0</v>
      </c>
      <c r="CI38" s="122">
        <f t="shared" si="6"/>
        <v>1</v>
      </c>
      <c r="CK38" s="123" t="str">
        <f t="shared" si="7"/>
        <v>みなかみ町</v>
      </c>
      <c r="CL38" s="124">
        <f t="shared" si="17"/>
        <v>42.949431009694969</v>
      </c>
      <c r="CM38" s="65">
        <f t="shared" si="18"/>
        <v>0.69518965206454442</v>
      </c>
      <c r="CN38" s="66">
        <f t="shared" si="19"/>
        <v>39.443950265928933</v>
      </c>
      <c r="CO38" s="65">
        <f t="shared" si="20"/>
        <v>0.75697286399305885</v>
      </c>
      <c r="CP38" s="66">
        <f t="shared" si="8"/>
        <v>1.4933138936803054</v>
      </c>
      <c r="CQ38" s="65">
        <f t="shared" si="21"/>
        <v>0</v>
      </c>
      <c r="CR38" s="66">
        <f t="shared" si="9"/>
        <v>2.0121668500857277</v>
      </c>
      <c r="CS38" s="65">
        <f t="shared" si="22"/>
        <v>0</v>
      </c>
      <c r="CT38" s="66">
        <f t="shared" si="10"/>
        <v>23.547454368168331</v>
      </c>
      <c r="CU38" s="67">
        <f t="shared" si="23"/>
        <v>0</v>
      </c>
      <c r="CV38" s="16"/>
      <c r="CW38" s="959">
        <f t="shared" si="24"/>
        <v>29.858000000000001</v>
      </c>
      <c r="CX38" s="962">
        <f>VLOOKUP($AX38&amp;"_"&amp;$CW$14,データシート1!$A:$BT,MATCH($CW$12&amp;"_"&amp;CX$20,データシート1!$A$1:$BT$1,0),0)</f>
        <v>29.858000000000001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29.858000000000001</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22344</v>
      </c>
      <c r="AY39" s="18" t="str">
        <f>IF(IFERROR(比較地域マスタ!$Z24,"")=0,"",IFERROR(比較地域マスタ!$Z24,""))</f>
        <v>小山町</v>
      </c>
      <c r="BB39" s="110" t="str">
        <f t="shared" si="0"/>
        <v>22344</v>
      </c>
      <c r="BC39" s="1031" t="str">
        <f t="shared" si="0"/>
        <v>小山町</v>
      </c>
      <c r="BD39" s="34">
        <f t="shared" si="14"/>
        <v>172.10505320742132</v>
      </c>
      <c r="BE39" s="34">
        <f t="shared" si="15"/>
        <v>79.668851418656217</v>
      </c>
      <c r="BF39" s="34">
        <f>VLOOKUP($AX39&amp;"_"&amp;$BC$14,データシート1!$A:$BT,MATCH($BC$12&amp;"_"&amp;BF$20,データシート1!$A$1:$BT$1,0),0)</f>
        <v>75.076801252129911</v>
      </c>
      <c r="BG39" s="34">
        <f>VLOOKUP($AX39&amp;"_"&amp;$BC$14,データシート1!$A:$BT,MATCH($BC$12&amp;"_"&amp;BG$20,データシート1!$A$1:$BT$1,0),0)</f>
        <v>0.94514380963052591</v>
      </c>
      <c r="BH39" s="34">
        <f>VLOOKUP($AX39&amp;"_"&amp;$BC$14,データシート1!$A:$BT,MATCH($BC$12&amp;"_"&amp;BH$20,データシート1!$A$1:$BT$1,0),0)</f>
        <v>3.6469063568957876</v>
      </c>
      <c r="BI39" s="34">
        <f>VLOOKUP($AX39&amp;"_"&amp;$BC$14,データシート1!$A:$BT,MATCH($BC$12&amp;"_"&amp;BI$20,データシート1!$A$1:$BT$1,0),0)</f>
        <v>34.668619520959297</v>
      </c>
      <c r="BJ39" s="34">
        <f>VLOOKUP($AX39&amp;"_"&amp;$BC$14,データシート1!$A:$BT,MATCH($BC$12&amp;"_"&amp;BJ$20,データシート1!$A$1:$BT$1,0),0)</f>
        <v>20.459573333417495</v>
      </c>
      <c r="BK39" s="34">
        <f t="shared" si="1"/>
        <v>33.114075797089654</v>
      </c>
      <c r="BL39" s="34">
        <f t="shared" si="2"/>
        <v>32.072683349548996</v>
      </c>
      <c r="BM39" s="34">
        <f>VLOOKUP($AX39&amp;"_"&amp;$BC$14,データシート1!$A:$BT,MATCH($BC$12&amp;"_"&amp;BM$20,データシート1!$A$1:$BT$1,0),0)</f>
        <v>16.585532547423046</v>
      </c>
      <c r="BN39" s="34">
        <f>VLOOKUP($AX39&amp;"_"&amp;$BC$14,データシート1!$A:$BT,MATCH($BC$12&amp;"_"&amp;BN$20,データシート1!$A$1:$BT$1,0),0)</f>
        <v>15.487150802125946</v>
      </c>
      <c r="BO39" s="34">
        <f>VLOOKUP($AX39&amp;"_"&amp;$BC$14,データシート1!$A:$BT,MATCH($BC$12&amp;"_"&amp;BO$20,データシート1!$A$1:$BT$1,0),0)</f>
        <v>1.04139244754066</v>
      </c>
      <c r="BP39" s="34">
        <f>VLOOKUP($AX39&amp;"_"&amp;$BC$14,データシート1!$A:$BT,MATCH($BC$12&amp;"_"&amp;BP$20,データシート1!$A$1:$BT$1,0),0)</f>
        <v>0</v>
      </c>
      <c r="BQ39" s="34">
        <f>VLOOKUP($AX39&amp;"_"&amp;$BC$14,データシート1!$A:$BT,MATCH($BC$12&amp;"_"&amp;BQ$20,データシート1!$A$1:$BT$1,0),0)</f>
        <v>4.1939331372986643</v>
      </c>
      <c r="BR39" s="35">
        <f t="shared" si="3"/>
        <v>172.10505320742132</v>
      </c>
      <c r="BT39" s="121" t="str">
        <f t="shared" si="4"/>
        <v>小山町</v>
      </c>
      <c r="BU39" s="33">
        <f t="shared" si="25"/>
        <v>172.10505320742132</v>
      </c>
      <c r="BV39" s="59">
        <f t="shared" si="16"/>
        <v>0.46290826407426383</v>
      </c>
      <c r="BW39" s="59">
        <f t="shared" si="5"/>
        <v>0.43622659447219841</v>
      </c>
      <c r="BX39" s="59">
        <f t="shared" si="5"/>
        <v>5.491667978461021E-3</v>
      </c>
      <c r="BY39" s="59">
        <f t="shared" si="5"/>
        <v>2.1190001623604446E-2</v>
      </c>
      <c r="BZ39" s="59">
        <f t="shared" si="5"/>
        <v>0.20143870778260423</v>
      </c>
      <c r="CA39" s="59">
        <f t="shared" si="5"/>
        <v>0.11887839986173782</v>
      </c>
      <c r="CB39" s="59">
        <f t="shared" si="5"/>
        <v>0.19240617971385482</v>
      </c>
      <c r="CC39" s="59">
        <f t="shared" si="5"/>
        <v>0.18635526820293266</v>
      </c>
      <c r="CD39" s="59">
        <f t="shared" si="5"/>
        <v>9.6368655297030315E-2</v>
      </c>
      <c r="CE39" s="59">
        <f t="shared" si="5"/>
        <v>8.9986612905902319E-2</v>
      </c>
      <c r="CF39" s="59">
        <f t="shared" si="5"/>
        <v>6.0509115109221804E-3</v>
      </c>
      <c r="CG39" s="59">
        <f t="shared" si="5"/>
        <v>0</v>
      </c>
      <c r="CH39" s="59">
        <f t="shared" si="5"/>
        <v>2.4368448567539319E-2</v>
      </c>
      <c r="CI39" s="122">
        <f t="shared" si="6"/>
        <v>1</v>
      </c>
      <c r="CK39" s="123" t="str">
        <f t="shared" si="7"/>
        <v>小山町</v>
      </c>
      <c r="CL39" s="124">
        <f t="shared" si="17"/>
        <v>79.668851418656217</v>
      </c>
      <c r="CM39" s="65">
        <f t="shared" si="18"/>
        <v>0.78831310959872913</v>
      </c>
      <c r="CN39" s="66">
        <f t="shared" si="19"/>
        <v>75.076801252129911</v>
      </c>
      <c r="CO39" s="65">
        <f t="shared" si="20"/>
        <v>0.83653004593370672</v>
      </c>
      <c r="CP39" s="66">
        <f t="shared" si="8"/>
        <v>0.94514380963052591</v>
      </c>
      <c r="CQ39" s="65">
        <f t="shared" si="21"/>
        <v>0</v>
      </c>
      <c r="CR39" s="66">
        <f t="shared" si="9"/>
        <v>3.6469063568957876</v>
      </c>
      <c r="CS39" s="65">
        <f t="shared" si="22"/>
        <v>0</v>
      </c>
      <c r="CT39" s="66">
        <f t="shared" si="10"/>
        <v>34.668619520959297</v>
      </c>
      <c r="CU39" s="67">
        <f t="shared" si="23"/>
        <v>0.26150449961005945</v>
      </c>
      <c r="CV39" s="16"/>
      <c r="CW39" s="959">
        <f t="shared" si="24"/>
        <v>62.804000000000002</v>
      </c>
      <c r="CX39" s="962">
        <f>VLOOKUP($AX39&amp;"_"&amp;$CW$14,データシート1!$A:$BT,MATCH($CW$12&amp;"_"&amp;CX$20,データシート1!$A$1:$BT$1,0),0)</f>
        <v>62.804000000000002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9.0660000000000007</v>
      </c>
      <c r="DB39" s="962">
        <f>VLOOKUP($AX39&amp;"_"&amp;$CW$14,データシート1!$A:$BT,MATCH($CW$12&amp;"_"&amp;DB$20,データシート1!$A$1:$BT$1,0),0)</f>
        <v>0</v>
      </c>
      <c r="DC39" s="962">
        <f>VLOOKUP($AX39&amp;"_"&amp;$CW$14,データシート1!$A:$BT,MATCH($CW$12&amp;"_"&amp;DC$20,データシート1!$A$1:$BT$1,0),0)</f>
        <v>0</v>
      </c>
      <c r="DD39" s="961">
        <f t="shared" si="11"/>
        <v>71.87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45421</v>
      </c>
      <c r="AY40" s="18" t="str">
        <f>IF(IFERROR(比較地域マスタ!$Z25,"")=0,"",IFERROR(比較地域マスタ!$Z25,""))</f>
        <v>門川町</v>
      </c>
      <c r="BB40" s="110" t="str">
        <f t="shared" si="0"/>
        <v>45421</v>
      </c>
      <c r="BC40" s="1031" t="str">
        <f t="shared" si="0"/>
        <v>門川町</v>
      </c>
      <c r="BD40" s="34">
        <f t="shared" si="14"/>
        <v>99.305300849744356</v>
      </c>
      <c r="BE40" s="34">
        <f t="shared" si="15"/>
        <v>37.218181072009777</v>
      </c>
      <c r="BF40" s="34">
        <f>VLOOKUP($AX40&amp;"_"&amp;$BC$14,データシート1!$A:$BT,MATCH($BC$12&amp;"_"&amp;BF$20,データシート1!$A$1:$BT$1,0),0)</f>
        <v>29.361351492139999</v>
      </c>
      <c r="BG40" s="34">
        <f>VLOOKUP($AX40&amp;"_"&amp;$BC$14,データシート1!$A:$BT,MATCH($BC$12&amp;"_"&amp;BG$20,データシート1!$A$1:$BT$1,0),0)</f>
        <v>1.23477201732571</v>
      </c>
      <c r="BH40" s="34">
        <f>VLOOKUP($AX40&amp;"_"&amp;$BC$14,データシート1!$A:$BT,MATCH($BC$12&amp;"_"&amp;BH$20,データシート1!$A$1:$BT$1,0),0)</f>
        <v>6.622057562544069</v>
      </c>
      <c r="BI40" s="34">
        <f>VLOOKUP($AX40&amp;"_"&amp;$BC$14,データシート1!$A:$BT,MATCH($BC$12&amp;"_"&amp;BI$20,データシート1!$A$1:$BT$1,0),0)</f>
        <v>12.612435755185619</v>
      </c>
      <c r="BJ40" s="34">
        <f>VLOOKUP($AX40&amp;"_"&amp;$BC$14,データシート1!$A:$BT,MATCH($BC$12&amp;"_"&amp;BJ$20,データシート1!$A$1:$BT$1,0),0)</f>
        <v>14.647564009835881</v>
      </c>
      <c r="BK40" s="34">
        <f t="shared" si="1"/>
        <v>33.226882191719518</v>
      </c>
      <c r="BL40" s="34">
        <f t="shared" si="2"/>
        <v>32.19670006879916</v>
      </c>
      <c r="BM40" s="34">
        <f>VLOOKUP($AX40&amp;"_"&amp;$BC$14,データシート1!$A:$BT,MATCH($BC$12&amp;"_"&amp;BM$20,データシート1!$A$1:$BT$1,0),0)</f>
        <v>15.808106945757393</v>
      </c>
      <c r="BN40" s="34">
        <f>VLOOKUP($AX40&amp;"_"&amp;$BC$14,データシート1!$A:$BT,MATCH($BC$12&amp;"_"&amp;BN$20,データシート1!$A$1:$BT$1,0),0)</f>
        <v>16.388593123041765</v>
      </c>
      <c r="BO40" s="34">
        <f>VLOOKUP($AX40&amp;"_"&amp;$BC$14,データシート1!$A:$BT,MATCH($BC$12&amp;"_"&amp;BO$20,データシート1!$A$1:$BT$1,0),0)</f>
        <v>1.03018212292036</v>
      </c>
      <c r="BP40" s="34">
        <f>VLOOKUP($AX40&amp;"_"&amp;$BC$14,データシート1!$A:$BT,MATCH($BC$12&amp;"_"&amp;BP$20,データシート1!$A$1:$BT$1,0),0)</f>
        <v>0</v>
      </c>
      <c r="BQ40" s="34">
        <f>VLOOKUP($AX40&amp;"_"&amp;$BC$14,データシート1!$A:$BT,MATCH($BC$12&amp;"_"&amp;BQ$20,データシート1!$A$1:$BT$1,0),0)</f>
        <v>1.6002378209935579</v>
      </c>
      <c r="BR40" s="35">
        <f t="shared" si="3"/>
        <v>99.305300849744356</v>
      </c>
      <c r="BT40" s="121" t="str">
        <f t="shared" si="4"/>
        <v>門川町</v>
      </c>
      <c r="BU40" s="33">
        <f t="shared" si="25"/>
        <v>99.305300849744356</v>
      </c>
      <c r="BV40" s="59">
        <f t="shared" si="16"/>
        <v>0.37478544200096031</v>
      </c>
      <c r="BW40" s="59">
        <f t="shared" si="5"/>
        <v>0.2956675146331384</v>
      </c>
      <c r="BX40" s="59">
        <f t="shared" si="5"/>
        <v>1.2434099758622186E-2</v>
      </c>
      <c r="BY40" s="59">
        <f t="shared" si="5"/>
        <v>6.6683827609199733E-2</v>
      </c>
      <c r="BZ40" s="59">
        <f t="shared" si="5"/>
        <v>0.12700667182177</v>
      </c>
      <c r="CA40" s="59">
        <f t="shared" si="5"/>
        <v>0.1475003235929836</v>
      </c>
      <c r="CB40" s="59">
        <f t="shared" si="5"/>
        <v>0.33459323830048149</v>
      </c>
      <c r="CC40" s="59">
        <f t="shared" si="5"/>
        <v>0.32421934975570887</v>
      </c>
      <c r="CD40" s="59">
        <f t="shared" si="5"/>
        <v>0.15918693977551238</v>
      </c>
      <c r="CE40" s="59">
        <f t="shared" si="5"/>
        <v>0.1650324099801965</v>
      </c>
      <c r="CF40" s="59">
        <f t="shared" si="5"/>
        <v>1.0373888544772603E-2</v>
      </c>
      <c r="CG40" s="59">
        <f t="shared" si="5"/>
        <v>0</v>
      </c>
      <c r="CH40" s="59">
        <f t="shared" si="5"/>
        <v>1.6114324283804608E-2</v>
      </c>
      <c r="CI40" s="122">
        <f t="shared" si="6"/>
        <v>1</v>
      </c>
      <c r="CK40" s="123" t="str">
        <f t="shared" si="7"/>
        <v>門川町</v>
      </c>
      <c r="CL40" s="124">
        <f t="shared" si="17"/>
        <v>37.218181072009777</v>
      </c>
      <c r="CM40" s="65">
        <f t="shared" si="18"/>
        <v>0.48516610645381342</v>
      </c>
      <c r="CN40" s="66">
        <f t="shared" si="19"/>
        <v>29.361351492139999</v>
      </c>
      <c r="CO40" s="65">
        <f t="shared" si="20"/>
        <v>0.61499212680430726</v>
      </c>
      <c r="CP40" s="66">
        <f t="shared" si="8"/>
        <v>1.23477201732571</v>
      </c>
      <c r="CQ40" s="65">
        <f t="shared" si="21"/>
        <v>0</v>
      </c>
      <c r="CR40" s="66">
        <f t="shared" si="9"/>
        <v>6.622057562544069</v>
      </c>
      <c r="CS40" s="65">
        <f t="shared" si="22"/>
        <v>0</v>
      </c>
      <c r="CT40" s="66">
        <f t="shared" si="10"/>
        <v>12.612435755185619</v>
      </c>
      <c r="CU40" s="67">
        <f t="shared" si="23"/>
        <v>0</v>
      </c>
      <c r="CV40" s="16"/>
      <c r="CW40" s="959">
        <f t="shared" si="24"/>
        <v>18.056999999999999</v>
      </c>
      <c r="CX40" s="962">
        <f>VLOOKUP($AX40&amp;"_"&amp;$CW$14,データシート1!$A:$BT,MATCH($CW$12&amp;"_"&amp;CX$20,データシート1!$A$1:$BT$1,0),0)</f>
        <v>18.056999999999999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18.056999999999999</v>
      </c>
      <c r="DE40" s="16"/>
      <c r="DF40" s="125">
        <f>VLOOKUP($AX40&amp;"_"&amp;$DF$14,データシート1!$A:$BT,MATCH($DF$12&amp;"_"&amp;DF$20,データシート1!$A$1:$BT$1,0),0)</f>
        <v>3</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3</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43441</v>
      </c>
      <c r="AY41" s="18" t="str">
        <f>IF(IFERROR(比較地域マスタ!$Z26,"")=0,"",IFERROR(比較地域マスタ!$Z26,""))</f>
        <v>御船町</v>
      </c>
      <c r="BB41" s="110" t="str">
        <f t="shared" si="0"/>
        <v>43441</v>
      </c>
      <c r="BC41" s="1031" t="str">
        <f t="shared" si="0"/>
        <v>御船町</v>
      </c>
      <c r="BD41" s="34">
        <f t="shared" si="14"/>
        <v>79.385548238023631</v>
      </c>
      <c r="BE41" s="34">
        <f t="shared" si="15"/>
        <v>13.605574899270144</v>
      </c>
      <c r="BF41" s="34">
        <f>VLOOKUP($AX41&amp;"_"&amp;$BC$14,データシート1!$A:$BT,MATCH($BC$12&amp;"_"&amp;BF$20,データシート1!$A$1:$BT$1,0),0)</f>
        <v>9.2655004628646793</v>
      </c>
      <c r="BG41" s="34">
        <f>VLOOKUP($AX41&amp;"_"&amp;$BC$14,データシート1!$A:$BT,MATCH($BC$12&amp;"_"&amp;BG$20,データシート1!$A$1:$BT$1,0),0)</f>
        <v>1.5950006018443734</v>
      </c>
      <c r="BH41" s="34">
        <f>VLOOKUP($AX41&amp;"_"&amp;$BC$14,データシート1!$A:$BT,MATCH($BC$12&amp;"_"&amp;BH$20,データシート1!$A$1:$BT$1,0),0)</f>
        <v>2.7450738345610906</v>
      </c>
      <c r="BI41" s="34">
        <f>VLOOKUP($AX41&amp;"_"&amp;$BC$14,データシート1!$A:$BT,MATCH($BC$12&amp;"_"&amp;BI$20,データシート1!$A$1:$BT$1,0),0)</f>
        <v>14.954971681280778</v>
      </c>
      <c r="BJ41" s="34">
        <f>VLOOKUP($AX41&amp;"_"&amp;$BC$14,データシート1!$A:$BT,MATCH($BC$12&amp;"_"&amp;BJ$20,データシート1!$A$1:$BT$1,0),0)</f>
        <v>13.445692567888266</v>
      </c>
      <c r="BK41" s="34">
        <f t="shared" si="1"/>
        <v>35.605194741541524</v>
      </c>
      <c r="BL41" s="34">
        <f t="shared" si="2"/>
        <v>34.609811334630031</v>
      </c>
      <c r="BM41" s="34">
        <f>VLOOKUP($AX41&amp;"_"&amp;$BC$14,データシート1!$A:$BT,MATCH($BC$12&amp;"_"&amp;BM$20,データシート1!$A$1:$BT$1,0),0)</f>
        <v>15.186981945825218</v>
      </c>
      <c r="BN41" s="34">
        <f>VLOOKUP($AX41&amp;"_"&amp;$BC$14,データシート1!$A:$BT,MATCH($BC$12&amp;"_"&amp;BN$20,データシート1!$A$1:$BT$1,0),0)</f>
        <v>19.422829388804814</v>
      </c>
      <c r="BO41" s="34">
        <f>VLOOKUP($AX41&amp;"_"&amp;$BC$14,データシート1!$A:$BT,MATCH($BC$12&amp;"_"&amp;BO$20,データシート1!$A$1:$BT$1,0),0)</f>
        <v>0.99538340691148997</v>
      </c>
      <c r="BP41" s="34">
        <f>VLOOKUP($AX41&amp;"_"&amp;$BC$14,データシート1!$A:$BT,MATCH($BC$12&amp;"_"&amp;BP$20,データシート1!$A$1:$BT$1,0),0)</f>
        <v>0</v>
      </c>
      <c r="BQ41" s="34">
        <f>VLOOKUP($AX41&amp;"_"&amp;$BC$14,データシート1!$A:$BT,MATCH($BC$12&amp;"_"&amp;BQ$20,データシート1!$A$1:$BT$1,0),0)</f>
        <v>1.7741143480429269</v>
      </c>
      <c r="BR41" s="35">
        <f t="shared" si="3"/>
        <v>79.385548238023631</v>
      </c>
      <c r="BT41" s="121" t="str">
        <f t="shared" si="4"/>
        <v>御船町</v>
      </c>
      <c r="BU41" s="33">
        <f t="shared" si="25"/>
        <v>79.385548238023631</v>
      </c>
      <c r="BV41" s="59">
        <f t="shared" si="16"/>
        <v>0.17138604193393256</v>
      </c>
      <c r="BW41" s="59">
        <f t="shared" si="5"/>
        <v>0.11671520407069184</v>
      </c>
      <c r="BX41" s="59">
        <f t="shared" si="5"/>
        <v>2.0091825744681439E-2</v>
      </c>
      <c r="BY41" s="59">
        <f t="shared" si="5"/>
        <v>3.4579012118559266E-2</v>
      </c>
      <c r="BZ41" s="59">
        <f t="shared" si="5"/>
        <v>0.18838405746649151</v>
      </c>
      <c r="CA41" s="59">
        <f t="shared" si="5"/>
        <v>0.16937204398429948</v>
      </c>
      <c r="CB41" s="59">
        <f t="shared" si="5"/>
        <v>0.44850977957329963</v>
      </c>
      <c r="CC41" s="59">
        <f t="shared" si="5"/>
        <v>0.43597118244820315</v>
      </c>
      <c r="CD41" s="59">
        <f t="shared" si="5"/>
        <v>0.1913066330447164</v>
      </c>
      <c r="CE41" s="59">
        <f t="shared" si="5"/>
        <v>0.24466454940348675</v>
      </c>
      <c r="CF41" s="59">
        <f t="shared" si="5"/>
        <v>1.2538597125096466E-2</v>
      </c>
      <c r="CG41" s="59">
        <f t="shared" si="5"/>
        <v>0</v>
      </c>
      <c r="CH41" s="59">
        <f t="shared" si="5"/>
        <v>2.2348077041976916E-2</v>
      </c>
      <c r="CI41" s="122">
        <f t="shared" si="6"/>
        <v>1</v>
      </c>
      <c r="CK41" s="123" t="str">
        <f t="shared" si="7"/>
        <v>御船町</v>
      </c>
      <c r="CL41" s="124">
        <f t="shared" si="17"/>
        <v>13.605574899270144</v>
      </c>
      <c r="CM41" s="65">
        <f t="shared" si="18"/>
        <v>0</v>
      </c>
      <c r="CN41" s="66">
        <f t="shared" si="19"/>
        <v>9.2655004628646793</v>
      </c>
      <c r="CO41" s="65">
        <f t="shared" si="20"/>
        <v>0</v>
      </c>
      <c r="CP41" s="66">
        <f t="shared" si="8"/>
        <v>1.5950006018443734</v>
      </c>
      <c r="CQ41" s="65">
        <f t="shared" si="21"/>
        <v>0</v>
      </c>
      <c r="CR41" s="66">
        <f t="shared" si="9"/>
        <v>2.7450738345610906</v>
      </c>
      <c r="CS41" s="65">
        <f t="shared" si="22"/>
        <v>0</v>
      </c>
      <c r="CT41" s="66">
        <f t="shared" si="10"/>
        <v>14.954971681280778</v>
      </c>
      <c r="CU41" s="67">
        <f t="shared" si="23"/>
        <v>0.16629921159349248</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2.4870000000000001</v>
      </c>
      <c r="DB41" s="962">
        <f>VLOOKUP($AX41&amp;"_"&amp;$CW$14,データシート1!$A:$BT,MATCH($CW$12&amp;"_"&amp;DB$20,データシート1!$A$1:$BT$1,0),0)</f>
        <v>0</v>
      </c>
      <c r="DC41" s="962">
        <f>VLOOKUP($AX41&amp;"_"&amp;$CW$14,データシート1!$A:$BT,MATCH($CW$12&amp;"_"&amp;DC$20,データシート1!$A$1:$BT$1,0),0)</f>
        <v>0</v>
      </c>
      <c r="DD41" s="961">
        <f t="shared" si="11"/>
        <v>2.4870000000000001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22461</v>
      </c>
      <c r="AY42" s="18" t="str">
        <f>IF(IFERROR(比較地域マスタ!$Z27,"")=0,"",IFERROR(比較地域マスタ!$Z27,""))</f>
        <v>森町</v>
      </c>
      <c r="BB42" s="110" t="str">
        <f t="shared" si="0"/>
        <v>22461</v>
      </c>
      <c r="BC42" s="1031" t="str">
        <f t="shared" si="0"/>
        <v>森町</v>
      </c>
      <c r="BD42" s="34">
        <f t="shared" si="14"/>
        <v>140.1880194453596</v>
      </c>
      <c r="BE42" s="34">
        <f t="shared" si="15"/>
        <v>70.672452389748528</v>
      </c>
      <c r="BF42" s="34">
        <f>VLOOKUP($AX42&amp;"_"&amp;$BC$14,データシート1!$A:$BT,MATCH($BC$12&amp;"_"&amp;BF$20,データシート1!$A$1:$BT$1,0),0)</f>
        <v>64.202023629896217</v>
      </c>
      <c r="BG42" s="34">
        <f>VLOOKUP($AX42&amp;"_"&amp;$BC$14,データシート1!$A:$BT,MATCH($BC$12&amp;"_"&amp;BG$20,データシート1!$A$1:$BT$1,0),0)</f>
        <v>1.0890181600426667</v>
      </c>
      <c r="BH42" s="34">
        <f>VLOOKUP($AX42&amp;"_"&amp;$BC$14,データシート1!$A:$BT,MATCH($BC$12&amp;"_"&amp;BH$20,データシート1!$A$1:$BT$1,0),0)</f>
        <v>5.3814105998096382</v>
      </c>
      <c r="BI42" s="34">
        <f>VLOOKUP($AX42&amp;"_"&amp;$BC$14,データシート1!$A:$BT,MATCH($BC$12&amp;"_"&amp;BI$20,データシート1!$A$1:$BT$1,0),0)</f>
        <v>15.859975520561138</v>
      </c>
      <c r="BJ42" s="34">
        <f>VLOOKUP($AX42&amp;"_"&amp;$BC$14,データシート1!$A:$BT,MATCH($BC$12&amp;"_"&amp;BJ$20,データシート1!$A$1:$BT$1,0),0)</f>
        <v>18.025136225505882</v>
      </c>
      <c r="BK42" s="34">
        <f t="shared" si="1"/>
        <v>34.465867725174867</v>
      </c>
      <c r="BL42" s="34">
        <f t="shared" si="2"/>
        <v>33.433350117958618</v>
      </c>
      <c r="BM42" s="34">
        <f>VLOOKUP($AX42&amp;"_"&amp;$BC$14,データシート1!$A:$BT,MATCH($BC$12&amp;"_"&amp;BM$20,データシート1!$A$1:$BT$1,0),0)</f>
        <v>16.580096004754054</v>
      </c>
      <c r="BN42" s="34">
        <f>VLOOKUP($AX42&amp;"_"&amp;$BC$14,データシート1!$A:$BT,MATCH($BC$12&amp;"_"&amp;BN$20,データシート1!$A$1:$BT$1,0),0)</f>
        <v>16.853254113204564</v>
      </c>
      <c r="BO42" s="34">
        <f>VLOOKUP($AX42&amp;"_"&amp;$BC$14,データシート1!$A:$BT,MATCH($BC$12&amp;"_"&amp;BO$20,データシート1!$A$1:$BT$1,0),0)</f>
        <v>1.0325176072162501</v>
      </c>
      <c r="BP42" s="34">
        <f>VLOOKUP($AX42&amp;"_"&amp;$BC$14,データシート1!$A:$BT,MATCH($BC$12&amp;"_"&amp;BP$20,データシート1!$A$1:$BT$1,0),0)</f>
        <v>0</v>
      </c>
      <c r="BQ42" s="34">
        <f>VLOOKUP($AX42&amp;"_"&amp;$BC$14,データシート1!$A:$BT,MATCH($BC$12&amp;"_"&amp;BQ$20,データシート1!$A$1:$BT$1,0),0)</f>
        <v>1.164587584369196</v>
      </c>
      <c r="BR42" s="35">
        <f t="shared" si="3"/>
        <v>140.1880194453596</v>
      </c>
      <c r="BT42" s="121" t="str">
        <f t="shared" si="4"/>
        <v>森町</v>
      </c>
      <c r="BU42" s="33">
        <f t="shared" si="25"/>
        <v>140.1880194453596</v>
      </c>
      <c r="BV42" s="59">
        <f t="shared" si="16"/>
        <v>0.50412619187686136</v>
      </c>
      <c r="BW42" s="59">
        <f t="shared" si="5"/>
        <v>0.45797083006026723</v>
      </c>
      <c r="BX42" s="59">
        <f t="shared" si="5"/>
        <v>7.7682683894905015E-3</v>
      </c>
      <c r="BY42" s="59">
        <f t="shared" si="5"/>
        <v>3.838709342710362E-2</v>
      </c>
      <c r="BZ42" s="59">
        <f t="shared" si="5"/>
        <v>0.11313360145403012</v>
      </c>
      <c r="CA42" s="59">
        <f t="shared" ref="CA42:CH68" si="32">BJ42/$BR42</f>
        <v>0.12857829290135203</v>
      </c>
      <c r="CB42" s="59">
        <f t="shared" si="32"/>
        <v>0.24585458772822211</v>
      </c>
      <c r="CC42" s="59">
        <f t="shared" si="32"/>
        <v>0.23848935344285802</v>
      </c>
      <c r="CD42" s="59">
        <f t="shared" si="32"/>
        <v>0.11827042047067651</v>
      </c>
      <c r="CE42" s="59">
        <f t="shared" si="32"/>
        <v>0.1202189329721815</v>
      </c>
      <c r="CF42" s="59">
        <f t="shared" si="32"/>
        <v>7.3652342853640883E-3</v>
      </c>
      <c r="CG42" s="59">
        <f t="shared" si="32"/>
        <v>0</v>
      </c>
      <c r="CH42" s="59">
        <f t="shared" si="32"/>
        <v>8.3073260395344385E-3</v>
      </c>
      <c r="CI42" s="122">
        <f t="shared" si="6"/>
        <v>1</v>
      </c>
      <c r="CK42" s="123" t="str">
        <f t="shared" si="7"/>
        <v>森町</v>
      </c>
      <c r="CL42" s="124">
        <f t="shared" si="17"/>
        <v>70.672452389748528</v>
      </c>
      <c r="CM42" s="65">
        <f t="shared" si="18"/>
        <v>0.49428028628969867</v>
      </c>
      <c r="CN42" s="66">
        <f t="shared" si="19"/>
        <v>64.202023629896217</v>
      </c>
      <c r="CO42" s="65">
        <f t="shared" si="20"/>
        <v>0.54409499926936289</v>
      </c>
      <c r="CP42" s="66">
        <f t="shared" si="8"/>
        <v>1.0890181600426667</v>
      </c>
      <c r="CQ42" s="65">
        <f t="shared" si="21"/>
        <v>0</v>
      </c>
      <c r="CR42" s="66">
        <f t="shared" si="9"/>
        <v>5.3814105998096382</v>
      </c>
      <c r="CS42" s="65">
        <f t="shared" si="22"/>
        <v>0</v>
      </c>
      <c r="CT42" s="66">
        <f t="shared" si="10"/>
        <v>15.859975520561138</v>
      </c>
      <c r="CU42" s="67">
        <f t="shared" si="23"/>
        <v>0</v>
      </c>
      <c r="CV42" s="16"/>
      <c r="CW42" s="959">
        <f t="shared" si="24"/>
        <v>34.932000000000002</v>
      </c>
      <c r="CX42" s="962">
        <f>VLOOKUP($AX42&amp;"_"&amp;$CW$14,データシート1!$A:$BT,MATCH($CW$12&amp;"_"&amp;CX$20,データシート1!$A$1:$BT$1,0),0)</f>
        <v>34.932000000000002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34.932000000000002</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01408</v>
      </c>
      <c r="AY43" s="18" t="str">
        <f>IF(IFERROR(比較地域マスタ!$Z28,"")=0,"",IFERROR(比較地域マスタ!$Z28,""))</f>
        <v>余市町</v>
      </c>
      <c r="AZ43" s="23"/>
      <c r="BB43" s="110" t="str">
        <f t="shared" si="0"/>
        <v>01408</v>
      </c>
      <c r="BC43" s="1031" t="str">
        <f t="shared" si="0"/>
        <v>余市町</v>
      </c>
      <c r="BD43" s="34">
        <f t="shared" si="14"/>
        <v>121.33632385731975</v>
      </c>
      <c r="BE43" s="34">
        <f t="shared" si="15"/>
        <v>24.28852692853701</v>
      </c>
      <c r="BF43" s="34">
        <f>VLOOKUP($AX43&amp;"_"&amp;$BC$14,データシート1!$A:$BT,MATCH($BC$12&amp;"_"&amp;BF$20,データシート1!$A$1:$BT$1,0),0)</f>
        <v>16.105415638663807</v>
      </c>
      <c r="BG43" s="34">
        <f>VLOOKUP($AX43&amp;"_"&amp;$BC$14,データシート1!$A:$BT,MATCH($BC$12&amp;"_"&amp;BG$20,データシート1!$A$1:$BT$1,0),0)</f>
        <v>1.1772807817650479</v>
      </c>
      <c r="BH43" s="34">
        <f>VLOOKUP($AX43&amp;"_"&amp;$BC$14,データシート1!$A:$BT,MATCH($BC$12&amp;"_"&amp;BH$20,データシート1!$A$1:$BT$1,0),0)</f>
        <v>7.0058305081081533</v>
      </c>
      <c r="BI43" s="34">
        <f>VLOOKUP($AX43&amp;"_"&amp;$BC$14,データシート1!$A:$BT,MATCH($BC$12&amp;"_"&amp;BI$20,データシート1!$A$1:$BT$1,0),0)</f>
        <v>26.120257529626159</v>
      </c>
      <c r="BJ43" s="34">
        <f>VLOOKUP($AX43&amp;"_"&amp;$BC$14,データシート1!$A:$BT,MATCH($BC$12&amp;"_"&amp;BJ$20,データシート1!$A$1:$BT$1,0),0)</f>
        <v>42.548683988953698</v>
      </c>
      <c r="BK43" s="34">
        <f t="shared" si="1"/>
        <v>27.511074135415122</v>
      </c>
      <c r="BL43" s="34">
        <f t="shared" si="2"/>
        <v>26.138027187693091</v>
      </c>
      <c r="BM43" s="34">
        <f>VLOOKUP($AX43&amp;"_"&amp;$BC$14,データシート1!$A:$BT,MATCH($BC$12&amp;"_"&amp;BM$20,データシート1!$A$1:$BT$1,0),0)</f>
        <v>12.997414385889257</v>
      </c>
      <c r="BN43" s="34">
        <f>VLOOKUP($AX43&amp;"_"&amp;$BC$14,データシート1!$A:$BT,MATCH($BC$12&amp;"_"&amp;BN$20,データシート1!$A$1:$BT$1,0),0)</f>
        <v>13.140612801803831</v>
      </c>
      <c r="BO43" s="34">
        <f>VLOOKUP($AX43&amp;"_"&amp;$BC$14,データシート1!$A:$BT,MATCH($BC$12&amp;"_"&amp;BO$20,データシート1!$A$1:$BT$1,0),0)</f>
        <v>1.0462969645620499</v>
      </c>
      <c r="BP43" s="34">
        <f>VLOOKUP($AX43&amp;"_"&amp;$BC$14,データシート1!$A:$BT,MATCH($BC$12&amp;"_"&amp;BP$20,データシート1!$A$1:$BT$1,0),0)</f>
        <v>0.32674998315998061</v>
      </c>
      <c r="BQ43" s="34">
        <f>VLOOKUP($AX43&amp;"_"&amp;$BC$14,データシート1!$A:$BT,MATCH($BC$12&amp;"_"&amp;BQ$20,データシート1!$A$1:$BT$1,0),0)</f>
        <v>0.86778127478775657</v>
      </c>
      <c r="BR43" s="35">
        <f t="shared" si="3"/>
        <v>121.33632385731975</v>
      </c>
      <c r="BT43" s="121" t="str">
        <f t="shared" si="4"/>
        <v>余市町</v>
      </c>
      <c r="BU43" s="33">
        <f t="shared" si="25"/>
        <v>121.33632385731975</v>
      </c>
      <c r="BV43" s="59">
        <f t="shared" si="16"/>
        <v>0.20017523323929001</v>
      </c>
      <c r="BW43" s="59">
        <f t="shared" si="16"/>
        <v>0.13273367056679811</v>
      </c>
      <c r="BX43" s="59">
        <f t="shared" si="16"/>
        <v>9.7026244436861364E-3</v>
      </c>
      <c r="BY43" s="59">
        <f t="shared" si="16"/>
        <v>5.7738938228805735E-2</v>
      </c>
      <c r="BZ43" s="59">
        <f t="shared" si="16"/>
        <v>0.21527154193612422</v>
      </c>
      <c r="CA43" s="59">
        <f t="shared" si="32"/>
        <v>0.35066732398277534</v>
      </c>
      <c r="CB43" s="59">
        <f t="shared" si="32"/>
        <v>0.22673403364161246</v>
      </c>
      <c r="CC43" s="59">
        <f t="shared" si="32"/>
        <v>0.21541799155238114</v>
      </c>
      <c r="CD43" s="59">
        <f t="shared" si="32"/>
        <v>0.10711890695792803</v>
      </c>
      <c r="CE43" s="59">
        <f t="shared" si="32"/>
        <v>0.10829908459445312</v>
      </c>
      <c r="CF43" s="59">
        <f t="shared" si="32"/>
        <v>8.6231140955976039E-3</v>
      </c>
      <c r="CG43" s="59">
        <f t="shared" si="32"/>
        <v>2.6929279936336974E-3</v>
      </c>
      <c r="CH43" s="59">
        <f t="shared" si="32"/>
        <v>7.1518672001979122E-3</v>
      </c>
      <c r="CI43" s="122">
        <f t="shared" si="6"/>
        <v>1</v>
      </c>
      <c r="CJ43" s="23"/>
      <c r="CK43" s="123" t="str">
        <f t="shared" si="7"/>
        <v>余市町</v>
      </c>
      <c r="CL43" s="124">
        <f t="shared" si="17"/>
        <v>24.28852692853701</v>
      </c>
      <c r="CM43" s="65">
        <f t="shared" si="18"/>
        <v>0</v>
      </c>
      <c r="CN43" s="66">
        <f t="shared" si="19"/>
        <v>16.105415638663807</v>
      </c>
      <c r="CO43" s="65">
        <f t="shared" si="20"/>
        <v>0</v>
      </c>
      <c r="CP43" s="66">
        <f t="shared" si="8"/>
        <v>1.1772807817650479</v>
      </c>
      <c r="CQ43" s="65">
        <f t="shared" si="21"/>
        <v>0</v>
      </c>
      <c r="CR43" s="66">
        <f t="shared" si="9"/>
        <v>7.0058305081081533</v>
      </c>
      <c r="CS43" s="65">
        <f t="shared" si="22"/>
        <v>0</v>
      </c>
      <c r="CT43" s="66">
        <f t="shared" si="10"/>
        <v>26.120257529626159</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34369</v>
      </c>
      <c r="AY44" s="18" t="str">
        <f>IF(IFERROR(比較地域マスタ!$Z29,"")=0,"",IFERROR(比較地域マスタ!$Z29,""))</f>
        <v>北広島町</v>
      </c>
      <c r="BB44" s="110" t="str">
        <f t="shared" si="0"/>
        <v>34369</v>
      </c>
      <c r="BC44" s="1031" t="str">
        <f t="shared" si="0"/>
        <v>北広島町</v>
      </c>
      <c r="BD44" s="34">
        <f t="shared" si="14"/>
        <v>515.88948924497276</v>
      </c>
      <c r="BE44" s="34">
        <f t="shared" si="15"/>
        <v>418.56353242567172</v>
      </c>
      <c r="BF44" s="34">
        <f>VLOOKUP($AX44&amp;"_"&amp;$BC$14,データシート1!$A:$BT,MATCH($BC$12&amp;"_"&amp;BF$20,データシート1!$A$1:$BT$1,0),0)</f>
        <v>391.59641637482207</v>
      </c>
      <c r="BG44" s="34">
        <f>VLOOKUP($AX44&amp;"_"&amp;$BC$14,データシート1!$A:$BT,MATCH($BC$12&amp;"_"&amp;BG$20,データシート1!$A$1:$BT$1,0),0)</f>
        <v>1.3829917083502077</v>
      </c>
      <c r="BH44" s="34">
        <f>VLOOKUP($AX44&amp;"_"&amp;$BC$14,データシート1!$A:$BT,MATCH($BC$12&amp;"_"&amp;BH$20,データシート1!$A$1:$BT$1,0),0)</f>
        <v>25.58412434249944</v>
      </c>
      <c r="BI44" s="34">
        <f>VLOOKUP($AX44&amp;"_"&amp;$BC$14,データシート1!$A:$BT,MATCH($BC$12&amp;"_"&amp;BI$20,データシート1!$A$1:$BT$1,0),0)</f>
        <v>25.670896313076245</v>
      </c>
      <c r="BJ44" s="34">
        <f>VLOOKUP($AX44&amp;"_"&amp;$BC$14,データシート1!$A:$BT,MATCH($BC$12&amp;"_"&amp;BJ$20,データシート1!$A$1:$BT$1,0),0)</f>
        <v>24.413522785558861</v>
      </c>
      <c r="BK44" s="34">
        <f t="shared" si="1"/>
        <v>45.483372726594894</v>
      </c>
      <c r="BL44" s="34">
        <f t="shared" si="2"/>
        <v>44.444257376242732</v>
      </c>
      <c r="BM44" s="34">
        <f>VLOOKUP($AX44&amp;"_"&amp;$BC$14,データシート1!$A:$BT,MATCH($BC$12&amp;"_"&amp;BM$20,データシート1!$A$1:$BT$1,0),0)</f>
        <v>15.625982766346207</v>
      </c>
      <c r="BN44" s="34">
        <f>VLOOKUP($AX44&amp;"_"&amp;$BC$14,データシート1!$A:$BT,MATCH($BC$12&amp;"_"&amp;BN$20,データシート1!$A$1:$BT$1,0),0)</f>
        <v>28.818274609896523</v>
      </c>
      <c r="BO44" s="34">
        <f>VLOOKUP($AX44&amp;"_"&amp;$BC$14,データシート1!$A:$BT,MATCH($BC$12&amp;"_"&amp;BO$20,データシート1!$A$1:$BT$1,0),0)</f>
        <v>1.03911535035216</v>
      </c>
      <c r="BP44" s="34">
        <f>VLOOKUP($AX44&amp;"_"&amp;$BC$14,データシート1!$A:$BT,MATCH($BC$12&amp;"_"&amp;BP$20,データシート1!$A$1:$BT$1,0),0)</f>
        <v>0</v>
      </c>
      <c r="BQ44" s="34">
        <f>VLOOKUP($AX44&amp;"_"&amp;$BC$14,データシート1!$A:$BT,MATCH($BC$12&amp;"_"&amp;BQ$20,データシート1!$A$1:$BT$1,0),0)</f>
        <v>1.758164994071012</v>
      </c>
      <c r="BR44" s="35">
        <f t="shared" si="3"/>
        <v>515.88948924497276</v>
      </c>
      <c r="BT44" s="121" t="str">
        <f t="shared" si="4"/>
        <v>北広島町</v>
      </c>
      <c r="BU44" s="33">
        <f t="shared" si="25"/>
        <v>515.88948924497276</v>
      </c>
      <c r="BV44" s="59">
        <f t="shared" si="16"/>
        <v>0.81134340038262476</v>
      </c>
      <c r="BW44" s="59">
        <f t="shared" si="16"/>
        <v>0.75907035234995945</v>
      </c>
      <c r="BX44" s="59">
        <f t="shared" si="16"/>
        <v>2.6807906289664433E-3</v>
      </c>
      <c r="BY44" s="59">
        <f t="shared" si="16"/>
        <v>4.9592257403698888E-2</v>
      </c>
      <c r="BZ44" s="59">
        <f t="shared" si="16"/>
        <v>4.9760456160187996E-2</v>
      </c>
      <c r="CA44" s="59">
        <f t="shared" si="32"/>
        <v>4.7323163767668805E-2</v>
      </c>
      <c r="CB44" s="59">
        <f t="shared" si="32"/>
        <v>8.8164953298742008E-2</v>
      </c>
      <c r="CC44" s="59">
        <f t="shared" si="32"/>
        <v>8.6150732478168693E-2</v>
      </c>
      <c r="CD44" s="59">
        <f t="shared" si="32"/>
        <v>3.0289399361897309E-2</v>
      </c>
      <c r="CE44" s="59">
        <f t="shared" si="32"/>
        <v>5.5861333116271374E-2</v>
      </c>
      <c r="CF44" s="59">
        <f t="shared" si="32"/>
        <v>2.01422082057332E-3</v>
      </c>
      <c r="CG44" s="59">
        <f t="shared" si="32"/>
        <v>0</v>
      </c>
      <c r="CH44" s="59">
        <f t="shared" si="32"/>
        <v>3.408026390776375E-3</v>
      </c>
      <c r="CI44" s="122">
        <f t="shared" si="6"/>
        <v>1</v>
      </c>
      <c r="CK44" s="123" t="str">
        <f t="shared" si="7"/>
        <v>北広島町</v>
      </c>
      <c r="CL44" s="124">
        <f t="shared" si="17"/>
        <v>418.56353242567172</v>
      </c>
      <c r="CM44" s="65">
        <f t="shared" si="18"/>
        <v>0.22116355780812966</v>
      </c>
      <c r="CN44" s="66">
        <f t="shared" si="19"/>
        <v>391.59641637482207</v>
      </c>
      <c r="CO44" s="65">
        <f t="shared" si="20"/>
        <v>0.23639388954824947</v>
      </c>
      <c r="CP44" s="66">
        <f t="shared" si="8"/>
        <v>1.3829917083502077</v>
      </c>
      <c r="CQ44" s="65">
        <f t="shared" si="21"/>
        <v>0</v>
      </c>
      <c r="CR44" s="66">
        <f t="shared" si="9"/>
        <v>25.58412434249944</v>
      </c>
      <c r="CS44" s="65">
        <f t="shared" si="22"/>
        <v>0</v>
      </c>
      <c r="CT44" s="66">
        <f t="shared" si="10"/>
        <v>25.670896313076245</v>
      </c>
      <c r="CU44" s="67">
        <f t="shared" si="23"/>
        <v>0.19064390819525431</v>
      </c>
      <c r="CV44" s="16"/>
      <c r="CW44" s="959">
        <f t="shared" si="24"/>
        <v>92.570999999999998</v>
      </c>
      <c r="CX44" s="962">
        <f>VLOOKUP($AX44&amp;"_"&amp;$CW$14,データシート1!$A:$BT,MATCH($CW$12&amp;"_"&amp;CX$20,データシート1!$A$1:$BT$1,0),0)</f>
        <v>92.570999999999998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4.8940000000000001</v>
      </c>
      <c r="DB44" s="962">
        <f>VLOOKUP($AX44&amp;"_"&amp;$CW$14,データシート1!$A:$BT,MATCH($CW$12&amp;"_"&amp;DB$20,データシート1!$A$1:$BT$1,0),0)</f>
        <v>0</v>
      </c>
      <c r="DC44" s="962">
        <f>VLOOKUP($AX44&amp;"_"&amp;$CW$14,データシート1!$A:$BT,MATCH($CW$12&amp;"_"&amp;DC$20,データシート1!$A$1:$BT$1,0),0)</f>
        <v>0</v>
      </c>
      <c r="DD44" s="961">
        <f t="shared" si="11"/>
        <v>97.465000000000003</v>
      </c>
      <c r="DE44" s="16"/>
      <c r="DF44" s="125">
        <f>VLOOKUP($AX44&amp;"_"&amp;$DF$14,データシート1!$A:$BT,MATCH($DF$12&amp;"_"&amp;DF$20,データシート1!$A$1:$BT$1,0),0)</f>
        <v>10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11</v>
      </c>
      <c r="DM44" s="16"/>
      <c r="DN44" s="126">
        <f t="shared" si="26"/>
        <v>0.95</v>
      </c>
      <c r="DO44" s="127">
        <f t="shared" si="27"/>
        <v>0</v>
      </c>
      <c r="DP44" s="127">
        <f t="shared" si="29"/>
        <v>0</v>
      </c>
      <c r="DQ44" s="127">
        <f t="shared" si="30"/>
        <v>0.05</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42411</v>
      </c>
      <c r="AY45" s="18" t="str">
        <f>IF(IFERROR(比較地域マスタ!$Z30,"")=0,"",IFERROR(比較地域マスタ!$Z30,""))</f>
        <v>新上五島町</v>
      </c>
      <c r="BB45" s="110" t="str">
        <f t="shared" si="0"/>
        <v>42411</v>
      </c>
      <c r="BC45" s="1031" t="str">
        <f t="shared" si="0"/>
        <v>新上五島町</v>
      </c>
      <c r="BD45" s="34">
        <f t="shared" si="14"/>
        <v>111.16312004920763</v>
      </c>
      <c r="BE45" s="34">
        <f t="shared" si="15"/>
        <v>23.857659199532971</v>
      </c>
      <c r="BF45" s="34">
        <f>VLOOKUP($AX45&amp;"_"&amp;$BC$14,データシート1!$A:$BT,MATCH($BC$12&amp;"_"&amp;BF$20,データシート1!$A$1:$BT$1,0),0)</f>
        <v>1.0510067411597988</v>
      </c>
      <c r="BG45" s="34">
        <f>VLOOKUP($AX45&amp;"_"&amp;$BC$14,データシート1!$A:$BT,MATCH($BC$12&amp;"_"&amp;BG$20,データシート1!$A$1:$BT$1,0),0)</f>
        <v>1.600205933222306</v>
      </c>
      <c r="BH45" s="34">
        <f>VLOOKUP($AX45&amp;"_"&amp;$BC$14,データシート1!$A:$BT,MATCH($BC$12&amp;"_"&amp;BH$20,データシート1!$A$1:$BT$1,0),0)</f>
        <v>21.206446525150866</v>
      </c>
      <c r="BI45" s="34">
        <f>VLOOKUP($AX45&amp;"_"&amp;$BC$14,データシート1!$A:$BT,MATCH($BC$12&amp;"_"&amp;BI$20,データシート1!$A$1:$BT$1,0),0)</f>
        <v>16.122219908489491</v>
      </c>
      <c r="BJ45" s="34">
        <f>VLOOKUP($AX45&amp;"_"&amp;$BC$14,データシート1!$A:$BT,MATCH($BC$12&amp;"_"&amp;BJ$20,データシート1!$A$1:$BT$1,0),0)</f>
        <v>18.495308200439965</v>
      </c>
      <c r="BK45" s="34">
        <f t="shared" si="1"/>
        <v>49.403880721545207</v>
      </c>
      <c r="BL45" s="34">
        <f t="shared" si="2"/>
        <v>27.191923807484134</v>
      </c>
      <c r="BM45" s="34">
        <f>VLOOKUP($AX45&amp;"_"&amp;$BC$14,データシート1!$A:$BT,MATCH($BC$12&amp;"_"&amp;BM$20,データシート1!$A$1:$BT$1,0),0)</f>
        <v>12.415704320307263</v>
      </c>
      <c r="BN45" s="34">
        <f>VLOOKUP($AX45&amp;"_"&amp;$BC$14,データシート1!$A:$BT,MATCH($BC$12&amp;"_"&amp;BN$20,データシート1!$A$1:$BT$1,0),0)</f>
        <v>14.776219487176871</v>
      </c>
      <c r="BO45" s="34">
        <f>VLOOKUP($AX45&amp;"_"&amp;$BC$14,データシート1!$A:$BT,MATCH($BC$12&amp;"_"&amp;BO$20,データシート1!$A$1:$BT$1,0),0)</f>
        <v>1.0530114819127501</v>
      </c>
      <c r="BP45" s="34">
        <f>VLOOKUP($AX45&amp;"_"&amp;$BC$14,データシート1!$A:$BT,MATCH($BC$12&amp;"_"&amp;BP$20,データシート1!$A$1:$BT$1,0),0)</f>
        <v>21.158945432148322</v>
      </c>
      <c r="BQ45" s="34">
        <f>VLOOKUP($AX45&amp;"_"&amp;$BC$14,データシート1!$A:$BT,MATCH($BC$12&amp;"_"&amp;BQ$20,データシート1!$A$1:$BT$1,0),0)</f>
        <v>3.2840520192000011</v>
      </c>
      <c r="BR45" s="35">
        <f t="shared" si="3"/>
        <v>111.16312004920763</v>
      </c>
      <c r="BT45" s="121" t="str">
        <f t="shared" si="4"/>
        <v>新上五島町</v>
      </c>
      <c r="BU45" s="33">
        <f t="shared" si="25"/>
        <v>111.16312004920763</v>
      </c>
      <c r="BV45" s="59">
        <f t="shared" si="16"/>
        <v>0.21461847408539905</v>
      </c>
      <c r="BW45" s="59">
        <f t="shared" si="16"/>
        <v>9.4546351406343994E-3</v>
      </c>
      <c r="BX45" s="59">
        <f t="shared" si="16"/>
        <v>1.4395115327043325E-2</v>
      </c>
      <c r="BY45" s="59">
        <f t="shared" si="16"/>
        <v>0.19076872361772132</v>
      </c>
      <c r="BZ45" s="59">
        <f t="shared" si="16"/>
        <v>0.14503209249032237</v>
      </c>
      <c r="CA45" s="59">
        <f t="shared" si="32"/>
        <v>0.16637989462919719</v>
      </c>
      <c r="CB45" s="59">
        <f t="shared" si="32"/>
        <v>0.44442689895422161</v>
      </c>
      <c r="CC45" s="59">
        <f t="shared" si="32"/>
        <v>0.24461281579220984</v>
      </c>
      <c r="CD45" s="59">
        <f t="shared" si="32"/>
        <v>0.11168905941836924</v>
      </c>
      <c r="CE45" s="59">
        <f t="shared" si="32"/>
        <v>0.1329237563738406</v>
      </c>
      <c r="CF45" s="59">
        <f t="shared" si="32"/>
        <v>9.4726693659427912E-3</v>
      </c>
      <c r="CG45" s="59">
        <f t="shared" si="32"/>
        <v>0.19034141379606898</v>
      </c>
      <c r="CH45" s="59">
        <f t="shared" si="32"/>
        <v>2.9542639840859791E-2</v>
      </c>
      <c r="CI45" s="122">
        <f t="shared" si="6"/>
        <v>1</v>
      </c>
      <c r="CK45" s="123" t="str">
        <f t="shared" si="7"/>
        <v>新上五島町</v>
      </c>
      <c r="CL45" s="124">
        <f t="shared" si="17"/>
        <v>23.857659199532971</v>
      </c>
      <c r="CM45" s="65">
        <f t="shared" si="18"/>
        <v>0</v>
      </c>
      <c r="CN45" s="66">
        <f t="shared" si="19"/>
        <v>1.0510067411597988</v>
      </c>
      <c r="CO45" s="65">
        <f t="shared" si="20"/>
        <v>0</v>
      </c>
      <c r="CP45" s="66">
        <f t="shared" si="8"/>
        <v>1.600205933222306</v>
      </c>
      <c r="CQ45" s="65">
        <f t="shared" si="21"/>
        <v>0</v>
      </c>
      <c r="CR45" s="66">
        <f t="shared" si="9"/>
        <v>21.206446525150866</v>
      </c>
      <c r="CS45" s="65">
        <f t="shared" si="22"/>
        <v>0</v>
      </c>
      <c r="CT45" s="66">
        <f t="shared" si="10"/>
        <v>16.122219908489491</v>
      </c>
      <c r="CU45" s="67">
        <f t="shared" si="23"/>
        <v>0.62156452752038416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10.021000000000001</v>
      </c>
      <c r="DB45" s="962">
        <f>VLOOKUP($AX45&amp;"_"&amp;$CW$14,データシート1!$A:$BT,MATCH($CW$12&amp;"_"&amp;DB$20,データシート1!$A$1:$BT$1,0),0)</f>
        <v>0</v>
      </c>
      <c r="DC45" s="962">
        <f>VLOOKUP($AX45&amp;"_"&amp;$CW$14,データシート1!$A:$BT,MATCH($CW$12&amp;"_"&amp;DC$20,データシート1!$A$1:$BT$1,0),0)</f>
        <v>0</v>
      </c>
      <c r="DD45" s="961">
        <f t="shared" si="11"/>
        <v>10.021000000000001</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2</v>
      </c>
      <c r="DJ45" s="64">
        <f>VLOOKUP($AX45&amp;"_"&amp;$DF$14,データシート1!$A:$BT,MATCH($DF$12&amp;"_"&amp;DJ$20,データシート1!$A$1:$BT$1,0),0)</f>
        <v>0</v>
      </c>
      <c r="DK45" s="64">
        <f>VLOOKUP($AX45&amp;"_"&amp;$DF$14,データシート1!$A:$BT,MATCH($DF$12&amp;"_"&amp;DK$20,データシート1!$A$1:$BT$1,0),0)</f>
        <v>0</v>
      </c>
      <c r="DL45" s="68">
        <f t="shared" si="12"/>
        <v>2</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06321</v>
      </c>
      <c r="AY46" s="18" t="str">
        <f>IF(IFERROR(比較地域マスタ!$Z31,"")=0,"",IFERROR(比較地域マスタ!$Z31,""))</f>
        <v>河北町</v>
      </c>
      <c r="BB46" s="110" t="str">
        <f t="shared" si="0"/>
        <v>06321</v>
      </c>
      <c r="BC46" s="1031" t="str">
        <f t="shared" si="0"/>
        <v>河北町</v>
      </c>
      <c r="BD46" s="34">
        <f t="shared" si="14"/>
        <v>103.51855255409995</v>
      </c>
      <c r="BE46" s="34">
        <f t="shared" si="15"/>
        <v>24.344454067175811</v>
      </c>
      <c r="BF46" s="34">
        <f>VLOOKUP($AX46&amp;"_"&amp;$BC$14,データシート1!$A:$BT,MATCH($BC$12&amp;"_"&amp;BF$20,データシート1!$A$1:$BT$1,0),0)</f>
        <v>19.176146598725772</v>
      </c>
      <c r="BG46" s="34">
        <f>VLOOKUP($AX46&amp;"_"&amp;$BC$14,データシート1!$A:$BT,MATCH($BC$12&amp;"_"&amp;BG$20,データシート1!$A$1:$BT$1,0),0)</f>
        <v>2.0777887139793205</v>
      </c>
      <c r="BH46" s="34">
        <f>VLOOKUP($AX46&amp;"_"&amp;$BC$14,データシート1!$A:$BT,MATCH($BC$12&amp;"_"&amp;BH$20,データシート1!$A$1:$BT$1,0),0)</f>
        <v>3.0905187544707187</v>
      </c>
      <c r="BI46" s="34">
        <f>VLOOKUP($AX46&amp;"_"&amp;$BC$14,データシート1!$A:$BT,MATCH($BC$12&amp;"_"&amp;BI$20,データシート1!$A$1:$BT$1,0),0)</f>
        <v>15.633644241522553</v>
      </c>
      <c r="BJ46" s="34">
        <f>VLOOKUP($AX46&amp;"_"&amp;$BC$14,データシート1!$A:$BT,MATCH($BC$12&amp;"_"&amp;BJ$20,データシート1!$A$1:$BT$1,0),0)</f>
        <v>26.097033770736974</v>
      </c>
      <c r="BK46" s="34">
        <f t="shared" si="1"/>
        <v>34.409849405814256</v>
      </c>
      <c r="BL46" s="34">
        <f t="shared" si="2"/>
        <v>33.380134379753073</v>
      </c>
      <c r="BM46" s="34">
        <f>VLOOKUP($AX46&amp;"_"&amp;$BC$14,データシート1!$A:$BT,MATCH($BC$12&amp;"_"&amp;BM$20,データシート1!$A$1:$BT$1,0),0)</f>
        <v>16.31778282097526</v>
      </c>
      <c r="BN46" s="34">
        <f>VLOOKUP($AX46&amp;"_"&amp;$BC$14,データシート1!$A:$BT,MATCH($BC$12&amp;"_"&amp;BN$20,データシート1!$A$1:$BT$1,0),0)</f>
        <v>17.062351558777817</v>
      </c>
      <c r="BO46" s="34">
        <f>VLOOKUP($AX46&amp;"_"&amp;$BC$14,データシート1!$A:$BT,MATCH($BC$12&amp;"_"&amp;BO$20,データシート1!$A$1:$BT$1,0),0)</f>
        <v>1.02971502606118</v>
      </c>
      <c r="BP46" s="34">
        <f>VLOOKUP($AX46&amp;"_"&amp;$BC$14,データシート1!$A:$BT,MATCH($BC$12&amp;"_"&amp;BP$20,データシート1!$A$1:$BT$1,0),0)</f>
        <v>0</v>
      </c>
      <c r="BQ46" s="34">
        <f>VLOOKUP($AX46&amp;"_"&amp;$BC$14,データシート1!$A:$BT,MATCH($BC$12&amp;"_"&amp;BQ$20,データシート1!$A$1:$BT$1,0),0)</f>
        <v>3.0335710688503679</v>
      </c>
      <c r="BR46" s="35">
        <f t="shared" si="3"/>
        <v>103.51855255409995</v>
      </c>
      <c r="BT46" s="121" t="str">
        <f t="shared" si="4"/>
        <v>河北町</v>
      </c>
      <c r="BU46" s="33">
        <f t="shared" si="25"/>
        <v>103.51855255409995</v>
      </c>
      <c r="BV46" s="59">
        <f t="shared" si="16"/>
        <v>0.23516996196844162</v>
      </c>
      <c r="BW46" s="59">
        <f t="shared" si="16"/>
        <v>0.18524357350054815</v>
      </c>
      <c r="BX46" s="59">
        <f t="shared" si="16"/>
        <v>2.0071655396200067E-2</v>
      </c>
      <c r="BY46" s="59">
        <f t="shared" si="16"/>
        <v>2.9854733071693396E-2</v>
      </c>
      <c r="BZ46" s="59">
        <f t="shared" si="16"/>
        <v>0.15102263174856734</v>
      </c>
      <c r="CA46" s="59">
        <f t="shared" si="32"/>
        <v>0.25210006445075023</v>
      </c>
      <c r="CB46" s="59">
        <f t="shared" si="32"/>
        <v>0.33240272933522019</v>
      </c>
      <c r="CC46" s="59">
        <f t="shared" si="32"/>
        <v>0.32245557492999377</v>
      </c>
      <c r="CD46" s="59">
        <f t="shared" si="32"/>
        <v>0.15763148168486421</v>
      </c>
      <c r="CE46" s="59">
        <f t="shared" si="32"/>
        <v>0.16482409324512956</v>
      </c>
      <c r="CF46" s="59">
        <f t="shared" si="32"/>
        <v>9.9471544052264389E-3</v>
      </c>
      <c r="CG46" s="59">
        <f t="shared" si="32"/>
        <v>0</v>
      </c>
      <c r="CH46" s="59">
        <f t="shared" si="32"/>
        <v>2.9304612497020665E-2</v>
      </c>
      <c r="CI46" s="122">
        <f t="shared" si="6"/>
        <v>1</v>
      </c>
      <c r="CK46" s="123" t="str">
        <f t="shared" si="7"/>
        <v>河北町</v>
      </c>
      <c r="CL46" s="124">
        <f t="shared" si="17"/>
        <v>24.344454067175811</v>
      </c>
      <c r="CM46" s="65">
        <f t="shared" si="18"/>
        <v>1</v>
      </c>
      <c r="CN46" s="66">
        <f t="shared" si="19"/>
        <v>19.176146598725772</v>
      </c>
      <c r="CO46" s="65">
        <f t="shared" si="20"/>
        <v>1</v>
      </c>
      <c r="CP46" s="66">
        <f t="shared" si="8"/>
        <v>2.0777887139793205</v>
      </c>
      <c r="CQ46" s="65">
        <f t="shared" si="21"/>
        <v>0</v>
      </c>
      <c r="CR46" s="66">
        <f t="shared" si="9"/>
        <v>3.0905187544707187</v>
      </c>
      <c r="CS46" s="65">
        <f t="shared" si="22"/>
        <v>0</v>
      </c>
      <c r="CT46" s="66">
        <f t="shared" si="10"/>
        <v>15.633644241522553</v>
      </c>
      <c r="CU46" s="67">
        <f t="shared" si="23"/>
        <v>0</v>
      </c>
      <c r="CV46" s="16"/>
      <c r="CW46" s="959">
        <f t="shared" si="24"/>
        <v>25.145</v>
      </c>
      <c r="CX46" s="962">
        <f>VLOOKUP($AX46&amp;"_"&amp;$CW$14,データシート1!$A:$BT,MATCH($CW$12&amp;"_"&amp;CX$20,データシート1!$A$1:$BT$1,0),0)</f>
        <v>25.145</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25.145</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07466</v>
      </c>
      <c r="AY47" s="18" t="str">
        <f>IF(IFERROR(比較地域マスタ!$Z32,"")=0,"",IFERROR(比較地域マスタ!$Z32,""))</f>
        <v>矢吹町</v>
      </c>
      <c r="BB47" s="110" t="str">
        <f t="shared" si="0"/>
        <v>07466</v>
      </c>
      <c r="BC47" s="1031" t="str">
        <f t="shared" si="0"/>
        <v>矢吹町</v>
      </c>
      <c r="BD47" s="34">
        <f t="shared" si="14"/>
        <v>147.71567423275278</v>
      </c>
      <c r="BE47" s="34">
        <f t="shared" si="15"/>
        <v>61.830099611362378</v>
      </c>
      <c r="BF47" s="34">
        <f>VLOOKUP($AX47&amp;"_"&amp;$BC$14,データシート1!$A:$BT,MATCH($BC$12&amp;"_"&amp;BF$20,データシート1!$A$1:$BT$1,0),0)</f>
        <v>57.377806919751379</v>
      </c>
      <c r="BG47" s="34">
        <f>VLOOKUP($AX47&amp;"_"&amp;$BC$14,データシート1!$A:$BT,MATCH($BC$12&amp;"_"&amp;BG$20,データシート1!$A$1:$BT$1,0),0)</f>
        <v>1.411463428849419</v>
      </c>
      <c r="BH47" s="34">
        <f>VLOOKUP($AX47&amp;"_"&amp;$BC$14,データシート1!$A:$BT,MATCH($BC$12&amp;"_"&amp;BH$20,データシート1!$A$1:$BT$1,0),0)</f>
        <v>3.0408292627615867</v>
      </c>
      <c r="BI47" s="34">
        <f>VLOOKUP($AX47&amp;"_"&amp;$BC$14,データシート1!$A:$BT,MATCH($BC$12&amp;"_"&amp;BI$20,データシート1!$A$1:$BT$1,0),0)</f>
        <v>22.718918344744694</v>
      </c>
      <c r="BJ47" s="34">
        <f>VLOOKUP($AX47&amp;"_"&amp;$BC$14,データシート1!$A:$BT,MATCH($BC$12&amp;"_"&amp;BJ$20,データシート1!$A$1:$BT$1,0),0)</f>
        <v>25.951815124088114</v>
      </c>
      <c r="BK47" s="34">
        <f t="shared" si="1"/>
        <v>34.708773864079816</v>
      </c>
      <c r="BL47" s="34">
        <f t="shared" si="2"/>
        <v>33.710821424442841</v>
      </c>
      <c r="BM47" s="34">
        <f>VLOOKUP($AX47&amp;"_"&amp;$BC$14,データシート1!$A:$BT,MATCH($BC$12&amp;"_"&amp;BM$20,データシート1!$A$1:$BT$1,0),0)</f>
        <v>15.979358039830595</v>
      </c>
      <c r="BN47" s="34">
        <f>VLOOKUP($AX47&amp;"_"&amp;$BC$14,データシート1!$A:$BT,MATCH($BC$12&amp;"_"&amp;BN$20,データシート1!$A$1:$BT$1,0),0)</f>
        <v>17.731463384612244</v>
      </c>
      <c r="BO47" s="34">
        <f>VLOOKUP($AX47&amp;"_"&amp;$BC$14,データシート1!$A:$BT,MATCH($BC$12&amp;"_"&amp;BO$20,データシート1!$A$1:$BT$1,0),0)</f>
        <v>0.997952439636977</v>
      </c>
      <c r="BP47" s="34">
        <f>VLOOKUP($AX47&amp;"_"&amp;$BC$14,データシート1!$A:$BT,MATCH($BC$12&amp;"_"&amp;BP$20,データシート1!$A$1:$BT$1,0),0)</f>
        <v>0</v>
      </c>
      <c r="BQ47" s="34">
        <f>VLOOKUP($AX47&amp;"_"&amp;$BC$14,データシート1!$A:$BT,MATCH($BC$12&amp;"_"&amp;BQ$20,データシート1!$A$1:$BT$1,0),0)</f>
        <v>2.5060672884777828</v>
      </c>
      <c r="BR47" s="35">
        <f t="shared" si="3"/>
        <v>147.71567423275278</v>
      </c>
      <c r="BT47" s="121" t="str">
        <f t="shared" si="4"/>
        <v>矢吹町</v>
      </c>
      <c r="BU47" s="33">
        <f t="shared" si="25"/>
        <v>147.71567423275278</v>
      </c>
      <c r="BV47" s="59">
        <f t="shared" si="16"/>
        <v>0.41857507629107704</v>
      </c>
      <c r="BW47" s="59">
        <f t="shared" si="16"/>
        <v>0.38843411315540055</v>
      </c>
      <c r="BX47" s="59">
        <f t="shared" si="16"/>
        <v>9.5552718841834146E-3</v>
      </c>
      <c r="BY47" s="59">
        <f t="shared" si="16"/>
        <v>2.0585691251493121E-2</v>
      </c>
      <c r="BZ47" s="59">
        <f t="shared" si="16"/>
        <v>0.15380167651637922</v>
      </c>
      <c r="CA47" s="59">
        <f t="shared" si="32"/>
        <v>0.17568761919738005</v>
      </c>
      <c r="CB47" s="59">
        <f t="shared" si="32"/>
        <v>0.23497014818745546</v>
      </c>
      <c r="CC47" s="59">
        <f t="shared" si="32"/>
        <v>0.22821424740156784</v>
      </c>
      <c r="CD47" s="59">
        <f t="shared" si="32"/>
        <v>0.10817645536148199</v>
      </c>
      <c r="CE47" s="59">
        <f t="shared" si="32"/>
        <v>0.12003779204008584</v>
      </c>
      <c r="CF47" s="59">
        <f t="shared" si="32"/>
        <v>6.7559007858876393E-3</v>
      </c>
      <c r="CG47" s="59">
        <f t="shared" si="32"/>
        <v>0</v>
      </c>
      <c r="CH47" s="59">
        <f t="shared" si="32"/>
        <v>1.6965479807708288E-2</v>
      </c>
      <c r="CI47" s="122">
        <f t="shared" si="6"/>
        <v>1</v>
      </c>
      <c r="CK47" s="123" t="str">
        <f t="shared" si="7"/>
        <v>矢吹町</v>
      </c>
      <c r="CL47" s="124">
        <f t="shared" si="17"/>
        <v>61.830099611362378</v>
      </c>
      <c r="CM47" s="65">
        <f t="shared" si="18"/>
        <v>0.51484633212769593</v>
      </c>
      <c r="CN47" s="66">
        <f t="shared" si="19"/>
        <v>57.377806919751379</v>
      </c>
      <c r="CO47" s="65">
        <f t="shared" si="20"/>
        <v>0.55479638746949045</v>
      </c>
      <c r="CP47" s="66">
        <f t="shared" si="8"/>
        <v>1.411463428849419</v>
      </c>
      <c r="CQ47" s="65">
        <f t="shared" si="21"/>
        <v>0</v>
      </c>
      <c r="CR47" s="66">
        <f t="shared" si="9"/>
        <v>3.0408292627615867</v>
      </c>
      <c r="CS47" s="65">
        <f t="shared" si="22"/>
        <v>0</v>
      </c>
      <c r="CT47" s="66">
        <f t="shared" si="10"/>
        <v>22.718918344744694</v>
      </c>
      <c r="CU47" s="67">
        <f t="shared" si="23"/>
        <v>0</v>
      </c>
      <c r="CV47" s="16"/>
      <c r="CW47" s="959">
        <f t="shared" si="24"/>
        <v>31.832999999999998</v>
      </c>
      <c r="CX47" s="962">
        <f>VLOOKUP($AX47&amp;"_"&amp;$CW$14,データシート1!$A:$BT,MATCH($CW$12&amp;"_"&amp;CX$20,データシート1!$A$1:$BT$1,0),0)</f>
        <v>31.832999999999998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31.832999999999998</v>
      </c>
      <c r="DE47" s="16"/>
      <c r="DF47" s="125">
        <f>VLOOKUP($AX47&amp;"_"&amp;$DF$14,データシート1!$A:$BT,MATCH($DF$12&amp;"_"&amp;DF$20,データシート1!$A$1:$BT$1,0),0)</f>
        <v>6</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01220</v>
      </c>
      <c r="AY48" s="18" t="str">
        <f>IF(IFERROR(比較地域マスタ!$Z33,"")=0,"",IFERROR(比較地域マスタ!$Z33,""))</f>
        <v>士別市</v>
      </c>
      <c r="BB48" s="110" t="str">
        <f t="shared" si="0"/>
        <v>01220</v>
      </c>
      <c r="BC48" s="1031" t="str">
        <f t="shared" si="0"/>
        <v>士別市</v>
      </c>
      <c r="BD48" s="34">
        <f t="shared" si="14"/>
        <v>160.73221659540388</v>
      </c>
      <c r="BE48" s="34">
        <f t="shared" si="15"/>
        <v>56.327684743620935</v>
      </c>
      <c r="BF48" s="34">
        <f>VLOOKUP($AX48&amp;"_"&amp;$BC$14,データシート1!$A:$BT,MATCH($BC$12&amp;"_"&amp;BF$20,データシート1!$A$1:$BT$1,0),0)</f>
        <v>31.185086400665607</v>
      </c>
      <c r="BG48" s="34">
        <f>VLOOKUP($AX48&amp;"_"&amp;$BC$14,データシート1!$A:$BT,MATCH($BC$12&amp;"_"&amp;BG$20,データシート1!$A$1:$BT$1,0),0)</f>
        <v>3.0609300325891238</v>
      </c>
      <c r="BH48" s="34">
        <f>VLOOKUP($AX48&amp;"_"&amp;$BC$14,データシート1!$A:$BT,MATCH($BC$12&amp;"_"&amp;BH$20,データシート1!$A$1:$BT$1,0),0)</f>
        <v>22.081668310366204</v>
      </c>
      <c r="BI48" s="34">
        <f>VLOOKUP($AX48&amp;"_"&amp;$BC$14,データシート1!$A:$BT,MATCH($BC$12&amp;"_"&amp;BI$20,データシート1!$A$1:$BT$1,0),0)</f>
        <v>28.209696835744094</v>
      </c>
      <c r="BJ48" s="34">
        <f>VLOOKUP($AX48&amp;"_"&amp;$BC$14,データシート1!$A:$BT,MATCH($BC$12&amp;"_"&amp;BJ$20,データシート1!$A$1:$BT$1,0),0)</f>
        <v>39.82570875431793</v>
      </c>
      <c r="BK48" s="34">
        <f t="shared" si="1"/>
        <v>36.369126261720929</v>
      </c>
      <c r="BL48" s="34">
        <f t="shared" si="2"/>
        <v>35.337075751363862</v>
      </c>
      <c r="BM48" s="34">
        <f>VLOOKUP($AX48&amp;"_"&amp;$BC$14,データシート1!$A:$BT,MATCH($BC$12&amp;"_"&amp;BM$20,データシート1!$A$1:$BT$1,0),0)</f>
        <v>15.34735995456044</v>
      </c>
      <c r="BN48" s="34">
        <f>VLOOKUP($AX48&amp;"_"&amp;$BC$14,データシート1!$A:$BT,MATCH($BC$12&amp;"_"&amp;BN$20,データシート1!$A$1:$BT$1,0),0)</f>
        <v>19.989715796803424</v>
      </c>
      <c r="BO48" s="34">
        <f>VLOOKUP($AX48&amp;"_"&amp;$BC$14,データシート1!$A:$BT,MATCH($BC$12&amp;"_"&amp;BO$20,データシート1!$A$1:$BT$1,0),0)</f>
        <v>1.0320505103570701</v>
      </c>
      <c r="BP48" s="34">
        <f>VLOOKUP($AX48&amp;"_"&amp;$BC$14,データシート1!$A:$BT,MATCH($BC$12&amp;"_"&amp;BP$20,データシート1!$A$1:$BT$1,0),0)</f>
        <v>0</v>
      </c>
      <c r="BQ48" s="34">
        <f>VLOOKUP($AX48&amp;"_"&amp;$BC$14,データシート1!$A:$BT,MATCH($BC$12&amp;"_"&amp;BQ$20,データシート1!$A$1:$BT$1,0),0)</f>
        <v>0</v>
      </c>
      <c r="BR48" s="35">
        <f t="shared" si="3"/>
        <v>160.73221659540388</v>
      </c>
      <c r="BT48" s="121" t="str">
        <f t="shared" si="4"/>
        <v>士別市</v>
      </c>
      <c r="BU48" s="33">
        <f t="shared" si="25"/>
        <v>160.73221659540388</v>
      </c>
      <c r="BV48" s="59">
        <f t="shared" si="16"/>
        <v>0.35044427269617845</v>
      </c>
      <c r="BW48" s="59">
        <f t="shared" si="16"/>
        <v>0.19401889093065205</v>
      </c>
      <c r="BX48" s="59">
        <f t="shared" si="16"/>
        <v>1.9043662169446189E-2</v>
      </c>
      <c r="BY48" s="59">
        <f t="shared" si="16"/>
        <v>0.1373817195960802</v>
      </c>
      <c r="BZ48" s="59">
        <f t="shared" si="16"/>
        <v>0.17550742118335688</v>
      </c>
      <c r="CA48" s="59">
        <f t="shared" si="32"/>
        <v>0.24777676559122833</v>
      </c>
      <c r="CB48" s="59">
        <f t="shared" si="32"/>
        <v>0.22627154052923637</v>
      </c>
      <c r="CC48" s="59">
        <f t="shared" si="32"/>
        <v>0.21985060929206598</v>
      </c>
      <c r="CD48" s="59">
        <f t="shared" si="32"/>
        <v>9.5484031015343418E-2</v>
      </c>
      <c r="CE48" s="59">
        <f t="shared" si="32"/>
        <v>0.12436657827672257</v>
      </c>
      <c r="CF48" s="59">
        <f t="shared" si="32"/>
        <v>6.4209312371704165E-3</v>
      </c>
      <c r="CG48" s="59">
        <f t="shared" si="32"/>
        <v>0</v>
      </c>
      <c r="CH48" s="59">
        <f t="shared" si="32"/>
        <v>0</v>
      </c>
      <c r="CI48" s="122">
        <f t="shared" si="6"/>
        <v>1</v>
      </c>
      <c r="CK48" s="123" t="str">
        <f t="shared" si="7"/>
        <v>士別市</v>
      </c>
      <c r="CL48" s="124">
        <f t="shared" si="17"/>
        <v>56.327684743620935</v>
      </c>
      <c r="CM48" s="65">
        <f t="shared" si="18"/>
        <v>0.8397469240089227</v>
      </c>
      <c r="CN48" s="66">
        <f t="shared" si="19"/>
        <v>31.185086400665607</v>
      </c>
      <c r="CO48" s="65">
        <f t="shared" si="20"/>
        <v>1</v>
      </c>
      <c r="CP48" s="66">
        <f t="shared" si="8"/>
        <v>3.0609300325891238</v>
      </c>
      <c r="CQ48" s="65">
        <f t="shared" si="21"/>
        <v>0</v>
      </c>
      <c r="CR48" s="66">
        <f t="shared" si="9"/>
        <v>22.081668310366204</v>
      </c>
      <c r="CS48" s="65">
        <f t="shared" si="22"/>
        <v>0</v>
      </c>
      <c r="CT48" s="66">
        <f t="shared" si="10"/>
        <v>28.209696835744094</v>
      </c>
      <c r="CU48" s="67">
        <f t="shared" si="23"/>
        <v>0</v>
      </c>
      <c r="CV48" s="16"/>
      <c r="CW48" s="959">
        <f t="shared" si="24"/>
        <v>47.301000000000002</v>
      </c>
      <c r="CX48" s="962">
        <f>VLOOKUP($AX48&amp;"_"&amp;$CW$14,データシート1!$A:$BT,MATCH($CW$12&amp;"_"&amp;CX$20,データシート1!$A$1:$BT$1,0),0)</f>
        <v>47.301000000000002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47.301000000000002</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40647</v>
      </c>
      <c r="AY49" s="18" t="str">
        <f>IF(IFERROR(比較地域マスタ!$Z34,"")=0,"",IFERROR(比較地域マスタ!$Z34,""))</f>
        <v>築上町</v>
      </c>
      <c r="BB49" s="110" t="str">
        <f t="shared" si="0"/>
        <v>40647</v>
      </c>
      <c r="BC49" s="1031" t="str">
        <f t="shared" si="0"/>
        <v>築上町</v>
      </c>
      <c r="BD49" s="34">
        <f t="shared" si="14"/>
        <v>98.435571631289363</v>
      </c>
      <c r="BE49" s="34">
        <f t="shared" si="15"/>
        <v>31.926833675640051</v>
      </c>
      <c r="BF49" s="34">
        <f>VLOOKUP($AX49&amp;"_"&amp;$BC$14,データシート1!$A:$BT,MATCH($BC$12&amp;"_"&amp;BF$20,データシート1!$A$1:$BT$1,0),0)</f>
        <v>21.483688396558012</v>
      </c>
      <c r="BG49" s="34">
        <f>VLOOKUP($AX49&amp;"_"&amp;$BC$14,データシート1!$A:$BT,MATCH($BC$12&amp;"_"&amp;BG$20,データシート1!$A$1:$BT$1,0),0)</f>
        <v>1.1948840003200651</v>
      </c>
      <c r="BH49" s="34">
        <f>VLOOKUP($AX49&amp;"_"&amp;$BC$14,データシート1!$A:$BT,MATCH($BC$12&amp;"_"&amp;BH$20,データシート1!$A$1:$BT$1,0),0)</f>
        <v>9.2482612787619729</v>
      </c>
      <c r="BI49" s="34">
        <f>VLOOKUP($AX49&amp;"_"&amp;$BC$14,データシート1!$A:$BT,MATCH($BC$12&amp;"_"&amp;BI$20,データシート1!$A$1:$BT$1,0),0)</f>
        <v>16.495028339388902</v>
      </c>
      <c r="BJ49" s="34">
        <f>VLOOKUP($AX49&amp;"_"&amp;$BC$14,データシート1!$A:$BT,MATCH($BC$12&amp;"_"&amp;BJ$20,データシート1!$A$1:$BT$1,0),0)</f>
        <v>15.757441362987302</v>
      </c>
      <c r="BK49" s="34">
        <f t="shared" si="1"/>
        <v>34.256268253273106</v>
      </c>
      <c r="BL49" s="34">
        <f t="shared" si="2"/>
        <v>33.235136131999354</v>
      </c>
      <c r="BM49" s="34">
        <f>VLOOKUP($AX49&amp;"_"&amp;$BC$14,データシート1!$A:$BT,MATCH($BC$12&amp;"_"&amp;BM$20,データシート1!$A$1:$BT$1,0),0)</f>
        <v>15.847521880107575</v>
      </c>
      <c r="BN49" s="34">
        <f>VLOOKUP($AX49&amp;"_"&amp;$BC$14,データシート1!$A:$BT,MATCH($BC$12&amp;"_"&amp;BN$20,データシート1!$A$1:$BT$1,0),0)</f>
        <v>17.387614251891776</v>
      </c>
      <c r="BO49" s="34">
        <f>VLOOKUP($AX49&amp;"_"&amp;$BC$14,データシート1!$A:$BT,MATCH($BC$12&amp;"_"&amp;BO$20,データシート1!$A$1:$BT$1,0),0)</f>
        <v>1.0211321212737501</v>
      </c>
      <c r="BP49" s="34">
        <f>VLOOKUP($AX49&amp;"_"&amp;$BC$14,データシート1!$A:$BT,MATCH($BC$12&amp;"_"&amp;BP$20,データシート1!$A$1:$BT$1,0),0)</f>
        <v>0</v>
      </c>
      <c r="BQ49" s="34">
        <f>VLOOKUP($AX49&amp;"_"&amp;$BC$14,データシート1!$A:$BT,MATCH($BC$12&amp;"_"&amp;BQ$20,データシート1!$A$1:$BT$1,0),0)</f>
        <v>0</v>
      </c>
      <c r="BR49" s="35">
        <f t="shared" si="3"/>
        <v>98.435571631289363</v>
      </c>
      <c r="BT49" s="121" t="str">
        <f t="shared" si="4"/>
        <v>築上町</v>
      </c>
      <c r="BU49" s="33">
        <f t="shared" si="25"/>
        <v>98.435571631289363</v>
      </c>
      <c r="BV49" s="59">
        <f t="shared" si="16"/>
        <v>0.32434244192971784</v>
      </c>
      <c r="BW49" s="59">
        <f t="shared" si="16"/>
        <v>0.21825126872864187</v>
      </c>
      <c r="BX49" s="59">
        <f t="shared" si="16"/>
        <v>1.2138741925487551E-2</v>
      </c>
      <c r="BY49" s="59">
        <f t="shared" si="16"/>
        <v>9.3952431275588402E-2</v>
      </c>
      <c r="BZ49" s="59">
        <f t="shared" si="16"/>
        <v>0.16757182455519654</v>
      </c>
      <c r="CA49" s="59">
        <f t="shared" si="32"/>
        <v>0.16007873070529863</v>
      </c>
      <c r="CB49" s="59">
        <f t="shared" si="32"/>
        <v>0.34800700280978697</v>
      </c>
      <c r="CC49" s="59">
        <f t="shared" si="32"/>
        <v>0.33763339391666641</v>
      </c>
      <c r="CD49" s="59">
        <f t="shared" si="32"/>
        <v>0.16099385229831062</v>
      </c>
      <c r="CE49" s="59">
        <f t="shared" si="32"/>
        <v>0.17663954161835574</v>
      </c>
      <c r="CF49" s="59">
        <f t="shared" si="32"/>
        <v>1.0373608893120568E-2</v>
      </c>
      <c r="CG49" s="59">
        <f t="shared" si="32"/>
        <v>0</v>
      </c>
      <c r="CH49" s="59">
        <f t="shared" si="32"/>
        <v>0</v>
      </c>
      <c r="CI49" s="122">
        <f t="shared" si="6"/>
        <v>1</v>
      </c>
      <c r="CK49" s="123" t="str">
        <f t="shared" si="7"/>
        <v>築上町</v>
      </c>
      <c r="CL49" s="124">
        <f t="shared" si="17"/>
        <v>31.926833675640051</v>
      </c>
      <c r="CM49" s="65">
        <f t="shared" si="18"/>
        <v>0</v>
      </c>
      <c r="CN49" s="66">
        <f t="shared" si="19"/>
        <v>21.483688396558012</v>
      </c>
      <c r="CO49" s="65">
        <f t="shared" si="20"/>
        <v>0</v>
      </c>
      <c r="CP49" s="66">
        <f t="shared" si="8"/>
        <v>1.1948840003200651</v>
      </c>
      <c r="CQ49" s="65">
        <f t="shared" si="21"/>
        <v>0</v>
      </c>
      <c r="CR49" s="66">
        <f t="shared" si="9"/>
        <v>9.2482612787619729</v>
      </c>
      <c r="CS49" s="65">
        <f t="shared" si="22"/>
        <v>0</v>
      </c>
      <c r="CT49" s="66">
        <f t="shared" si="10"/>
        <v>16.495028339388902</v>
      </c>
      <c r="CU49" s="67">
        <f t="shared" si="23"/>
        <v>0.16277631931000808</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2.6850000000000001</v>
      </c>
      <c r="DB49" s="962">
        <f>VLOOKUP($AX49&amp;"_"&amp;$CW$14,データシート1!$A:$BT,MATCH($CW$12&amp;"_"&amp;DB$20,データシート1!$A$1:$BT$1,0),0)</f>
        <v>0</v>
      </c>
      <c r="DC49" s="962">
        <f>VLOOKUP($AX49&amp;"_"&amp;$CW$14,データシート1!$A:$BT,MATCH($CW$12&amp;"_"&amp;DC$20,データシート1!$A$1:$BT$1,0),0)</f>
        <v>0</v>
      </c>
      <c r="DD49" s="961">
        <f t="shared" si="11"/>
        <v>2.6850000000000001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門川町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宮崎県</v>
      </c>
      <c r="AY4" s="1038" t="str">
        <f>年度マスタ!$J4</f>
        <v>門川町</v>
      </c>
      <c r="AZ4" s="1038" t="str">
        <f>年度マスタ!$K4</f>
        <v>45421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01555</v>
      </c>
      <c r="AY13" s="18" t="str">
        <f>IF(IFERROR(比較地域マスタ!$Z6,"")=0,"",IFERROR(比較地域マスタ!$Z6,""))</f>
        <v>遠軽町</v>
      </c>
      <c r="BC13" s="844" t="str">
        <f t="shared" ref="BC13:BC59" si="0">AX13</f>
        <v>01555</v>
      </c>
      <c r="BD13" s="1031" t="str">
        <f>AY13</f>
        <v>遠軽町</v>
      </c>
      <c r="BE13" s="34">
        <f>VLOOKUP($BC13&amp;"_"&amp;$AZ$7,データシート1!$A:$BT,MATCH("cb_"&amp;BE$12,データシート1!$A$1:$BT$1,0),0)</f>
        <v>1255.1870000000004</v>
      </c>
      <c r="BF13" s="34">
        <f>VLOOKUP($BC13&amp;"_"&amp;$AZ$7,データシート1!$A:$BT,MATCH("cb_"&amp;BF$12,データシート1!$A$1:$BT$1,0),0)</f>
        <v>13405.099999999999</v>
      </c>
      <c r="BG13" s="34">
        <f>VLOOKUP($BC13&amp;"_"&amp;$AZ$7,データシート1!$A:$BT,MATCH("cb_"&amp;BG$12,データシート1!$A$1:$BT$1,0),0)</f>
        <v>0</v>
      </c>
      <c r="BH13" s="34">
        <f>VLOOKUP($BC13&amp;"_"&amp;$AZ$7,データシート1!$A:$BT,MATCH("cb_"&amp;BH$12,データシート1!$A$1:$BT$1,0),0)</f>
        <v>962.6</v>
      </c>
      <c r="BI13" s="34">
        <f>VLOOKUP($BC13&amp;"_"&amp;$AZ$7,データシート1!$A:$BT,MATCH("cb_"&amp;BI$12,データシート1!$A$1:$BT$1,0),0)</f>
        <v>0</v>
      </c>
      <c r="BJ13" s="34">
        <f>VLOOKUP($BC13&amp;"_"&amp;$AZ$7,データシート1!$A:$BT,MATCH("cb_"&amp;BJ$12,データシート1!$A$1:$BT$1,0),0)</f>
        <v>50</v>
      </c>
      <c r="BK13" s="34">
        <f>SUM(BE13:BJ13)</f>
        <v>15672.886999999999</v>
      </c>
      <c r="BL13" s="36"/>
      <c r="BM13" s="844" t="str">
        <f>AX13</f>
        <v>01555</v>
      </c>
      <c r="BN13" s="1031" t="str">
        <f>AY13</f>
        <v>遠軽町</v>
      </c>
      <c r="BO13" s="34">
        <f>BE13*VLOOKUP(BO$12,別紙!$B$4:$E$10,MATCH("設備利用率",別紙!$B$4:$E$4,0),0)/100*8760/10^3</f>
        <v>1506.3750224400005</v>
      </c>
      <c r="BP13" s="34">
        <f>BF13*VLOOKUP(BP$12,別紙!$B$4:$E$10,MATCH("設備利用率",別紙!$B$4:$E$4,0),0)/100*8760/10^3</f>
        <v>17731.730075999996</v>
      </c>
      <c r="BQ13" s="34">
        <f>BG13*VLOOKUP(BQ$12,別紙!$B$4:$E$10,MATCH("設備利用率",別紙!$B$4:$E$4,0),0)/100*8760/10^3</f>
        <v>0</v>
      </c>
      <c r="BR13" s="34">
        <f>BH13*VLOOKUP(BR$12,別紙!$B$4:$E$10,MATCH("設備利用率",別紙!$B$4:$E$4,0),0)/100*8760/10^3</f>
        <v>5059.4255999999996</v>
      </c>
      <c r="BS13" s="34">
        <f>BI13*VLOOKUP(BS$12,別紙!$B$4:$E$10,MATCH("設備利用率",別紙!$B$4:$E$4,0),0)/100*8760/10^3</f>
        <v>0</v>
      </c>
      <c r="BT13" s="34">
        <f>BJ13*VLOOKUP(BT$12,別紙!$B$4:$E$10,MATCH("設備利用率",別紙!$B$4:$E$4,0),0)/100*8760/10^3</f>
        <v>350.4</v>
      </c>
      <c r="BU13" s="34">
        <f>SUM(BO13:BT13)</f>
        <v>24647.930698439995</v>
      </c>
      <c r="BV13" s="36"/>
      <c r="BW13" s="33" t="str">
        <f>AX13</f>
        <v>01555</v>
      </c>
      <c r="BX13" s="33" t="str">
        <f>AY13</f>
        <v>遠軽町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96492.553094613148</v>
      </c>
      <c r="BZ13" s="36"/>
      <c r="CA13" s="33" t="str">
        <f>AX13</f>
        <v>01555</v>
      </c>
      <c r="CB13" s="33" t="str">
        <f>AY13</f>
        <v>遠軽町</v>
      </c>
      <c r="CC13" s="223">
        <f>BO13/$BY13</f>
        <v>1.56113085842279E-2</v>
      </c>
      <c r="CD13" s="223">
        <f t="shared" ref="CD13:CH28" si="1">BP13/$BY13</f>
        <v>0.18376267916357888</v>
      </c>
      <c r="CE13" s="223">
        <f t="shared" si="1"/>
        <v>0</v>
      </c>
      <c r="CF13" s="223">
        <f t="shared" si="1"/>
        <v>5.2433327109078741E-2</v>
      </c>
      <c r="CG13" s="223">
        <f t="shared" si="1"/>
        <v>0</v>
      </c>
      <c r="CH13" s="223">
        <f t="shared" si="1"/>
        <v>3.6313683156090275E-3</v>
      </c>
      <c r="CI13" s="223">
        <f>BU13/BY13</f>
        <v>0.25543868317249452</v>
      </c>
      <c r="CK13" s="18" t="str">
        <f>AX13</f>
        <v>01555</v>
      </c>
      <c r="CL13" s="18" t="str">
        <f>AY13</f>
        <v>遠軽町</v>
      </c>
      <c r="CM13" s="18">
        <f>VLOOKUP($CK13&amp;"_"&amp;$AZ$7,データシート1!$A:$BT,MATCH("ca_太陽光発電（10kW未満）",データシート1!$A$1:$BT$1,0),0)</f>
        <v>243</v>
      </c>
      <c r="CN13" s="18">
        <f>VLOOKUP($CK13&amp;"_"&amp;$AZ$5,データシート1!$A:$BT,MATCH("ab_家庭",データシート1!$A$1:$BT$1,0),0)</f>
        <v>9919</v>
      </c>
      <c r="CO13" s="223">
        <f>CM13/CN13</f>
        <v>2.449843734247404E-2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40625</v>
      </c>
      <c r="AY14" s="18" t="str">
        <f>IF(IFERROR(比較地域マスタ!$Z7,"")=0,"",IFERROR(比較地域マスタ!$Z7,""))</f>
        <v>みやこ町</v>
      </c>
      <c r="BC14" s="844" t="str">
        <f t="shared" si="0"/>
        <v>40625</v>
      </c>
      <c r="BD14" s="1031" t="str">
        <f t="shared" ref="BD14:BD60" si="2">AY14</f>
        <v>みやこ町</v>
      </c>
      <c r="BE14" s="34">
        <f>VLOOKUP($BC14&amp;"_"&amp;$AZ$7,データシート1!$A:$BT,MATCH("cb_"&amp;BE$12,データシート1!$A$1:$BT$1,0),0)</f>
        <v>4264.0600000000022</v>
      </c>
      <c r="BF14" s="34">
        <f>VLOOKUP($BC14&amp;"_"&amp;$AZ$7,データシート1!$A:$BT,MATCH("cb_"&amp;BF$12,データシート1!$A$1:$BT$1,0),0)</f>
        <v>94592.300000000047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98856.360000000044</v>
      </c>
      <c r="BL14" s="36"/>
      <c r="BM14" s="844" t="str">
        <f t="shared" ref="BM14:BM60" si="4">AX14</f>
        <v>40625</v>
      </c>
      <c r="BN14" s="1031" t="str">
        <f t="shared" ref="BN14:BN60" si="5">AY14</f>
        <v>みやこ町</v>
      </c>
      <c r="BO14" s="34">
        <f>BE14*VLOOKUP(BO$12,別紙!$B$4:$E$10,MATCH("設備利用率",別紙!$B$4:$E$4,0),0)/100*8760/10^3</f>
        <v>5117.383687200002</v>
      </c>
      <c r="BP14" s="34">
        <f>BF14*VLOOKUP(BP$12,別紙!$B$4:$E$10,MATCH("設備利用率",別紙!$B$4:$E$4,0),0)/100*8760/10^3</f>
        <v>125122.91074800005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130240.29443520005</v>
      </c>
      <c r="BV14" s="36"/>
      <c r="BW14" s="33" t="str">
        <f t="shared" ref="BW14:BW60" si="7">AX14</f>
        <v>40625</v>
      </c>
      <c r="BX14" s="33" t="str">
        <f t="shared" ref="BX14:BX60" si="8">AY14</f>
        <v>みやこ町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146167.79637597123</v>
      </c>
      <c r="BZ14" s="36"/>
      <c r="CA14" s="33" t="str">
        <f t="shared" ref="CA14:CA60" si="9">AX14</f>
        <v>40625</v>
      </c>
      <c r="CB14" s="33" t="str">
        <f t="shared" ref="CB14:CB60" si="10">AY14</f>
        <v>みやこ町</v>
      </c>
      <c r="CC14" s="223">
        <f t="shared" ref="CC14:CC60" si="11">BO14/$BY14</f>
        <v>3.5010336162126454E-2</v>
      </c>
      <c r="CD14" s="223">
        <f t="shared" si="1"/>
        <v>0.85602241978226346</v>
      </c>
      <c r="CE14" s="223">
        <f t="shared" si="1"/>
        <v>0</v>
      </c>
      <c r="CF14" s="223">
        <f t="shared" si="1"/>
        <v>0</v>
      </c>
      <c r="CG14" s="223">
        <f t="shared" si="1"/>
        <v>0</v>
      </c>
      <c r="CH14" s="223">
        <f t="shared" si="1"/>
        <v>0</v>
      </c>
      <c r="CI14" s="223">
        <f t="shared" ref="CI14:CI60" si="12">BU14/BY14</f>
        <v>0.89103275594438991</v>
      </c>
      <c r="CK14" s="18" t="str">
        <f t="shared" ref="CK14:CK60" si="13">AX14</f>
        <v>40625</v>
      </c>
      <c r="CL14" s="18" t="str">
        <f t="shared" ref="CL14:CL60" si="14">AY14</f>
        <v>みやこ町</v>
      </c>
      <c r="CM14" s="18">
        <f>VLOOKUP($CK14&amp;"_"&amp;$AZ$7,データシート1!$A:$BT,MATCH("ca_太陽光発電（10kW未満）",データシート1!$A$1:$BT$1,0),0)</f>
        <v>890</v>
      </c>
      <c r="CN14" s="18">
        <f>VLOOKUP($CK14&amp;"_"&amp;$AZ$5,データシート1!$A:$BT,MATCH("ab_家庭",データシート1!$A$1:$BT$1,0),0)</f>
        <v>8396</v>
      </c>
      <c r="CO14" s="223">
        <f t="shared" ref="CO14:CO60" si="15">CM14/CN14</f>
        <v>0.10600285850404954</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41204</v>
      </c>
      <c r="AY15" s="18" t="str">
        <f>IF(IFERROR(比較地域マスタ!$Z8,"")=0,"",IFERROR(比較地域マスタ!$Z8,""))</f>
        <v>多久市</v>
      </c>
      <c r="BC15" s="844" t="str">
        <f t="shared" si="0"/>
        <v>41204</v>
      </c>
      <c r="BD15" s="1031" t="str">
        <f t="shared" si="2"/>
        <v>多久市</v>
      </c>
      <c r="BE15" s="34">
        <f>VLOOKUP($BC15&amp;"_"&amp;$AZ$7,データシート1!$A:$BT,MATCH("cb_"&amp;BE$12,データシート1!$A$1:$BT$1,0),0)</f>
        <v>4578.7400000000043</v>
      </c>
      <c r="BF15" s="34">
        <f>VLOOKUP($BC15&amp;"_"&amp;$AZ$7,データシート1!$A:$BT,MATCH("cb_"&amp;BF$12,データシート1!$A$1:$BT$1,0),0)</f>
        <v>29916.399999999991</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34495.139999999992</v>
      </c>
      <c r="BL15" s="36"/>
      <c r="BM15" s="844" t="str">
        <f t="shared" si="4"/>
        <v>41204</v>
      </c>
      <c r="BN15" s="1031" t="str">
        <f t="shared" si="5"/>
        <v>多久市</v>
      </c>
      <c r="BO15" s="34">
        <f>BE15*VLOOKUP(BO$12,別紙!$B$4:$E$10,MATCH("設備利用率",別紙!$B$4:$E$4,0),0)/100*8760/10^3</f>
        <v>5495.0374488000052</v>
      </c>
      <c r="BP15" s="34">
        <f>BF15*VLOOKUP(BP$12,別紙!$B$4:$E$10,MATCH("設備利用率",別紙!$B$4:$E$4,0),0)/100*8760/10^3</f>
        <v>39572.217263999984</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45067.254712799986</v>
      </c>
      <c r="BV15" s="36"/>
      <c r="BW15" s="33" t="str">
        <f t="shared" si="7"/>
        <v>41204</v>
      </c>
      <c r="BX15" s="33" t="str">
        <f t="shared" si="8"/>
        <v>多久市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122455.62928681403</v>
      </c>
      <c r="BZ15" s="36"/>
      <c r="CA15" s="33" t="str">
        <f t="shared" si="9"/>
        <v>41204</v>
      </c>
      <c r="CB15" s="33" t="str">
        <f t="shared" si="10"/>
        <v>多久市</v>
      </c>
      <c r="CC15" s="223">
        <f t="shared" si="11"/>
        <v>4.4873702261000986E-2</v>
      </c>
      <c r="CD15" s="223">
        <f t="shared" si="1"/>
        <v>0.32315555842120119</v>
      </c>
      <c r="CE15" s="223">
        <f t="shared" si="1"/>
        <v>0</v>
      </c>
      <c r="CF15" s="223">
        <f t="shared" si="1"/>
        <v>0</v>
      </c>
      <c r="CG15" s="223">
        <f t="shared" si="1"/>
        <v>0</v>
      </c>
      <c r="CH15" s="223">
        <f t="shared" si="1"/>
        <v>0</v>
      </c>
      <c r="CI15" s="223">
        <f t="shared" si="12"/>
        <v>0.36802926068220215</v>
      </c>
      <c r="CK15" s="18" t="str">
        <f t="shared" si="13"/>
        <v>41204</v>
      </c>
      <c r="CL15" s="18" t="str">
        <f t="shared" si="14"/>
        <v>多久市</v>
      </c>
      <c r="CM15" s="18">
        <f>VLOOKUP($CK15&amp;"_"&amp;$AZ$7,データシート1!$A:$BT,MATCH("ca_太陽光発電（10kW未満）",データシート1!$A$1:$BT$1,0),0)</f>
        <v>924</v>
      </c>
      <c r="CN15" s="18">
        <f>VLOOKUP($CK15&amp;"_"&amp;$AZ$5,データシート1!$A:$BT,MATCH("ab_家庭",データシート1!$A$1:$BT$1,0),0)</f>
        <v>7938</v>
      </c>
      <c r="CO15" s="223">
        <f t="shared" si="15"/>
        <v>0.1164021164021164</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01637</v>
      </c>
      <c r="AY16" s="18" t="str">
        <f>IF(IFERROR(比較地域マスタ!$Z9,"")=0,"",IFERROR(比較地域マスタ!$Z9,""))</f>
        <v>芽室町</v>
      </c>
      <c r="BC16" s="844" t="str">
        <f t="shared" si="0"/>
        <v>01637</v>
      </c>
      <c r="BD16" s="1031" t="str">
        <f t="shared" si="2"/>
        <v>芽室町</v>
      </c>
      <c r="BE16" s="34">
        <f>VLOOKUP($BC16&amp;"_"&amp;$AZ$7,データシート1!$A:$BT,MATCH("cb_"&amp;BE$12,データシート1!$A$1:$BT$1,0),0)</f>
        <v>3465.6010000000024</v>
      </c>
      <c r="BF16" s="34">
        <f>VLOOKUP($BC16&amp;"_"&amp;$AZ$7,データシート1!$A:$BT,MATCH("cb_"&amp;BF$12,データシート1!$A$1:$BT$1,0),0)</f>
        <v>20965.731999999989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300</v>
      </c>
      <c r="BK16" s="34">
        <f t="shared" si="3"/>
        <v>24731.332999999991</v>
      </c>
      <c r="BL16" s="36"/>
      <c r="BM16" s="844" t="str">
        <f t="shared" si="4"/>
        <v>01637</v>
      </c>
      <c r="BN16" s="1031" t="str">
        <f t="shared" si="5"/>
        <v>芽室町</v>
      </c>
      <c r="BO16" s="34">
        <f>BE16*VLOOKUP(BO$12,別紙!$B$4:$E$10,MATCH("設備利用率",別紙!$B$4:$E$4,0),0)/100*8760/10^3</f>
        <v>4159.1370721200028</v>
      </c>
      <c r="BP16" s="34">
        <f>BF16*VLOOKUP(BP$12,別紙!$B$4:$E$10,MATCH("設備利用率",別紙!$B$4:$E$4,0),0)/100*8760/10^3</f>
        <v>27732.631660319988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2102.4</v>
      </c>
      <c r="BU16" s="34">
        <f t="shared" si="6"/>
        <v>33994.16873243999</v>
      </c>
      <c r="BV16" s="36"/>
      <c r="BW16" s="33" t="str">
        <f t="shared" si="7"/>
        <v>01637</v>
      </c>
      <c r="BX16" s="33" t="str">
        <f t="shared" si="8"/>
        <v>芽室町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145316.39066339287</v>
      </c>
      <c r="BZ16" s="36"/>
      <c r="CA16" s="33" t="str">
        <f t="shared" si="9"/>
        <v>01637</v>
      </c>
      <c r="CB16" s="33" t="str">
        <f t="shared" si="10"/>
        <v>芽室町</v>
      </c>
      <c r="CC16" s="223">
        <f t="shared" si="11"/>
        <v>2.8621252242316701E-2</v>
      </c>
      <c r="CD16" s="223">
        <f t="shared" si="1"/>
        <v>0.19084310815673325</v>
      </c>
      <c r="CE16" s="223">
        <f t="shared" si="1"/>
        <v>0</v>
      </c>
      <c r="CF16" s="223">
        <f t="shared" si="1"/>
        <v>0</v>
      </c>
      <c r="CG16" s="223">
        <f t="shared" si="1"/>
        <v>0</v>
      </c>
      <c r="CH16" s="223">
        <f t="shared" si="1"/>
        <v>1.4467741666319976E-2</v>
      </c>
      <c r="CI16" s="223">
        <f t="shared" si="12"/>
        <v>0.23393210206536993</v>
      </c>
      <c r="CK16" s="18" t="str">
        <f t="shared" si="13"/>
        <v>01637</v>
      </c>
      <c r="CL16" s="18" t="str">
        <f t="shared" si="14"/>
        <v>芽室町</v>
      </c>
      <c r="CM16" s="18">
        <f>VLOOKUP($CK16&amp;"_"&amp;$AZ$7,データシート1!$A:$BT,MATCH("ca_太陽光発電（10kW未満）",データシート1!$A$1:$BT$1,0),0)</f>
        <v>627</v>
      </c>
      <c r="CN16" s="18">
        <f>VLOOKUP($CK16&amp;"_"&amp;$AZ$5,データシート1!$A:$BT,MATCH("ab_家庭",データシート1!$A$1:$BT$1,0),0)</f>
        <v>8021</v>
      </c>
      <c r="CO16" s="223">
        <f t="shared" si="15"/>
        <v>7.8169804263807499E-2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47327</v>
      </c>
      <c r="AY17" s="18" t="str">
        <f>IF(IFERROR(比較地域マスタ!$Z10,"")=0,"",IFERROR(比較地域マスタ!$Z10,""))</f>
        <v>北中城村</v>
      </c>
      <c r="BC17" s="844" t="str">
        <f t="shared" si="0"/>
        <v>47327</v>
      </c>
      <c r="BD17" s="1031" t="str">
        <f t="shared" si="2"/>
        <v>北中城村</v>
      </c>
      <c r="BE17" s="34">
        <f>VLOOKUP($BC17&amp;"_"&amp;$AZ$7,データシート1!$A:$BT,MATCH("cb_"&amp;BE$12,データシート1!$A$1:$BT$1,0),0)</f>
        <v>1099.2199999999998</v>
      </c>
      <c r="BF17" s="34">
        <f>VLOOKUP($BC17&amp;"_"&amp;$AZ$7,データシート1!$A:$BT,MATCH("cb_"&amp;BF$12,データシート1!$A$1:$BT$1,0),0)</f>
        <v>2639.7999999999993</v>
      </c>
      <c r="BG17" s="34">
        <f>VLOOKUP($BC17&amp;"_"&amp;$AZ$7,データシート1!$A:$BT,MATCH("cb_"&amp;BG$12,データシート1!$A$1:$BT$1,0),0)</f>
        <v>19</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3758.0199999999991</v>
      </c>
      <c r="BL17" s="36"/>
      <c r="BM17" s="844" t="str">
        <f t="shared" si="4"/>
        <v>47327</v>
      </c>
      <c r="BN17" s="1031" t="str">
        <f t="shared" si="5"/>
        <v>北中城村</v>
      </c>
      <c r="BO17" s="34">
        <f>BE17*VLOOKUP(BO$12,別紙!$B$4:$E$10,MATCH("設備利用率",別紙!$B$4:$E$4,0),0)/100*8760/10^3</f>
        <v>1319.1959063999998</v>
      </c>
      <c r="BP17" s="34">
        <f>BF17*VLOOKUP(BP$12,別紙!$B$4:$E$10,MATCH("設備利用率",別紙!$B$4:$E$4,0),0)/100*8760/10^3</f>
        <v>3491.8218479999987</v>
      </c>
      <c r="BQ17" s="34">
        <f>BG17*VLOOKUP(BQ$12,別紙!$B$4:$E$10,MATCH("設備利用率",別紙!$B$4:$E$4,0),0)/100*8760/10^3</f>
        <v>41.277119999999996</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4852.2948743999978</v>
      </c>
      <c r="BV17" s="36"/>
      <c r="BW17" s="33" t="str">
        <f t="shared" si="7"/>
        <v>47327</v>
      </c>
      <c r="BX17" s="33" t="str">
        <f t="shared" si="8"/>
        <v>北中城村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89606.592226212146</v>
      </c>
      <c r="BZ17" s="36"/>
      <c r="CA17" s="33" t="str">
        <f t="shared" si="9"/>
        <v>47327</v>
      </c>
      <c r="CB17" s="33" t="str">
        <f t="shared" si="10"/>
        <v>北中城村</v>
      </c>
      <c r="CC17" s="223">
        <f t="shared" si="11"/>
        <v>1.4722085436188503E-2</v>
      </c>
      <c r="CD17" s="223">
        <f t="shared" si="1"/>
        <v>3.8968358925924589E-2</v>
      </c>
      <c r="CE17" s="223">
        <f t="shared" si="1"/>
        <v>4.6064825114424356E-4</v>
      </c>
      <c r="CF17" s="223">
        <f t="shared" si="1"/>
        <v>0</v>
      </c>
      <c r="CG17" s="223">
        <f t="shared" si="1"/>
        <v>0</v>
      </c>
      <c r="CH17" s="223">
        <f t="shared" si="1"/>
        <v>0</v>
      </c>
      <c r="CI17" s="223">
        <f t="shared" si="12"/>
        <v>5.4151092613257325E-2</v>
      </c>
      <c r="CK17" s="18" t="str">
        <f t="shared" si="13"/>
        <v>47327</v>
      </c>
      <c r="CL17" s="18" t="str">
        <f t="shared" si="14"/>
        <v>北中城村</v>
      </c>
      <c r="CM17" s="18">
        <f>VLOOKUP($CK17&amp;"_"&amp;$AZ$7,データシート1!$A:$BT,MATCH("ca_太陽光発電（10kW未満）",データシート1!$A$1:$BT$1,0),0)</f>
        <v>204</v>
      </c>
      <c r="CN17" s="18">
        <f>VLOOKUP($CK17&amp;"_"&amp;$AZ$5,データシート1!$A:$BT,MATCH("ab_家庭",データシート1!$A$1:$BT$1,0),0)</f>
        <v>7725</v>
      </c>
      <c r="CO17" s="223">
        <f t="shared" si="15"/>
        <v>2.6407766990291261E-2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18322</v>
      </c>
      <c r="AY18" s="18" t="str">
        <f>IF(IFERROR(比較地域マスタ!$Z11,"")=0,"",IFERROR(比較地域マスタ!$Z11,""))</f>
        <v>永平寺町</v>
      </c>
      <c r="BC18" s="844" t="str">
        <f t="shared" si="0"/>
        <v>18322</v>
      </c>
      <c r="BD18" s="1031" t="str">
        <f t="shared" si="2"/>
        <v>永平寺町</v>
      </c>
      <c r="BE18" s="34">
        <f>VLOOKUP($BC18&amp;"_"&amp;$AZ$7,データシート1!$A:$BT,MATCH("cb_"&amp;BE$12,データシート1!$A$1:$BT$1,0),0)</f>
        <v>1158.0599999999995</v>
      </c>
      <c r="BF18" s="34">
        <f>VLOOKUP($BC18&amp;"_"&amp;$AZ$7,データシート1!$A:$BT,MATCH("cb_"&amp;BF$12,データシート1!$A$1:$BT$1,0),0)</f>
        <v>4402.7999999999993</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5560.8599999999988</v>
      </c>
      <c r="BL18" s="36"/>
      <c r="BM18" s="844" t="str">
        <f t="shared" si="4"/>
        <v>18322</v>
      </c>
      <c r="BN18" s="1031" t="str">
        <f t="shared" si="5"/>
        <v>永平寺町</v>
      </c>
      <c r="BO18" s="34">
        <f>BE18*VLOOKUP(BO$12,別紙!$B$4:$E$10,MATCH("設備利用率",別紙!$B$4:$E$4,0),0)/100*8760/10^3</f>
        <v>1389.8109671999994</v>
      </c>
      <c r="BP18" s="34">
        <f>BF18*VLOOKUP(BP$12,別紙!$B$4:$E$10,MATCH("設備利用率",別紙!$B$4:$E$4,0),0)/100*8760/10^3</f>
        <v>5823.8477279999979</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7213.6586951999971</v>
      </c>
      <c r="BV18" s="36"/>
      <c r="BW18" s="33" t="str">
        <f t="shared" si="7"/>
        <v>18322</v>
      </c>
      <c r="BX18" s="33" t="str">
        <f t="shared" si="8"/>
        <v>永平寺町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117924.92504244155</v>
      </c>
      <c r="BZ18" s="36"/>
      <c r="CA18" s="33" t="str">
        <f t="shared" si="9"/>
        <v>18322</v>
      </c>
      <c r="CB18" s="33" t="str">
        <f t="shared" si="10"/>
        <v>永平寺町</v>
      </c>
      <c r="CC18" s="223">
        <f t="shared" si="11"/>
        <v>1.1785557350999393E-2</v>
      </c>
      <c r="CD18" s="223">
        <f t="shared" si="1"/>
        <v>4.9386062580951198E-2</v>
      </c>
      <c r="CE18" s="223">
        <f t="shared" si="1"/>
        <v>0</v>
      </c>
      <c r="CF18" s="223">
        <f t="shared" si="1"/>
        <v>0</v>
      </c>
      <c r="CG18" s="223">
        <f t="shared" si="1"/>
        <v>0</v>
      </c>
      <c r="CH18" s="223">
        <f t="shared" si="1"/>
        <v>0</v>
      </c>
      <c r="CI18" s="223">
        <f t="shared" si="12"/>
        <v>6.117161993195059E-2</v>
      </c>
      <c r="CK18" s="18" t="str">
        <f t="shared" si="13"/>
        <v>18322</v>
      </c>
      <c r="CL18" s="18" t="str">
        <f t="shared" si="14"/>
        <v>永平寺町</v>
      </c>
      <c r="CM18" s="18">
        <f>VLOOKUP($CK18&amp;"_"&amp;$AZ$7,データシート1!$A:$BT,MATCH("ca_太陽光発電（10kW未満）",データシート1!$A$1:$BT$1,0),0)</f>
        <v>238</v>
      </c>
      <c r="CN18" s="18">
        <f>VLOOKUP($CK18&amp;"_"&amp;$AZ$5,データシート1!$A:$BT,MATCH("ab_家庭",データシート1!$A$1:$BT$1,0),0)</f>
        <v>6559</v>
      </c>
      <c r="CO18" s="223">
        <f t="shared" si="15"/>
        <v>3.6286019210245463E-2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11347</v>
      </c>
      <c r="AY19" s="18" t="str">
        <f>IF(IFERROR(比較地域マスタ!$Z12,"")=0,"",IFERROR(比較地域マスタ!$Z12,""))</f>
        <v>吉見町</v>
      </c>
      <c r="BC19" s="844" t="str">
        <f t="shared" si="0"/>
        <v>11347</v>
      </c>
      <c r="BD19" s="1031" t="str">
        <f t="shared" si="2"/>
        <v>吉見町</v>
      </c>
      <c r="BE19" s="34">
        <f>VLOOKUP($BC19&amp;"_"&amp;$AZ$7,データシート1!$A:$BT,MATCH("cb_"&amp;BE$12,データシート1!$A$1:$BT$1,0),0)</f>
        <v>2547.6000000000022</v>
      </c>
      <c r="BF19" s="34">
        <f>VLOOKUP($BC19&amp;"_"&amp;$AZ$7,データシート1!$A:$BT,MATCH("cb_"&amp;BF$12,データシート1!$A$1:$BT$1,0),0)</f>
        <v>41585.699999999997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44133.3</v>
      </c>
      <c r="BL19" s="36"/>
      <c r="BM19" s="844" t="str">
        <f t="shared" si="4"/>
        <v>11347</v>
      </c>
      <c r="BN19" s="1031" t="str">
        <f t="shared" si="5"/>
        <v>吉見町</v>
      </c>
      <c r="BO19" s="34">
        <f>BE19*VLOOKUP(BO$12,別紙!$B$4:$E$10,MATCH("設備利用率",別紙!$B$4:$E$4,0),0)/100*8760/10^3</f>
        <v>3057.4257120000025</v>
      </c>
      <c r="BP19" s="34">
        <f>BF19*VLOOKUP(BP$12,別紙!$B$4:$E$10,MATCH("設備利用率",別紙!$B$4:$E$4,0),0)/100*8760/10^3</f>
        <v>55007.900531999992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58065.326243999996</v>
      </c>
      <c r="BV19" s="36"/>
      <c r="BW19" s="33" t="str">
        <f t="shared" si="7"/>
        <v>11347</v>
      </c>
      <c r="BX19" s="33" t="str">
        <f t="shared" si="8"/>
        <v>吉見町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144021.76046861516</v>
      </c>
      <c r="BZ19" s="36"/>
      <c r="CA19" s="33" t="str">
        <f t="shared" si="9"/>
        <v>11347</v>
      </c>
      <c r="CB19" s="33" t="str">
        <f t="shared" si="10"/>
        <v>吉見町</v>
      </c>
      <c r="CC19" s="223">
        <f t="shared" si="11"/>
        <v>2.1228915005981116E-2</v>
      </c>
      <c r="CD19" s="223">
        <f t="shared" si="1"/>
        <v>0.38194159238865272</v>
      </c>
      <c r="CE19" s="223">
        <f t="shared" si="1"/>
        <v>0</v>
      </c>
      <c r="CF19" s="223">
        <f t="shared" si="1"/>
        <v>0</v>
      </c>
      <c r="CG19" s="223">
        <f t="shared" si="1"/>
        <v>0</v>
      </c>
      <c r="CH19" s="223">
        <f t="shared" si="1"/>
        <v>0</v>
      </c>
      <c r="CI19" s="223">
        <f t="shared" si="12"/>
        <v>0.40317050739463389</v>
      </c>
      <c r="CK19" s="18" t="str">
        <f t="shared" si="13"/>
        <v>11347</v>
      </c>
      <c r="CL19" s="18" t="str">
        <f t="shared" si="14"/>
        <v>吉見町</v>
      </c>
      <c r="CM19" s="18">
        <f>VLOOKUP($CK19&amp;"_"&amp;$AZ$7,データシート1!$A:$BT,MATCH("ca_太陽光発電（10kW未満）",データシート1!$A$1:$BT$1,0),0)</f>
        <v>516</v>
      </c>
      <c r="CN19" s="18">
        <f>VLOOKUP($CK19&amp;"_"&amp;$AZ$5,データシート1!$A:$BT,MATCH("ab_家庭",データシート1!$A$1:$BT$1,0),0)</f>
        <v>7874</v>
      </c>
      <c r="CO19" s="223">
        <f t="shared" si="15"/>
        <v>6.5532131064262131E-2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05434</v>
      </c>
      <c r="AY20" s="18" t="str">
        <f>IF(IFERROR(比較地域マスタ!$Z13,"")=0,"",IFERROR(比較地域マスタ!$Z13,""))</f>
        <v>美郷町</v>
      </c>
      <c r="BC20" s="844" t="str">
        <f t="shared" si="0"/>
        <v>05434</v>
      </c>
      <c r="BD20" s="1031" t="str">
        <f t="shared" si="2"/>
        <v>美郷町</v>
      </c>
      <c r="BE20" s="34">
        <f>VLOOKUP($BC20&amp;"_"&amp;$AZ$7,データシート1!$A:$BT,MATCH("cb_"&amp;BE$12,データシート1!$A$1:$BT$1,0),0)</f>
        <v>1032.4999999999993</v>
      </c>
      <c r="BF20" s="34">
        <f>VLOOKUP($BC20&amp;"_"&amp;$AZ$7,データシート1!$A:$BT,MATCH("cb_"&amp;BF$12,データシート1!$A$1:$BT$1,0),0)</f>
        <v>2312.1000000000004</v>
      </c>
      <c r="BG20" s="34">
        <f>VLOOKUP($BC20&amp;"_"&amp;$AZ$7,データシート1!$A:$BT,MATCH("cb_"&amp;BG$12,データシート1!$A$1:$BT$1,0),0)</f>
        <v>0</v>
      </c>
      <c r="BH20" s="34">
        <f>VLOOKUP($BC20&amp;"_"&amp;$AZ$7,データシート1!$A:$BT,MATCH("cb_"&amp;BH$12,データシート1!$A$1:$BT$1,0),0)</f>
        <v>60.7</v>
      </c>
      <c r="BI20" s="34">
        <f>VLOOKUP($BC20&amp;"_"&amp;$AZ$7,データシート1!$A:$BT,MATCH("cb_"&amp;BI$12,データシート1!$A$1:$BT$1,0),0)</f>
        <v>0</v>
      </c>
      <c r="BJ20" s="34">
        <f>VLOOKUP($BC20&amp;"_"&amp;$AZ$7,データシート1!$A:$BT,MATCH("cb_"&amp;BJ$12,データシート1!$A$1:$BT$1,0),0)</f>
        <v>0</v>
      </c>
      <c r="BK20" s="34">
        <f t="shared" si="3"/>
        <v>3405.2999999999993</v>
      </c>
      <c r="BL20" s="36"/>
      <c r="BM20" s="844" t="str">
        <f t="shared" si="4"/>
        <v>05434</v>
      </c>
      <c r="BN20" s="1031" t="str">
        <f t="shared" si="5"/>
        <v>美郷町</v>
      </c>
      <c r="BO20" s="34">
        <f>BE20*VLOOKUP(BO$12,別紙!$B$4:$E$10,MATCH("設備利用率",別紙!$B$4:$E$4,0),0)/100*8760/10^3</f>
        <v>1239.1238999999991</v>
      </c>
      <c r="BP20" s="34">
        <f>BF20*VLOOKUP(BP$12,別紙!$B$4:$E$10,MATCH("設備利用率",別紙!$B$4:$E$4,0),0)/100*8760/10^3</f>
        <v>3058.353396</v>
      </c>
      <c r="BQ20" s="34">
        <f>BG20*VLOOKUP(BQ$12,別紙!$B$4:$E$10,MATCH("設備利用率",別紙!$B$4:$E$4,0),0)/100*8760/10^3</f>
        <v>0</v>
      </c>
      <c r="BR20" s="34">
        <f>BH20*VLOOKUP(BR$12,別紙!$B$4:$E$10,MATCH("設備利用率",別紙!$B$4:$E$4,0),0)/100*8760/10^3</f>
        <v>319.03919999999999</v>
      </c>
      <c r="BS20" s="34">
        <f>BI20*VLOOKUP(BS$12,別紙!$B$4:$E$10,MATCH("設備利用率",別紙!$B$4:$E$4,0),0)/100*8760/10^3</f>
        <v>0</v>
      </c>
      <c r="BT20" s="34">
        <f>BJ20*VLOOKUP(BT$12,別紙!$B$4:$E$10,MATCH("設備利用率",別紙!$B$4:$E$4,0),0)/100*8760/10^3</f>
        <v>0</v>
      </c>
      <c r="BU20" s="34">
        <f t="shared" si="6"/>
        <v>4616.5164959999993</v>
      </c>
      <c r="BV20" s="36"/>
      <c r="BW20" s="33" t="str">
        <f t="shared" si="7"/>
        <v>05434</v>
      </c>
      <c r="BX20" s="33" t="str">
        <f t="shared" si="8"/>
        <v>美郷町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89546.646540339512</v>
      </c>
      <c r="BZ20" s="36"/>
      <c r="CA20" s="33" t="str">
        <f t="shared" si="9"/>
        <v>05434</v>
      </c>
      <c r="CB20" s="33" t="str">
        <f t="shared" si="10"/>
        <v>美郷町</v>
      </c>
      <c r="CC20" s="223">
        <f t="shared" si="11"/>
        <v>1.3837747675361479E-2</v>
      </c>
      <c r="CD20" s="223">
        <f t="shared" si="1"/>
        <v>3.4153745719804868E-2</v>
      </c>
      <c r="CE20" s="223">
        <f t="shared" si="1"/>
        <v>0</v>
      </c>
      <c r="CF20" s="223">
        <f t="shared" si="1"/>
        <v>3.5628268877302659E-3</v>
      </c>
      <c r="CG20" s="223">
        <f t="shared" si="1"/>
        <v>0</v>
      </c>
      <c r="CH20" s="223">
        <f t="shared" si="1"/>
        <v>0</v>
      </c>
      <c r="CI20" s="223">
        <f t="shared" si="12"/>
        <v>5.1554320282896617E-2</v>
      </c>
      <c r="CK20" s="18" t="str">
        <f t="shared" si="13"/>
        <v>05434</v>
      </c>
      <c r="CL20" s="18" t="str">
        <f t="shared" si="14"/>
        <v>美郷町</v>
      </c>
      <c r="CM20" s="18">
        <f>VLOOKUP($CK20&amp;"_"&amp;$AZ$7,データシート1!$A:$BT,MATCH("ca_太陽光発電（10kW未満）",データシート1!$A$1:$BT$1,0),0)</f>
        <v>213</v>
      </c>
      <c r="CN20" s="18">
        <f>VLOOKUP($CK20&amp;"_"&amp;$AZ$5,データシート1!$A:$BT,MATCH("ab_家庭",データシート1!$A$1:$BT$1,0),0)</f>
        <v>6614</v>
      </c>
      <c r="CO20" s="223">
        <f t="shared" si="15"/>
        <v>3.2204414877532506E-2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01543</v>
      </c>
      <c r="AY21" s="18" t="str">
        <f>IF(IFERROR(比較地域マスタ!$Z14,"")=0,"",IFERROR(比較地域マスタ!$Z14,""))</f>
        <v>美幌町</v>
      </c>
      <c r="BC21" s="844" t="str">
        <f t="shared" si="0"/>
        <v>01543</v>
      </c>
      <c r="BD21" s="1031" t="str">
        <f t="shared" si="2"/>
        <v>美幌町</v>
      </c>
      <c r="BE21" s="34">
        <f>VLOOKUP($BC21&amp;"_"&amp;$AZ$7,データシート1!$A:$BT,MATCH("cb_"&amp;BE$12,データシート1!$A$1:$BT$1,0),0)</f>
        <v>1903.1540000000027</v>
      </c>
      <c r="BF21" s="34">
        <f>VLOOKUP($BC21&amp;"_"&amp;$AZ$7,データシート1!$A:$BT,MATCH("cb_"&amp;BF$12,データシート1!$A$1:$BT$1,0),0)</f>
        <v>10948.6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12851.754000000003</v>
      </c>
      <c r="BL21" s="36"/>
      <c r="BM21" s="844" t="str">
        <f t="shared" si="4"/>
        <v>01543</v>
      </c>
      <c r="BN21" s="1031" t="str">
        <f t="shared" si="5"/>
        <v>美幌町</v>
      </c>
      <c r="BO21" s="34">
        <f>BE21*VLOOKUP(BO$12,別紙!$B$4:$E$10,MATCH("設備利用率",別紙!$B$4:$E$4,0),0)/100*8760/10^3</f>
        <v>2284.0131784800028</v>
      </c>
      <c r="BP21" s="34">
        <f>BF21*VLOOKUP(BP$12,別紙!$B$4:$E$10,MATCH("設備利用率",別紙!$B$4:$E$4,0),0)/100*8760/10^3</f>
        <v>14482.370136000001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16766.383314480005</v>
      </c>
      <c r="BV21" s="36"/>
      <c r="BW21" s="33" t="str">
        <f t="shared" si="7"/>
        <v>01543</v>
      </c>
      <c r="BX21" s="33" t="str">
        <f t="shared" si="8"/>
        <v>美幌町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98389.958785880925</v>
      </c>
      <c r="BZ21" s="36"/>
      <c r="CA21" s="33" t="str">
        <f t="shared" si="9"/>
        <v>01543</v>
      </c>
      <c r="CB21" s="33" t="str">
        <f t="shared" si="10"/>
        <v>美幌町</v>
      </c>
      <c r="CC21" s="223">
        <f t="shared" si="11"/>
        <v>2.3213884899073271E-2</v>
      </c>
      <c r="CD21" s="223">
        <f t="shared" si="1"/>
        <v>0.14719357864065127</v>
      </c>
      <c r="CE21" s="223">
        <f t="shared" si="1"/>
        <v>0</v>
      </c>
      <c r="CF21" s="223">
        <f t="shared" si="1"/>
        <v>0</v>
      </c>
      <c r="CG21" s="223">
        <f t="shared" si="1"/>
        <v>0</v>
      </c>
      <c r="CH21" s="223">
        <f t="shared" si="1"/>
        <v>0</v>
      </c>
      <c r="CI21" s="223">
        <f t="shared" si="12"/>
        <v>0.17040746353972455</v>
      </c>
      <c r="CK21" s="18" t="str">
        <f t="shared" si="13"/>
        <v>01543</v>
      </c>
      <c r="CL21" s="18" t="str">
        <f t="shared" si="14"/>
        <v>美幌町</v>
      </c>
      <c r="CM21" s="18">
        <f>VLOOKUP($CK21&amp;"_"&amp;$AZ$7,データシート1!$A:$BT,MATCH("ca_太陽光発電（10kW未満）",データシート1!$A$1:$BT$1,0),0)</f>
        <v>267</v>
      </c>
      <c r="CN21" s="18">
        <f>VLOOKUP($CK21&amp;"_"&amp;$AZ$5,データシート1!$A:$BT,MATCH("ab_家庭",データシート1!$A$1:$BT$1,0),0)</f>
        <v>9396</v>
      </c>
      <c r="CO21" s="223">
        <f t="shared" si="15"/>
        <v>2.8416347381864625E-2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04404</v>
      </c>
      <c r="AY22" s="18" t="str">
        <f>IF(IFERROR(比較地域マスタ!$Z15,"")=0,"",IFERROR(比較地域マスタ!$Z15,""))</f>
        <v>七ヶ浜町</v>
      </c>
      <c r="BC22" s="844" t="str">
        <f t="shared" si="0"/>
        <v>04404</v>
      </c>
      <c r="BD22" s="1031" t="str">
        <f t="shared" si="2"/>
        <v>七ヶ浜町</v>
      </c>
      <c r="BE22" s="34">
        <f>VLOOKUP($BC22&amp;"_"&amp;$AZ$7,データシート1!$A:$BT,MATCH("cb_"&amp;BE$12,データシート1!$A$1:$BT$1,0),0)</f>
        <v>3149.8000000000011</v>
      </c>
      <c r="BF22" s="34">
        <f>VLOOKUP($BC22&amp;"_"&amp;$AZ$7,データシート1!$A:$BT,MATCH("cb_"&amp;BF$12,データシート1!$A$1:$BT$1,0),0)</f>
        <v>3260.2999999999997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6410.1</v>
      </c>
      <c r="BL22" s="36"/>
      <c r="BM22" s="844" t="str">
        <f t="shared" si="4"/>
        <v>04404</v>
      </c>
      <c r="BN22" s="1031" t="str">
        <f t="shared" si="5"/>
        <v>七ヶ浜町</v>
      </c>
      <c r="BO22" s="34">
        <f>BE22*VLOOKUP(BO$12,別紙!$B$4:$E$10,MATCH("設備利用率",別紙!$B$4:$E$4,0),0)/100*8760/10^3</f>
        <v>3780.1379760000009</v>
      </c>
      <c r="BP22" s="34">
        <f>BF22*VLOOKUP(BP$12,別紙!$B$4:$E$10,MATCH("設備利用率",別紙!$B$4:$E$4,0),0)/100*8760/10^3</f>
        <v>4312.5944279999994</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8092.7324040000003</v>
      </c>
      <c r="BV22" s="36"/>
      <c r="BW22" s="33" t="str">
        <f t="shared" si="7"/>
        <v>04404</v>
      </c>
      <c r="BX22" s="33" t="str">
        <f t="shared" si="8"/>
        <v>七ヶ浜町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48527.034379566896</v>
      </c>
      <c r="BZ22" s="36"/>
      <c r="CA22" s="33" t="str">
        <f t="shared" si="9"/>
        <v>04404</v>
      </c>
      <c r="CB22" s="33" t="str">
        <f t="shared" si="10"/>
        <v>七ヶ浜町</v>
      </c>
      <c r="CC22" s="223">
        <f t="shared" si="11"/>
        <v>7.7897568321044774E-2</v>
      </c>
      <c r="CD22" s="223">
        <f t="shared" si="1"/>
        <v>8.8869935761330759E-2</v>
      </c>
      <c r="CE22" s="223">
        <f t="shared" si="1"/>
        <v>0</v>
      </c>
      <c r="CF22" s="223">
        <f t="shared" si="1"/>
        <v>0</v>
      </c>
      <c r="CG22" s="223">
        <f t="shared" si="1"/>
        <v>0</v>
      </c>
      <c r="CH22" s="223">
        <f t="shared" si="1"/>
        <v>0</v>
      </c>
      <c r="CI22" s="223">
        <f t="shared" si="12"/>
        <v>0.16676750408237553</v>
      </c>
      <c r="CK22" s="18" t="str">
        <f t="shared" si="13"/>
        <v>04404</v>
      </c>
      <c r="CL22" s="18" t="str">
        <f t="shared" si="14"/>
        <v>七ヶ浜町</v>
      </c>
      <c r="CM22" s="18">
        <f>VLOOKUP($CK22&amp;"_"&amp;$AZ$7,データシート1!$A:$BT,MATCH("ca_太陽光発電（10kW未満）",データシート1!$A$1:$BT$1,0),0)</f>
        <v>691</v>
      </c>
      <c r="CN22" s="18">
        <f>VLOOKUP($CK22&amp;"_"&amp;$AZ$5,データシート1!$A:$BT,MATCH("ab_家庭",データシート1!$A$1:$BT$1,0),0)</f>
        <v>6835</v>
      </c>
      <c r="CO22" s="223">
        <f t="shared" si="15"/>
        <v>0.10109729334308705</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21521</v>
      </c>
      <c r="AY23" s="18" t="str">
        <f>IF(IFERROR(比較地域マスタ!$Z16,"")=0,"",IFERROR(比較地域マスタ!$Z16,""))</f>
        <v>御嵩町</v>
      </c>
      <c r="BC23" s="844" t="str">
        <f t="shared" si="0"/>
        <v>21521</v>
      </c>
      <c r="BD23" s="1031" t="str">
        <f t="shared" si="2"/>
        <v>御嵩町</v>
      </c>
      <c r="BE23" s="34">
        <f>VLOOKUP($BC23&amp;"_"&amp;$AZ$7,データシート1!$A:$BT,MATCH("cb_"&amp;BE$12,データシート1!$A$1:$BT$1,0),0)</f>
        <v>4154.7000000000044</v>
      </c>
      <c r="BF23" s="34">
        <f>VLOOKUP($BC23&amp;"_"&amp;$AZ$7,データシート1!$A:$BT,MATCH("cb_"&amp;BF$12,データシート1!$A$1:$BT$1,0),0)</f>
        <v>15379.099999999995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19533.8</v>
      </c>
      <c r="BL23" s="36"/>
      <c r="BM23" s="844" t="str">
        <f t="shared" si="4"/>
        <v>21521</v>
      </c>
      <c r="BN23" s="1031" t="str">
        <f t="shared" si="5"/>
        <v>御嵩町</v>
      </c>
      <c r="BO23" s="34">
        <f>BE23*VLOOKUP(BO$12,別紙!$B$4:$E$10,MATCH("設備利用率",別紙!$B$4:$E$4,0),0)/100*8760/10^3</f>
        <v>4986.1385640000053</v>
      </c>
      <c r="BP23" s="34">
        <f>BF23*VLOOKUP(BP$12,別紙!$B$4:$E$10,MATCH("設備利用率",別紙!$B$4:$E$4,0),0)/100*8760/10^3</f>
        <v>20342.858315999991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25328.996879999995</v>
      </c>
      <c r="BV23" s="36"/>
      <c r="BW23" s="33" t="str">
        <f t="shared" si="7"/>
        <v>21521</v>
      </c>
      <c r="BX23" s="33" t="str">
        <f t="shared" si="8"/>
        <v>御嵩町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188850.36680903001</v>
      </c>
      <c r="BZ23" s="36"/>
      <c r="CA23" s="33" t="str">
        <f t="shared" si="9"/>
        <v>21521</v>
      </c>
      <c r="CB23" s="33" t="str">
        <f t="shared" si="10"/>
        <v>御嵩町</v>
      </c>
      <c r="CC23" s="223">
        <f t="shared" si="11"/>
        <v>2.6402588717458556E-2</v>
      </c>
      <c r="CD23" s="223">
        <f t="shared" si="1"/>
        <v>0.10771945355325242</v>
      </c>
      <c r="CE23" s="223">
        <f t="shared" si="1"/>
        <v>0</v>
      </c>
      <c r="CF23" s="223">
        <f t="shared" si="1"/>
        <v>0</v>
      </c>
      <c r="CG23" s="223">
        <f t="shared" si="1"/>
        <v>0</v>
      </c>
      <c r="CH23" s="223">
        <f t="shared" si="1"/>
        <v>0</v>
      </c>
      <c r="CI23" s="223">
        <f t="shared" si="12"/>
        <v>0.13412204227071098</v>
      </c>
      <c r="CK23" s="18" t="str">
        <f t="shared" si="13"/>
        <v>21521</v>
      </c>
      <c r="CL23" s="18" t="str">
        <f t="shared" si="14"/>
        <v>御嵩町</v>
      </c>
      <c r="CM23" s="18">
        <f>VLOOKUP($CK23&amp;"_"&amp;$AZ$7,データシート1!$A:$BT,MATCH("ca_太陽光発電（10kW未満）",データシート1!$A$1:$BT$1,0),0)</f>
        <v>881</v>
      </c>
      <c r="CN23" s="18">
        <f>VLOOKUP($CK23&amp;"_"&amp;$AZ$5,データシート1!$A:$BT,MATCH("ab_家庭",データシート1!$A$1:$BT$1,0),0)</f>
        <v>7512</v>
      </c>
      <c r="CO23" s="223">
        <f t="shared" si="15"/>
        <v>0.11727902023429181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03210</v>
      </c>
      <c r="AY24" s="18" t="str">
        <f>IF(IFERROR(比較地域マスタ!$Z17,"")=0,"",IFERROR(比較地域マスタ!$Z17,""))</f>
        <v>陸前高田市</v>
      </c>
      <c r="BC24" s="844" t="str">
        <f t="shared" si="0"/>
        <v>03210</v>
      </c>
      <c r="BD24" s="1031" t="str">
        <f t="shared" si="2"/>
        <v>陸前高田市</v>
      </c>
      <c r="BE24" s="34">
        <f>VLOOKUP($BC24&amp;"_"&amp;$AZ$7,データシート1!$A:$BT,MATCH("cb_"&amp;BE$12,データシート1!$A$1:$BT$1,0),0)</f>
        <v>5086.1999999999962</v>
      </c>
      <c r="BF24" s="34">
        <f>VLOOKUP($BC24&amp;"_"&amp;$AZ$7,データシート1!$A:$BT,MATCH("cb_"&amp;BF$12,データシート1!$A$1:$BT$1,0),0)</f>
        <v>7315.4999999999982</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12401.699999999993</v>
      </c>
      <c r="BL24" s="36"/>
      <c r="BM24" s="844" t="str">
        <f t="shared" si="4"/>
        <v>03210</v>
      </c>
      <c r="BN24" s="1031" t="str">
        <f t="shared" si="5"/>
        <v>陸前高田市</v>
      </c>
      <c r="BO24" s="34">
        <f>BE24*VLOOKUP(BO$12,別紙!$B$4:$E$10,MATCH("設備利用率",別紙!$B$4:$E$4,0),0)/100*8760/10^3</f>
        <v>6104.0503439999948</v>
      </c>
      <c r="BP24" s="34">
        <f>BF24*VLOOKUP(BP$12,別紙!$B$4:$E$10,MATCH("設備利用率",別紙!$B$4:$E$4,0),0)/100*8760/10^3</f>
        <v>9676.6507799999981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15780.701123999992</v>
      </c>
      <c r="BV24" s="36"/>
      <c r="BW24" s="33" t="str">
        <f t="shared" si="7"/>
        <v>03210</v>
      </c>
      <c r="BX24" s="33" t="str">
        <f t="shared" si="8"/>
        <v>陸前高田市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85746.724762196871</v>
      </c>
      <c r="BZ24" s="36"/>
      <c r="CA24" s="33" t="str">
        <f t="shared" si="9"/>
        <v>03210</v>
      </c>
      <c r="CB24" s="33" t="str">
        <f t="shared" si="10"/>
        <v>陸前高田市</v>
      </c>
      <c r="CC24" s="223">
        <f t="shared" si="11"/>
        <v>7.1186979571855144E-2</v>
      </c>
      <c r="CD24" s="223">
        <f t="shared" si="1"/>
        <v>0.11285154980363915</v>
      </c>
      <c r="CE24" s="223">
        <f t="shared" si="1"/>
        <v>0</v>
      </c>
      <c r="CF24" s="223">
        <f t="shared" si="1"/>
        <v>0</v>
      </c>
      <c r="CG24" s="223">
        <f t="shared" si="1"/>
        <v>0</v>
      </c>
      <c r="CH24" s="223">
        <f t="shared" si="1"/>
        <v>0</v>
      </c>
      <c r="CI24" s="223">
        <f t="shared" si="12"/>
        <v>0.18403852937549428</v>
      </c>
      <c r="CK24" s="18" t="str">
        <f t="shared" si="13"/>
        <v>03210</v>
      </c>
      <c r="CL24" s="18" t="str">
        <f t="shared" si="14"/>
        <v>陸前高田市</v>
      </c>
      <c r="CM24" s="18">
        <f>VLOOKUP($CK24&amp;"_"&amp;$AZ$7,データシート1!$A:$BT,MATCH("ca_太陽光発電（10kW未満）",データシート1!$A$1:$BT$1,0),0)</f>
        <v>985</v>
      </c>
      <c r="CN24" s="18">
        <f>VLOOKUP($CK24&amp;"_"&amp;$AZ$5,データシート1!$A:$BT,MATCH("ab_家庭",データシート1!$A$1:$BT$1,0),0)</f>
        <v>7609</v>
      </c>
      <c r="CO24" s="223">
        <f t="shared" si="15"/>
        <v>0.12945196477855173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41341</v>
      </c>
      <c r="AY25" s="18" t="str">
        <f>IF(IFERROR(比較地域マスタ!$Z18,"")=0,"",IFERROR(比較地域マスタ!$Z18,""))</f>
        <v>基山町</v>
      </c>
      <c r="BC25" s="844" t="str">
        <f t="shared" si="0"/>
        <v>41341</v>
      </c>
      <c r="BD25" s="1031" t="str">
        <f t="shared" si="2"/>
        <v>基山町</v>
      </c>
      <c r="BE25" s="34">
        <f>VLOOKUP($BC25&amp;"_"&amp;$AZ$7,データシート1!$A:$BT,MATCH("cb_"&amp;BE$12,データシート1!$A$1:$BT$1,0),0)</f>
        <v>4063.7060000000074</v>
      </c>
      <c r="BF25" s="34">
        <f>VLOOKUP($BC25&amp;"_"&amp;$AZ$7,データシート1!$A:$BT,MATCH("cb_"&amp;BF$12,データシート1!$A$1:$BT$1,0),0)</f>
        <v>6800.9999999999945</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10864.706000000002</v>
      </c>
      <c r="BL25" s="36"/>
      <c r="BM25" s="844" t="str">
        <f t="shared" si="4"/>
        <v>41341</v>
      </c>
      <c r="BN25" s="1031" t="str">
        <f t="shared" si="5"/>
        <v>基山町</v>
      </c>
      <c r="BO25" s="34">
        <f>BE25*VLOOKUP(BO$12,別紙!$B$4:$E$10,MATCH("設備利用率",別紙!$B$4:$E$4,0),0)/100*8760/10^3</f>
        <v>4876.9348447200091</v>
      </c>
      <c r="BP25" s="34">
        <f>BF25*VLOOKUP(BP$12,別紙!$B$4:$E$10,MATCH("設備利用率",別紙!$B$4:$E$4,0),0)/100*8760/10^3</f>
        <v>8996.0907599999919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13873.025604720002</v>
      </c>
      <c r="BV25" s="36"/>
      <c r="BW25" s="33" t="str">
        <f t="shared" si="7"/>
        <v>41341</v>
      </c>
      <c r="BX25" s="33" t="str">
        <f t="shared" si="8"/>
        <v>基山町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165650.52164862014</v>
      </c>
      <c r="BZ25" s="36"/>
      <c r="CA25" s="33" t="str">
        <f t="shared" si="9"/>
        <v>41341</v>
      </c>
      <c r="CB25" s="33" t="str">
        <f t="shared" si="10"/>
        <v>基山町</v>
      </c>
      <c r="CC25" s="223">
        <f t="shared" si="11"/>
        <v>2.9441107677674699E-2</v>
      </c>
      <c r="CD25" s="223">
        <f t="shared" si="1"/>
        <v>5.4307651255591012E-2</v>
      </c>
      <c r="CE25" s="223">
        <f t="shared" si="1"/>
        <v>0</v>
      </c>
      <c r="CF25" s="223">
        <f t="shared" si="1"/>
        <v>0</v>
      </c>
      <c r="CG25" s="223">
        <f t="shared" si="1"/>
        <v>0</v>
      </c>
      <c r="CH25" s="223">
        <f t="shared" si="1"/>
        <v>0</v>
      </c>
      <c r="CI25" s="223">
        <f t="shared" si="12"/>
        <v>8.3748758933265721E-2</v>
      </c>
      <c r="CK25" s="18" t="str">
        <f t="shared" si="13"/>
        <v>41341</v>
      </c>
      <c r="CL25" s="18" t="str">
        <f t="shared" si="14"/>
        <v>基山町</v>
      </c>
      <c r="CM25" s="18">
        <f>VLOOKUP($CK25&amp;"_"&amp;$AZ$7,データシート1!$A:$BT,MATCH("ca_太陽光発電（10kW未満）",データシート1!$A$1:$BT$1,0),0)</f>
        <v>818</v>
      </c>
      <c r="CN25" s="18">
        <f>VLOOKUP($CK25&amp;"_"&amp;$AZ$5,データシート1!$A:$BT,MATCH("ab_家庭",データシート1!$A$1:$BT$1,0),0)</f>
        <v>7331</v>
      </c>
      <c r="CO25" s="223">
        <f t="shared" si="15"/>
        <v>0.11158095757741099</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45209</v>
      </c>
      <c r="AY26" s="18" t="str">
        <f>IF(IFERROR(比較地域マスタ!$Z19,"")=0,"",IFERROR(比較地域マスタ!$Z19,""))</f>
        <v>えびの市</v>
      </c>
      <c r="BC26" s="844" t="str">
        <f t="shared" si="0"/>
        <v>45209</v>
      </c>
      <c r="BD26" s="1031" t="str">
        <f t="shared" si="2"/>
        <v>えびの市</v>
      </c>
      <c r="BE26" s="34">
        <f>VLOOKUP($BC26&amp;"_"&amp;$AZ$7,データシート1!$A:$BT,MATCH("cb_"&amp;BE$12,データシート1!$A$1:$BT$1,0),0)</f>
        <v>3428.8820000000014</v>
      </c>
      <c r="BF26" s="34">
        <f>VLOOKUP($BC26&amp;"_"&amp;$AZ$7,データシート1!$A:$BT,MATCH("cb_"&amp;BF$12,データシート1!$A$1:$BT$1,0),0)</f>
        <v>85146.10000000002</v>
      </c>
      <c r="BG26" s="34">
        <f>VLOOKUP($BC26&amp;"_"&amp;$AZ$7,データシート1!$A:$BT,MATCH("cb_"&amp;BG$12,データシート1!$A$1:$BT$1,0),0)</f>
        <v>97.5</v>
      </c>
      <c r="BH26" s="34">
        <f>VLOOKUP($BC26&amp;"_"&amp;$AZ$7,データシート1!$A:$BT,MATCH("cb_"&amp;BH$12,データシート1!$A$1:$BT$1,0),0)</f>
        <v>40.9</v>
      </c>
      <c r="BI26" s="34">
        <f>VLOOKUP($BC26&amp;"_"&amp;$AZ$7,データシート1!$A:$BT,MATCH("cb_"&amp;BI$12,データシート1!$A$1:$BT$1,0),0)</f>
        <v>0</v>
      </c>
      <c r="BJ26" s="34">
        <f>VLOOKUP($BC26&amp;"_"&amp;$AZ$7,データシート1!$A:$BT,MATCH("cb_"&amp;BJ$12,データシート1!$A$1:$BT$1,0),0)</f>
        <v>0</v>
      </c>
      <c r="BK26" s="34">
        <f t="shared" si="3"/>
        <v>88713.382000000012</v>
      </c>
      <c r="BL26" s="36"/>
      <c r="BM26" s="844" t="str">
        <f t="shared" si="4"/>
        <v>45209</v>
      </c>
      <c r="BN26" s="1031" t="str">
        <f t="shared" si="5"/>
        <v>えびの市</v>
      </c>
      <c r="BO26" s="34">
        <f>BE26*VLOOKUP(BO$12,別紙!$B$4:$E$10,MATCH("設備利用率",別紙!$B$4:$E$4,0),0)/100*8760/10^3</f>
        <v>4115.0698658400006</v>
      </c>
      <c r="BP26" s="34">
        <f>BF26*VLOOKUP(BP$12,別紙!$B$4:$E$10,MATCH("設備利用率",別紙!$B$4:$E$4,0),0)/100*8760/10^3</f>
        <v>112627.85523600002</v>
      </c>
      <c r="BQ26" s="34">
        <f>BG26*VLOOKUP(BQ$12,別紙!$B$4:$E$10,MATCH("設備利用率",別紙!$B$4:$E$4,0),0)/100*8760/10^3</f>
        <v>211.8168</v>
      </c>
      <c r="BR26" s="34">
        <f>BH26*VLOOKUP(BR$12,別紙!$B$4:$E$10,MATCH("設備利用率",別紙!$B$4:$E$4,0),0)/100*8760/10^3</f>
        <v>214.97039999999998</v>
      </c>
      <c r="BS26" s="34">
        <f>BI26*VLOOKUP(BS$12,別紙!$B$4:$E$10,MATCH("設備利用率",別紙!$B$4:$E$4,0),0)/100*8760/10^3</f>
        <v>0</v>
      </c>
      <c r="BT26" s="34">
        <f>BJ26*VLOOKUP(BT$12,別紙!$B$4:$E$10,MATCH("設備利用率",別紙!$B$4:$E$4,0),0)/100*8760/10^3</f>
        <v>0</v>
      </c>
      <c r="BU26" s="34">
        <f t="shared" si="6"/>
        <v>117169.71230184003</v>
      </c>
      <c r="BV26" s="36"/>
      <c r="BW26" s="33" t="str">
        <f t="shared" si="7"/>
        <v>45209</v>
      </c>
      <c r="BX26" s="33" t="str">
        <f t="shared" si="8"/>
        <v>えびの市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120564.72157169685</v>
      </c>
      <c r="BZ26" s="36"/>
      <c r="CA26" s="33" t="str">
        <f t="shared" si="9"/>
        <v>45209</v>
      </c>
      <c r="CB26" s="33" t="str">
        <f t="shared" si="10"/>
        <v>えびの市</v>
      </c>
      <c r="CC26" s="223">
        <f t="shared" si="11"/>
        <v>3.4131625007675817E-2</v>
      </c>
      <c r="CD26" s="223">
        <f t="shared" si="1"/>
        <v>0.93416924758560504</v>
      </c>
      <c r="CE26" s="223">
        <f t="shared" si="1"/>
        <v>1.756872136714037E-3</v>
      </c>
      <c r="CF26" s="223">
        <f t="shared" si="1"/>
        <v>1.783029041975288E-3</v>
      </c>
      <c r="CG26" s="223">
        <f t="shared" si="1"/>
        <v>0</v>
      </c>
      <c r="CH26" s="223">
        <f t="shared" si="1"/>
        <v>0</v>
      </c>
      <c r="CI26" s="223">
        <f t="shared" si="12"/>
        <v>0.97184077377197031</v>
      </c>
      <c r="CK26" s="18" t="str">
        <f t="shared" si="13"/>
        <v>45209</v>
      </c>
      <c r="CL26" s="18" t="str">
        <f t="shared" si="14"/>
        <v>えびの市</v>
      </c>
      <c r="CM26" s="18">
        <f>VLOOKUP($CK26&amp;"_"&amp;$AZ$7,データシート1!$A:$BT,MATCH("ca_太陽光発電（10kW未満）",データシート1!$A$1:$BT$1,0),0)</f>
        <v>649</v>
      </c>
      <c r="CN26" s="18">
        <f>VLOOKUP($CK26&amp;"_"&amp;$AZ$5,データシート1!$A:$BT,MATCH("ab_家庭",データシート1!$A$1:$BT$1,0),0)</f>
        <v>9513</v>
      </c>
      <c r="CO26" s="223">
        <f t="shared" si="15"/>
        <v>6.8222432460843058E-2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11342</v>
      </c>
      <c r="AY27" s="18" t="str">
        <f>IF(IFERROR(比較地域マスタ!$Z20,"")=0,"",IFERROR(比較地域マスタ!$Z20,""))</f>
        <v>嵐山町</v>
      </c>
      <c r="BC27" s="844" t="str">
        <f t="shared" si="0"/>
        <v>11342</v>
      </c>
      <c r="BD27" s="1031" t="str">
        <f t="shared" si="2"/>
        <v>嵐山町</v>
      </c>
      <c r="BE27" s="34">
        <f>VLOOKUP($BC27&amp;"_"&amp;$AZ$7,データシート1!$A:$BT,MATCH("cb_"&amp;BE$12,データシート1!$A$1:$BT$1,0),0)</f>
        <v>2181.200000000003</v>
      </c>
      <c r="BF27" s="34">
        <f>VLOOKUP($BC27&amp;"_"&amp;$AZ$7,データシート1!$A:$BT,MATCH("cb_"&amp;BF$12,データシート1!$A$1:$BT$1,0),0)</f>
        <v>18844.599999999999</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100</v>
      </c>
      <c r="BK27" s="34">
        <f t="shared" si="3"/>
        <v>21125.800000000003</v>
      </c>
      <c r="BL27" s="36"/>
      <c r="BM27" s="844" t="str">
        <f t="shared" si="4"/>
        <v>11342</v>
      </c>
      <c r="BN27" s="1031" t="str">
        <f t="shared" si="5"/>
        <v>嵐山町</v>
      </c>
      <c r="BO27" s="34">
        <f>BE27*VLOOKUP(BO$12,別紙!$B$4:$E$10,MATCH("設備利用率",別紙!$B$4:$E$4,0),0)/100*8760/10^3</f>
        <v>2617.7017440000031</v>
      </c>
      <c r="BP27" s="34">
        <f>BF27*VLOOKUP(BP$12,別紙!$B$4:$E$10,MATCH("設備利用率",別紙!$B$4:$E$4,0),0)/100*8760/10^3</f>
        <v>24926.883095999998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700.8</v>
      </c>
      <c r="BU27" s="34">
        <f t="shared" si="6"/>
        <v>28245.384839999999</v>
      </c>
      <c r="BV27" s="36"/>
      <c r="BW27" s="33" t="str">
        <f t="shared" si="7"/>
        <v>11342</v>
      </c>
      <c r="BX27" s="33" t="str">
        <f t="shared" si="8"/>
        <v>嵐山町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169535.04579293935</v>
      </c>
      <c r="BZ27" s="36"/>
      <c r="CA27" s="33" t="str">
        <f t="shared" si="9"/>
        <v>11342</v>
      </c>
      <c r="CB27" s="33" t="str">
        <f t="shared" si="10"/>
        <v>嵐山町</v>
      </c>
      <c r="CC27" s="223">
        <f t="shared" si="11"/>
        <v>1.5440475635917297E-2</v>
      </c>
      <c r="CD27" s="223">
        <f t="shared" si="1"/>
        <v>0.14703085712699368</v>
      </c>
      <c r="CE27" s="223">
        <f t="shared" si="1"/>
        <v>0</v>
      </c>
      <c r="CF27" s="223">
        <f t="shared" si="1"/>
        <v>0</v>
      </c>
      <c r="CG27" s="223">
        <f t="shared" si="1"/>
        <v>0</v>
      </c>
      <c r="CH27" s="223">
        <f t="shared" si="1"/>
        <v>4.1336585997441382E-3</v>
      </c>
      <c r="CI27" s="223">
        <f t="shared" si="12"/>
        <v>0.16660499136265511</v>
      </c>
      <c r="CK27" s="18" t="str">
        <f t="shared" si="13"/>
        <v>11342</v>
      </c>
      <c r="CL27" s="18" t="str">
        <f t="shared" si="14"/>
        <v>嵐山町</v>
      </c>
      <c r="CM27" s="18">
        <f>VLOOKUP($CK27&amp;"_"&amp;$AZ$7,データシート1!$A:$BT,MATCH("ca_太陽光発電（10kW未満）",データシート1!$A$1:$BT$1,0),0)</f>
        <v>454</v>
      </c>
      <c r="CN27" s="18">
        <f>VLOOKUP($CK27&amp;"_"&amp;$AZ$5,データシート1!$A:$BT,MATCH("ab_家庭",データシート1!$A$1:$BT$1,0),0)</f>
        <v>8283</v>
      </c>
      <c r="CO27" s="223">
        <f t="shared" si="15"/>
        <v>5.481105879512254E-2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14362</v>
      </c>
      <c r="AY28" s="18" t="str">
        <f>IF(IFERROR(比較地域マスタ!$Z21,"")=0,"",IFERROR(比較地域マスタ!$Z21,""))</f>
        <v>大井町</v>
      </c>
      <c r="BC28" s="844" t="str">
        <f t="shared" si="0"/>
        <v>14362</v>
      </c>
      <c r="BD28" s="1031" t="str">
        <f t="shared" si="2"/>
        <v>大井町</v>
      </c>
      <c r="BE28" s="34">
        <f>VLOOKUP($BC28&amp;"_"&amp;$AZ$7,データシート1!$A:$BT,MATCH("cb_"&amp;BE$12,データシート1!$A$1:$BT$1,0),0)</f>
        <v>2858.0000000000009</v>
      </c>
      <c r="BF28" s="34">
        <f>VLOOKUP($BC28&amp;"_"&amp;$AZ$7,データシート1!$A:$BT,MATCH("cb_"&amp;BF$12,データシート1!$A$1:$BT$1,0),0)</f>
        <v>16014.899999999998</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18872.899999999998</v>
      </c>
      <c r="BL28" s="36"/>
      <c r="BM28" s="844" t="str">
        <f t="shared" si="4"/>
        <v>14362</v>
      </c>
      <c r="BN28" s="1031" t="str">
        <f t="shared" si="5"/>
        <v>大井町</v>
      </c>
      <c r="BO28" s="34">
        <f>BE28*VLOOKUP(BO$12,別紙!$B$4:$E$10,MATCH("設備利用率",別紙!$B$4:$E$4,0),0)/100*8760/10^3</f>
        <v>3429.9429600000008</v>
      </c>
      <c r="BP28" s="34">
        <f>BF28*VLOOKUP(BP$12,別紙!$B$4:$E$10,MATCH("設備利用率",別紙!$B$4:$E$4,0),0)/100*8760/10^3</f>
        <v>21183.869123999997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24613.812083999997</v>
      </c>
      <c r="BV28" s="36"/>
      <c r="BW28" s="33" t="str">
        <f t="shared" si="7"/>
        <v>14362</v>
      </c>
      <c r="BX28" s="33" t="str">
        <f t="shared" si="8"/>
        <v>大井町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73939.067413641038</v>
      </c>
      <c r="BZ28" s="36"/>
      <c r="CA28" s="33" t="str">
        <f t="shared" si="9"/>
        <v>14362</v>
      </c>
      <c r="CB28" s="33" t="str">
        <f t="shared" si="10"/>
        <v>大井町</v>
      </c>
      <c r="CC28" s="223">
        <f t="shared" si="11"/>
        <v>4.6388777678405095E-2</v>
      </c>
      <c r="CD28" s="223">
        <f t="shared" si="1"/>
        <v>0.28650441322839543</v>
      </c>
      <c r="CE28" s="223">
        <f t="shared" si="1"/>
        <v>0</v>
      </c>
      <c r="CF28" s="223">
        <f t="shared" si="1"/>
        <v>0</v>
      </c>
      <c r="CG28" s="223">
        <f t="shared" si="1"/>
        <v>0</v>
      </c>
      <c r="CH28" s="223">
        <f t="shared" si="1"/>
        <v>0</v>
      </c>
      <c r="CI28" s="223">
        <f t="shared" si="12"/>
        <v>0.33289319090680047</v>
      </c>
      <c r="CK28" s="18" t="str">
        <f t="shared" si="13"/>
        <v>14362</v>
      </c>
      <c r="CL28" s="18" t="str">
        <f t="shared" si="14"/>
        <v>大井町</v>
      </c>
      <c r="CM28" s="18">
        <f>VLOOKUP($CK28&amp;"_"&amp;$AZ$7,データシート1!$A:$BT,MATCH("ca_太陽光発電（10kW未満）",データシート1!$A$1:$BT$1,0),0)</f>
        <v>592</v>
      </c>
      <c r="CN28" s="18">
        <f>VLOOKUP($CK28&amp;"_"&amp;$AZ$5,データシート1!$A:$BT,MATCH("ab_家庭",データシート1!$A$1:$BT$1,0),0)</f>
        <v>7425</v>
      </c>
      <c r="CO28" s="223">
        <f t="shared" si="15"/>
        <v>7.9730639730639735E-2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37406</v>
      </c>
      <c r="AY29" s="18" t="str">
        <f>IF(IFERROR(比較地域マスタ!$Z22,"")=0,"",IFERROR(比較地域マスタ!$Z22,""))</f>
        <v>まんのう町</v>
      </c>
      <c r="BC29" s="844" t="str">
        <f t="shared" si="0"/>
        <v>37406</v>
      </c>
      <c r="BD29" s="1031" t="str">
        <f t="shared" si="2"/>
        <v>まんのう町</v>
      </c>
      <c r="BE29" s="34">
        <f>VLOOKUP($BC29&amp;"_"&amp;$AZ$7,データシート1!$A:$BT,MATCH("cb_"&amp;BE$12,データシート1!$A$1:$BT$1,0),0)</f>
        <v>4726.948000000003</v>
      </c>
      <c r="BF29" s="34">
        <f>VLOOKUP($BC29&amp;"_"&amp;$AZ$7,データシート1!$A:$BT,MATCH("cb_"&amp;BF$12,データシート1!$A$1:$BT$1,0),0)</f>
        <v>68426.199999999968</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73153.147999999972</v>
      </c>
      <c r="BL29" s="36"/>
      <c r="BM29" s="844" t="str">
        <f t="shared" si="4"/>
        <v>37406</v>
      </c>
      <c r="BN29" s="1031" t="str">
        <f t="shared" si="5"/>
        <v>まんのう町</v>
      </c>
      <c r="BO29" s="34">
        <f>BE29*VLOOKUP(BO$12,別紙!$B$4:$E$10,MATCH("設備利用率",別紙!$B$4:$E$4,0),0)/100*8760/10^3</f>
        <v>5672.9048337600034</v>
      </c>
      <c r="BP29" s="34">
        <f>BF29*VLOOKUP(BP$12,別紙!$B$4:$E$10,MATCH("設備利用率",別紙!$B$4:$E$4,0),0)/100*8760/10^3</f>
        <v>90511.440311999948</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96184.345145759959</v>
      </c>
      <c r="BV29" s="36"/>
      <c r="BW29" s="33" t="str">
        <f t="shared" si="7"/>
        <v>37406</v>
      </c>
      <c r="BX29" s="33" t="str">
        <f t="shared" si="8"/>
        <v>まんのう町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103746.7115921706</v>
      </c>
      <c r="BZ29" s="36"/>
      <c r="CA29" s="33" t="str">
        <f t="shared" si="9"/>
        <v>37406</v>
      </c>
      <c r="CB29" s="33" t="str">
        <f t="shared" si="10"/>
        <v>まんのう町</v>
      </c>
      <c r="CC29" s="223">
        <f t="shared" si="11"/>
        <v>5.4680333927693545E-2</v>
      </c>
      <c r="CD29" s="223">
        <f t="shared" ref="CD29:CD60" si="16">BP29/$BY29</f>
        <v>0.87242707670389941</v>
      </c>
      <c r="CE29" s="223">
        <f t="shared" ref="CE29:CE60" si="17">BQ29/$BY29</f>
        <v>0</v>
      </c>
      <c r="CF29" s="223">
        <f t="shared" ref="CF29:CF60" si="18">BR29/$BY29</f>
        <v>0</v>
      </c>
      <c r="CG29" s="223">
        <f t="shared" ref="CG29:CG60" si="19">BS29/$BY29</f>
        <v>0</v>
      </c>
      <c r="CH29" s="223">
        <f t="shared" ref="CH29:CH60" si="20">BT29/$BY29</f>
        <v>0</v>
      </c>
      <c r="CI29" s="223">
        <f t="shared" si="12"/>
        <v>0.92710741063159297</v>
      </c>
      <c r="CK29" s="18" t="str">
        <f t="shared" si="13"/>
        <v>37406</v>
      </c>
      <c r="CL29" s="18" t="str">
        <f t="shared" si="14"/>
        <v>まんのう町</v>
      </c>
      <c r="CM29" s="18">
        <f>VLOOKUP($CK29&amp;"_"&amp;$AZ$7,データシート1!$A:$BT,MATCH("ca_太陽光発電（10kW未満）",データシート1!$A$1:$BT$1,0),0)</f>
        <v>907</v>
      </c>
      <c r="CN29" s="18">
        <f>VLOOKUP($CK29&amp;"_"&amp;$AZ$5,データシート1!$A:$BT,MATCH("ab_家庭",データシート1!$A$1:$BT$1,0),0)</f>
        <v>7449</v>
      </c>
      <c r="CO29" s="223">
        <f t="shared" si="15"/>
        <v>0.12176131024298563</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10449</v>
      </c>
      <c r="AY30" s="18" t="str">
        <f>IF(IFERROR(比較地域マスタ!$Z23,"")=0,"",IFERROR(比較地域マスタ!$Z23,""))</f>
        <v>みなかみ町</v>
      </c>
      <c r="BC30" s="844" t="str">
        <f t="shared" si="0"/>
        <v>10449</v>
      </c>
      <c r="BD30" s="1031" t="str">
        <f t="shared" si="2"/>
        <v>みなかみ町</v>
      </c>
      <c r="BE30" s="34">
        <f>VLOOKUP($BC30&amp;"_"&amp;$AZ$7,データシート1!$A:$BT,MATCH("cb_"&amp;BE$12,データシート1!$A$1:$BT$1,0),0)</f>
        <v>1575.2000000000016</v>
      </c>
      <c r="BF30" s="34">
        <f>VLOOKUP($BC30&amp;"_"&amp;$AZ$7,データシート1!$A:$BT,MATCH("cb_"&amp;BF$12,データシート1!$A$1:$BT$1,0),0)</f>
        <v>51062.19999999999</v>
      </c>
      <c r="BG30" s="34">
        <f>VLOOKUP($BC30&amp;"_"&amp;$AZ$7,データシート1!$A:$BT,MATCH("cb_"&amp;BG$12,データシート1!$A$1:$BT$1,0),0)</f>
        <v>0</v>
      </c>
      <c r="BH30" s="34">
        <f>VLOOKUP($BC30&amp;"_"&amp;$AZ$7,データシート1!$A:$BT,MATCH("cb_"&amp;BH$12,データシート1!$A$1:$BT$1,0),0)</f>
        <v>22545.599999999999</v>
      </c>
      <c r="BI30" s="34">
        <f>VLOOKUP($BC30&amp;"_"&amp;$AZ$7,データシート1!$A:$BT,MATCH("cb_"&amp;BI$12,データシート1!$A$1:$BT$1,0),0)</f>
        <v>0</v>
      </c>
      <c r="BJ30" s="34">
        <f>VLOOKUP($BC30&amp;"_"&amp;$AZ$7,データシート1!$A:$BT,MATCH("cb_"&amp;BJ$12,データシート1!$A$1:$BT$1,0),0)</f>
        <v>0</v>
      </c>
      <c r="BK30" s="34">
        <f t="shared" si="3"/>
        <v>75183</v>
      </c>
      <c r="BL30" s="36"/>
      <c r="BM30" s="844" t="str">
        <f t="shared" si="4"/>
        <v>10449</v>
      </c>
      <c r="BN30" s="1031" t="str">
        <f t="shared" si="5"/>
        <v>みなかみ町</v>
      </c>
      <c r="BO30" s="34">
        <f>BE30*VLOOKUP(BO$12,別紙!$B$4:$E$10,MATCH("設備利用率",別紙!$B$4:$E$4,0),0)/100*8760/10^3</f>
        <v>1890.4290240000018</v>
      </c>
      <c r="BP30" s="34">
        <f>BF30*VLOOKUP(BP$12,別紙!$B$4:$E$10,MATCH("設備利用率",別紙!$B$4:$E$4,0),0)/100*8760/10^3</f>
        <v>67543.035671999998</v>
      </c>
      <c r="BQ30" s="34">
        <f>BG30*VLOOKUP(BQ$12,別紙!$B$4:$E$10,MATCH("設備利用率",別紙!$B$4:$E$4,0),0)/100*8760/10^3</f>
        <v>0</v>
      </c>
      <c r="BR30" s="34">
        <f>BH30*VLOOKUP(BR$12,別紙!$B$4:$E$10,MATCH("設備利用率",別紙!$B$4:$E$4,0),0)/100*8760/10^3</f>
        <v>118499.67360000001</v>
      </c>
      <c r="BS30" s="34">
        <f>BI30*VLOOKUP(BS$12,別紙!$B$4:$E$10,MATCH("設備利用率",別紙!$B$4:$E$4,0),0)/100*8760/10^3</f>
        <v>0</v>
      </c>
      <c r="BT30" s="34">
        <f>BJ30*VLOOKUP(BT$12,別紙!$B$4:$E$10,MATCH("設備利用率",別紙!$B$4:$E$4,0),0)/100*8760/10^3</f>
        <v>0</v>
      </c>
      <c r="BU30" s="34">
        <f t="shared" si="6"/>
        <v>187933.13829600002</v>
      </c>
      <c r="BV30" s="36"/>
      <c r="BW30" s="33" t="str">
        <f t="shared" si="7"/>
        <v>10449</v>
      </c>
      <c r="BX30" s="33" t="str">
        <f t="shared" si="8"/>
        <v>みなかみ町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133283.63900927309</v>
      </c>
      <c r="BZ30" s="36"/>
      <c r="CA30" s="33" t="str">
        <f t="shared" si="9"/>
        <v>10449</v>
      </c>
      <c r="CB30" s="33" t="str">
        <f t="shared" si="10"/>
        <v>みなかみ町</v>
      </c>
      <c r="CC30" s="223">
        <f t="shared" si="11"/>
        <v>1.4183503977322206E-2</v>
      </c>
      <c r="CD30" s="223">
        <f t="shared" si="16"/>
        <v>0.50676164136920632</v>
      </c>
      <c r="CE30" s="223">
        <f t="shared" si="17"/>
        <v>0</v>
      </c>
      <c r="CF30" s="223">
        <f t="shared" si="18"/>
        <v>0.88907891831911567</v>
      </c>
      <c r="CG30" s="223">
        <f t="shared" si="19"/>
        <v>0</v>
      </c>
      <c r="CH30" s="223">
        <f t="shared" si="20"/>
        <v>0</v>
      </c>
      <c r="CI30" s="223">
        <f t="shared" si="12"/>
        <v>1.4100240636656443</v>
      </c>
      <c r="CK30" s="18" t="str">
        <f t="shared" si="13"/>
        <v>10449</v>
      </c>
      <c r="CL30" s="18" t="str">
        <f t="shared" si="14"/>
        <v>みなかみ町</v>
      </c>
      <c r="CM30" s="18">
        <f>VLOOKUP($CK30&amp;"_"&amp;$AZ$7,データシート1!$A:$BT,MATCH("ca_太陽光発電（10kW未満）",データシート1!$A$1:$BT$1,0),0)</f>
        <v>280</v>
      </c>
      <c r="CN30" s="18">
        <f>VLOOKUP($CK30&amp;"_"&amp;$AZ$5,データシート1!$A:$BT,MATCH("ab_家庭",データシート1!$A$1:$BT$1,0),0)</f>
        <v>7935</v>
      </c>
      <c r="CO30" s="223">
        <f t="shared" si="15"/>
        <v>3.5286704473850031E-2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22344</v>
      </c>
      <c r="AY31" s="18" t="str">
        <f>IF(IFERROR(比較地域マスタ!$Z24,"")=0,"",IFERROR(比較地域マスタ!$Z24,""))</f>
        <v>小山町</v>
      </c>
      <c r="BC31" s="844" t="str">
        <f t="shared" si="0"/>
        <v>22344</v>
      </c>
      <c r="BD31" s="1031" t="str">
        <f t="shared" si="2"/>
        <v>小山町</v>
      </c>
      <c r="BE31" s="34">
        <f>VLOOKUP($BC31&amp;"_"&amp;$AZ$7,データシート1!$A:$BT,MATCH("cb_"&amp;BE$12,データシート1!$A$1:$BT$1,0),0)</f>
        <v>2516.7000000000039</v>
      </c>
      <c r="BF31" s="34">
        <f>VLOOKUP($BC31&amp;"_"&amp;$AZ$7,データシート1!$A:$BT,MATCH("cb_"&amp;BF$12,データシート1!$A$1:$BT$1,0),0)</f>
        <v>21027.30000000001</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346.5</v>
      </c>
      <c r="BK31" s="34">
        <f t="shared" si="3"/>
        <v>23890.500000000015</v>
      </c>
      <c r="BL31" s="36"/>
      <c r="BM31" s="844" t="str">
        <f t="shared" si="4"/>
        <v>22344</v>
      </c>
      <c r="BN31" s="1031" t="str">
        <f t="shared" si="5"/>
        <v>小山町</v>
      </c>
      <c r="BO31" s="34">
        <f>BE31*VLOOKUP(BO$12,別紙!$B$4:$E$10,MATCH("設備利用率",別紙!$B$4:$E$4,0),0)/100*8760/10^3</f>
        <v>3020.3420040000042</v>
      </c>
      <c r="BP31" s="34">
        <f>BF31*VLOOKUP(BP$12,別紙!$B$4:$E$10,MATCH("設備利用率",別紙!$B$4:$E$4,0),0)/100*8760/10^3</f>
        <v>27814.071348000012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2428.2719999999999</v>
      </c>
      <c r="BU31" s="34">
        <f t="shared" si="6"/>
        <v>33262.685352000015</v>
      </c>
      <c r="BV31" s="36"/>
      <c r="BW31" s="33" t="str">
        <f t="shared" si="7"/>
        <v>22344</v>
      </c>
      <c r="BX31" s="33" t="str">
        <f t="shared" si="8"/>
        <v>小山町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174862.91273416238</v>
      </c>
      <c r="BZ31" s="36"/>
      <c r="CA31" s="33" t="str">
        <f t="shared" si="9"/>
        <v>22344</v>
      </c>
      <c r="CB31" s="33" t="str">
        <f t="shared" si="10"/>
        <v>小山町</v>
      </c>
      <c r="CC31" s="223">
        <f t="shared" si="11"/>
        <v>1.7272627778948862E-2</v>
      </c>
      <c r="CD31" s="223">
        <f t="shared" si="16"/>
        <v>0.15906215282073402</v>
      </c>
      <c r="CE31" s="223">
        <f t="shared" si="17"/>
        <v>0</v>
      </c>
      <c r="CF31" s="223">
        <f t="shared" si="18"/>
        <v>0</v>
      </c>
      <c r="CG31" s="223">
        <f t="shared" si="19"/>
        <v>0</v>
      </c>
      <c r="CH31" s="223">
        <f t="shared" si="20"/>
        <v>1.388671824134379E-2</v>
      </c>
      <c r="CI31" s="223">
        <f t="shared" si="12"/>
        <v>0.19022149884102665</v>
      </c>
      <c r="CK31" s="18" t="str">
        <f t="shared" si="13"/>
        <v>22344</v>
      </c>
      <c r="CL31" s="18" t="str">
        <f t="shared" si="14"/>
        <v>小山町</v>
      </c>
      <c r="CM31" s="18">
        <f>VLOOKUP($CK31&amp;"_"&amp;$AZ$7,データシート1!$A:$BT,MATCH("ca_太陽光発電（10kW未満）",データシート1!$A$1:$BT$1,0),0)</f>
        <v>469</v>
      </c>
      <c r="CN31" s="18">
        <f>VLOOKUP($CK31&amp;"_"&amp;$AZ$5,データシート1!$A:$BT,MATCH("ab_家庭",データシート1!$A$1:$BT$1,0),0)</f>
        <v>7574</v>
      </c>
      <c r="CO31" s="223">
        <f t="shared" si="15"/>
        <v>6.1922365988909427E-2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45421</v>
      </c>
      <c r="AY32" s="18" t="str">
        <f>IF(IFERROR(比較地域マスタ!$Z25,"")=0,"",IFERROR(比較地域マスタ!$Z25,""))</f>
        <v>門川町</v>
      </c>
      <c r="AZ32" s="22"/>
      <c r="BA32" s="22"/>
      <c r="BB32" s="22"/>
      <c r="BC32" s="844" t="str">
        <f t="shared" si="0"/>
        <v>45421</v>
      </c>
      <c r="BD32" s="1031" t="str">
        <f t="shared" si="2"/>
        <v>門川町</v>
      </c>
      <c r="BE32" s="34">
        <f>VLOOKUP($BC32&amp;"_"&amp;$AZ$7,データシート1!$A:$BT,MATCH("cb_"&amp;BE$12,データシート1!$A$1:$BT$1,0),0)</f>
        <v>4938.6110000000044</v>
      </c>
      <c r="BF32" s="34">
        <f>VLOOKUP($BC32&amp;"_"&amp;$AZ$7,データシート1!$A:$BT,MATCH("cb_"&amp;BF$12,データシート1!$A$1:$BT$1,0),0)</f>
        <v>49499.19999999999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54437.810999999994</v>
      </c>
      <c r="BL32" s="36"/>
      <c r="BM32" s="844" t="str">
        <f t="shared" si="4"/>
        <v>45421</v>
      </c>
      <c r="BN32" s="1031" t="str">
        <f t="shared" si="5"/>
        <v>門川町</v>
      </c>
      <c r="BO32" s="34">
        <f>BE32*VLOOKUP(BO$12,別紙!$B$4:$E$10,MATCH("設備利用率",別紙!$B$4:$E$4,0),0)/100*8760/10^3</f>
        <v>5926.9258333200059</v>
      </c>
      <c r="BP32" s="34">
        <f>BF32*VLOOKUP(BP$12,別紙!$B$4:$E$10,MATCH("設備利用率",別紙!$B$4:$E$4,0),0)/100*8760/10^3</f>
        <v>65475.561791999986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71402.487625319991</v>
      </c>
      <c r="BV32" s="36"/>
      <c r="BW32" s="33" t="str">
        <f t="shared" si="7"/>
        <v>45421</v>
      </c>
      <c r="BX32" s="33" t="str">
        <f t="shared" si="8"/>
        <v>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94901.508217811424</v>
      </c>
      <c r="BZ32" s="36"/>
      <c r="CA32" s="33" t="str">
        <f t="shared" si="9"/>
        <v>45421</v>
      </c>
      <c r="CB32" s="33" t="str">
        <f t="shared" si="10"/>
        <v>門川町</v>
      </c>
      <c r="CC32" s="223">
        <f t="shared" si="11"/>
        <v>6.245344193810843E-2</v>
      </c>
      <c r="CD32" s="223">
        <f t="shared" si="16"/>
        <v>0.68993173050237488</v>
      </c>
      <c r="CE32" s="223">
        <f t="shared" si="17"/>
        <v>0</v>
      </c>
      <c r="CF32" s="223">
        <f t="shared" si="18"/>
        <v>0</v>
      </c>
      <c r="CG32" s="223">
        <f t="shared" si="19"/>
        <v>0</v>
      </c>
      <c r="CH32" s="223">
        <f t="shared" si="20"/>
        <v>0</v>
      </c>
      <c r="CI32" s="223">
        <f t="shared" si="12"/>
        <v>0.75238517244048331</v>
      </c>
      <c r="CJ32" s="22"/>
      <c r="CK32" s="18" t="str">
        <f t="shared" si="13"/>
        <v>45421</v>
      </c>
      <c r="CL32" s="18" t="str">
        <f t="shared" si="14"/>
        <v>門川町</v>
      </c>
      <c r="CM32" s="18">
        <f>VLOOKUP($CK32&amp;"_"&amp;$AZ$7,データシート1!$A:$BT,MATCH("ca_太陽光発電（10kW未満）",データシート1!$A$1:$BT$1,0),0)</f>
        <v>954</v>
      </c>
      <c r="CN32" s="18">
        <f>VLOOKUP($CK32&amp;"_"&amp;$AZ$5,データシート1!$A:$BT,MATCH("ab_家庭",データシート1!$A$1:$BT$1,0),0)</f>
        <v>8184</v>
      </c>
      <c r="CO32" s="223">
        <f t="shared" si="15"/>
        <v>0.11656891495601172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43441</v>
      </c>
      <c r="AY33" s="18" t="str">
        <f>IF(IFERROR(比較地域マスタ!$Z26,"")=0,"",IFERROR(比較地域マスタ!$Z26,""))</f>
        <v>御船町</v>
      </c>
      <c r="BC33" s="844" t="str">
        <f t="shared" si="0"/>
        <v>43441</v>
      </c>
      <c r="BD33" s="1031" t="str">
        <f t="shared" si="2"/>
        <v>御船町</v>
      </c>
      <c r="BE33" s="34">
        <f>VLOOKUP($BC33&amp;"_"&amp;$AZ$7,データシート1!$A:$BT,MATCH("cb_"&amp;BE$12,データシート1!$A$1:$BT$1,0),0)</f>
        <v>5488.1500000000106</v>
      </c>
      <c r="BF33" s="34">
        <f>VLOOKUP($BC33&amp;"_"&amp;$AZ$7,データシート1!$A:$BT,MATCH("cb_"&amp;BF$12,データシート1!$A$1:$BT$1,0),0)</f>
        <v>13419.5</v>
      </c>
      <c r="BG33" s="34">
        <f>VLOOKUP($BC33&amp;"_"&amp;$AZ$7,データシート1!$A:$BT,MATCH("cb_"&amp;BG$12,データシート1!$A$1:$BT$1,0),0)</f>
        <v>0</v>
      </c>
      <c r="BH33" s="34">
        <f>VLOOKUP($BC33&amp;"_"&amp;$AZ$7,データシート1!$A:$BT,MATCH("cb_"&amp;BH$12,データシート1!$A$1:$BT$1,0),0)</f>
        <v>4583.3999999999996</v>
      </c>
      <c r="BI33" s="34">
        <f>VLOOKUP($BC33&amp;"_"&amp;$AZ$7,データシート1!$A:$BT,MATCH("cb_"&amp;BI$12,データシート1!$A$1:$BT$1,0),0)</f>
        <v>0</v>
      </c>
      <c r="BJ33" s="34">
        <f>VLOOKUP($BC33&amp;"_"&amp;$AZ$7,データシート1!$A:$BT,MATCH("cb_"&amp;BJ$12,データシート1!$A$1:$BT$1,0),0)</f>
        <v>0</v>
      </c>
      <c r="BK33" s="34">
        <f t="shared" si="3"/>
        <v>23491.05000000001</v>
      </c>
      <c r="BL33" s="36"/>
      <c r="BM33" s="844" t="str">
        <f t="shared" si="4"/>
        <v>43441</v>
      </c>
      <c r="BN33" s="1031" t="str">
        <f t="shared" si="5"/>
        <v>御船町</v>
      </c>
      <c r="BO33" s="34">
        <f>BE33*VLOOKUP(BO$12,別紙!$B$4:$E$10,MATCH("設備利用率",別紙!$B$4:$E$4,0),0)/100*8760/10^3</f>
        <v>6586.438578000013</v>
      </c>
      <c r="BP33" s="34">
        <f>BF33*VLOOKUP(BP$12,別紙!$B$4:$E$10,MATCH("設備利用率",別紙!$B$4:$E$4,0),0)/100*8760/10^3</f>
        <v>17750.777819999999</v>
      </c>
      <c r="BQ33" s="34">
        <f>BG33*VLOOKUP(BQ$12,別紙!$B$4:$E$10,MATCH("設備利用率",別紙!$B$4:$E$4,0),0)/100*8760/10^3</f>
        <v>0</v>
      </c>
      <c r="BR33" s="34">
        <f>BH33*VLOOKUP(BR$12,別紙!$B$4:$E$10,MATCH("設備利用率",別紙!$B$4:$E$4,0),0)/100*8760/10^3</f>
        <v>24090.350399999999</v>
      </c>
      <c r="BS33" s="34">
        <f>BI33*VLOOKUP(BS$12,別紙!$B$4:$E$10,MATCH("設備利用率",別紙!$B$4:$E$4,0),0)/100*8760/10^3</f>
        <v>0</v>
      </c>
      <c r="BT33" s="34">
        <f>BJ33*VLOOKUP(BT$12,別紙!$B$4:$E$10,MATCH("設備利用率",別紙!$B$4:$E$4,0),0)/100*8760/10^3</f>
        <v>0</v>
      </c>
      <c r="BU33" s="34">
        <f t="shared" si="6"/>
        <v>48427.566798000014</v>
      </c>
      <c r="BV33" s="36"/>
      <c r="BW33" s="33" t="str">
        <f t="shared" si="7"/>
        <v>43441</v>
      </c>
      <c r="BX33" s="33" t="str">
        <f t="shared" si="8"/>
        <v>御船町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80538.416282685968</v>
      </c>
      <c r="BZ33" s="36"/>
      <c r="CA33" s="33" t="str">
        <f t="shared" si="9"/>
        <v>43441</v>
      </c>
      <c r="CB33" s="33" t="str">
        <f t="shared" si="10"/>
        <v>御船町</v>
      </c>
      <c r="CC33" s="223">
        <f t="shared" si="11"/>
        <v>8.1780085603892813E-2</v>
      </c>
      <c r="CD33" s="223">
        <f t="shared" si="16"/>
        <v>0.22040137662622547</v>
      </c>
      <c r="CE33" s="223">
        <f t="shared" si="17"/>
        <v>0</v>
      </c>
      <c r="CF33" s="223">
        <f t="shared" si="18"/>
        <v>0.2991162666452743</v>
      </c>
      <c r="CG33" s="223">
        <f t="shared" si="19"/>
        <v>0</v>
      </c>
      <c r="CH33" s="223">
        <f t="shared" si="20"/>
        <v>0</v>
      </c>
      <c r="CI33" s="223">
        <f t="shared" si="12"/>
        <v>0.60129772887539268</v>
      </c>
      <c r="CK33" s="18" t="str">
        <f t="shared" si="13"/>
        <v>43441</v>
      </c>
      <c r="CL33" s="18" t="str">
        <f t="shared" si="14"/>
        <v>御船町</v>
      </c>
      <c r="CM33" s="18">
        <f>VLOOKUP($CK33&amp;"_"&amp;$AZ$7,データシート1!$A:$BT,MATCH("ca_太陽光発電（10kW未満）",データシート1!$A$1:$BT$1,0),0)</f>
        <v>1068</v>
      </c>
      <c r="CN33" s="18">
        <f>VLOOKUP($CK33&amp;"_"&amp;$AZ$5,データシート1!$A:$BT,MATCH("ab_家庭",データシート1!$A$1:$BT$1,0),0)</f>
        <v>7426</v>
      </c>
      <c r="CO33" s="223">
        <f t="shared" si="15"/>
        <v>0.14381901427417182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22461</v>
      </c>
      <c r="AY34" s="18" t="str">
        <f>IF(IFERROR(比較地域マスタ!$Z27,"")=0,"",IFERROR(比較地域マスタ!$Z27,""))</f>
        <v>森町</v>
      </c>
      <c r="BC34" s="844" t="str">
        <f t="shared" si="0"/>
        <v>22461</v>
      </c>
      <c r="BD34" s="1031" t="str">
        <f t="shared" si="2"/>
        <v>森町</v>
      </c>
      <c r="BE34" s="34">
        <f>VLOOKUP($BC34&amp;"_"&amp;$AZ$7,データシート1!$A:$BT,MATCH("cb_"&amp;BE$12,データシート1!$A$1:$BT$1,0),0)</f>
        <v>2794.1000000000026</v>
      </c>
      <c r="BF34" s="34">
        <f>VLOOKUP($BC34&amp;"_"&amp;$AZ$7,データシート1!$A:$BT,MATCH("cb_"&amp;BF$12,データシート1!$A$1:$BT$1,0),0)</f>
        <v>10720.499999999998</v>
      </c>
      <c r="BG34" s="34">
        <f>VLOOKUP($BC34&amp;"_"&amp;$AZ$7,データシート1!$A:$BT,MATCH("cb_"&amp;BG$12,データシート1!$A$1:$BT$1,0),0)</f>
        <v>0</v>
      </c>
      <c r="BH34" s="34">
        <f>VLOOKUP($BC34&amp;"_"&amp;$AZ$7,データシート1!$A:$BT,MATCH("cb_"&amp;BH$12,データシート1!$A$1:$BT$1,0),0)</f>
        <v>199.6</v>
      </c>
      <c r="BI34" s="34">
        <f>VLOOKUP($BC34&amp;"_"&amp;$AZ$7,データシート1!$A:$BT,MATCH("cb_"&amp;BI$12,データシート1!$A$1:$BT$1,0),0)</f>
        <v>0</v>
      </c>
      <c r="BJ34" s="34">
        <f>VLOOKUP($BC34&amp;"_"&amp;$AZ$7,データシート1!$A:$BT,MATCH("cb_"&amp;BJ$12,データシート1!$A$1:$BT$1,0),0)</f>
        <v>0</v>
      </c>
      <c r="BK34" s="34">
        <f t="shared" si="3"/>
        <v>13714.2</v>
      </c>
      <c r="BL34" s="36"/>
      <c r="BM34" s="844" t="str">
        <f t="shared" si="4"/>
        <v>22461</v>
      </c>
      <c r="BN34" s="1031" t="str">
        <f t="shared" si="5"/>
        <v>森町</v>
      </c>
      <c r="BO34" s="34">
        <f>BE34*VLOOKUP(BO$12,別紙!$B$4:$E$10,MATCH("設備利用率",別紙!$B$4:$E$4,0),0)/100*8760/10^3</f>
        <v>3353.2552920000026</v>
      </c>
      <c r="BP34" s="34">
        <f>BF34*VLOOKUP(BP$12,別紙!$B$4:$E$10,MATCH("設備利用率",別紙!$B$4:$E$4,0),0)/100*8760/10^3</f>
        <v>14180.648579999995</v>
      </c>
      <c r="BQ34" s="34">
        <f>BG34*VLOOKUP(BQ$12,別紙!$B$4:$E$10,MATCH("設備利用率",別紙!$B$4:$E$4,0),0)/100*8760/10^3</f>
        <v>0</v>
      </c>
      <c r="BR34" s="34">
        <f>BH34*VLOOKUP(BR$12,別紙!$B$4:$E$10,MATCH("設備利用率",別紙!$B$4:$E$4,0),0)/100*8760/10^3</f>
        <v>1049.0976000000001</v>
      </c>
      <c r="BS34" s="34">
        <f>BI34*VLOOKUP(BS$12,別紙!$B$4:$E$10,MATCH("設備利用率",別紙!$B$4:$E$4,0),0)/100*8760/10^3</f>
        <v>0</v>
      </c>
      <c r="BT34" s="34">
        <f>BJ34*VLOOKUP(BT$12,別紙!$B$4:$E$10,MATCH("設備利用率",別紙!$B$4:$E$4,0),0)/100*8760/10^3</f>
        <v>0</v>
      </c>
      <c r="BU34" s="34">
        <f t="shared" si="6"/>
        <v>18583.001472</v>
      </c>
      <c r="BV34" s="36"/>
      <c r="BW34" s="33" t="str">
        <f t="shared" si="7"/>
        <v>22461</v>
      </c>
      <c r="BX34" s="33" t="str">
        <f t="shared" si="8"/>
        <v>森町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138979.01482328912</v>
      </c>
      <c r="BZ34" s="36"/>
      <c r="CA34" s="33" t="str">
        <f t="shared" si="9"/>
        <v>22461</v>
      </c>
      <c r="CB34" s="33" t="str">
        <f t="shared" si="10"/>
        <v>森町</v>
      </c>
      <c r="CC34" s="223">
        <f t="shared" si="11"/>
        <v>2.4127781422710787E-2</v>
      </c>
      <c r="CD34" s="223">
        <f t="shared" si="16"/>
        <v>0.10203445892914549</v>
      </c>
      <c r="CE34" s="223">
        <f t="shared" si="17"/>
        <v>0</v>
      </c>
      <c r="CF34" s="223">
        <f t="shared" si="18"/>
        <v>7.5486043798333189E-3</v>
      </c>
      <c r="CG34" s="223">
        <f t="shared" si="19"/>
        <v>0</v>
      </c>
      <c r="CH34" s="223">
        <f t="shared" si="20"/>
        <v>0</v>
      </c>
      <c r="CI34" s="223">
        <f t="shared" si="12"/>
        <v>0.13371084473168959</v>
      </c>
      <c r="CK34" s="18" t="str">
        <f t="shared" si="13"/>
        <v>22461</v>
      </c>
      <c r="CL34" s="18" t="str">
        <f t="shared" si="14"/>
        <v>森町</v>
      </c>
      <c r="CM34" s="18">
        <f>VLOOKUP($CK34&amp;"_"&amp;$AZ$7,データシート1!$A:$BT,MATCH("ca_太陽光発電（10kW未満）",データシート1!$A$1:$BT$1,0),0)</f>
        <v>548</v>
      </c>
      <c r="CN34" s="18">
        <f>VLOOKUP($CK34&amp;"_"&amp;$AZ$5,データシート1!$A:$BT,MATCH("ab_家庭",データシート1!$A$1:$BT$1,0),0)</f>
        <v>6684</v>
      </c>
      <c r="CO34" s="223">
        <f t="shared" si="15"/>
        <v>8.1986834230999395E-2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01408</v>
      </c>
      <c r="AY35" s="18" t="str">
        <f>IF(IFERROR(比較地域マスタ!$Z28,"")=0,"",IFERROR(比較地域マスタ!$Z28,""))</f>
        <v>余市町</v>
      </c>
      <c r="BC35" s="844" t="str">
        <f t="shared" si="0"/>
        <v>01408</v>
      </c>
      <c r="BD35" s="1031" t="str">
        <f t="shared" si="2"/>
        <v>余市町</v>
      </c>
      <c r="BE35" s="34">
        <f>VLOOKUP($BC35&amp;"_"&amp;$AZ$7,データシート1!$A:$BT,MATCH("cb_"&amp;BE$12,データシート1!$A$1:$BT$1,0),0)</f>
        <v>604.18900000000019</v>
      </c>
      <c r="BF35" s="34">
        <f>VLOOKUP($BC35&amp;"_"&amp;$AZ$7,データシート1!$A:$BT,MATCH("cb_"&amp;BF$12,データシート1!$A$1:$BT$1,0),0)</f>
        <v>3206.3999999999996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150</v>
      </c>
      <c r="BK35" s="34">
        <f t="shared" si="3"/>
        <v>3960.5889999999999</v>
      </c>
      <c r="BL35" s="36"/>
      <c r="BM35" s="844" t="str">
        <f t="shared" si="4"/>
        <v>01408</v>
      </c>
      <c r="BN35" s="1031" t="str">
        <f t="shared" si="5"/>
        <v>余市町</v>
      </c>
      <c r="BO35" s="34">
        <f>BE35*VLOOKUP(BO$12,別紙!$B$4:$E$10,MATCH("設備利用率",別紙!$B$4:$E$4,0),0)/100*8760/10^3</f>
        <v>725.09930268000028</v>
      </c>
      <c r="BP35" s="34">
        <f>BF35*VLOOKUP(BP$12,別紙!$B$4:$E$10,MATCH("設備利用率",別紙!$B$4:$E$4,0),0)/100*8760/10^3</f>
        <v>4241.2976639999988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1051.2</v>
      </c>
      <c r="BU35" s="34">
        <f t="shared" si="6"/>
        <v>6017.5969666799992</v>
      </c>
      <c r="BV35" s="36"/>
      <c r="BW35" s="33" t="str">
        <f t="shared" si="7"/>
        <v>01408</v>
      </c>
      <c r="BX35" s="33" t="str">
        <f t="shared" si="8"/>
        <v>余市町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84953.518209233356</v>
      </c>
      <c r="BZ35" s="36"/>
      <c r="CA35" s="33" t="str">
        <f t="shared" si="9"/>
        <v>01408</v>
      </c>
      <c r="CB35" s="33" t="str">
        <f t="shared" si="10"/>
        <v>余市町</v>
      </c>
      <c r="CC35" s="223">
        <f t="shared" si="11"/>
        <v>8.5352474855030936E-3</v>
      </c>
      <c r="CD35" s="223">
        <f t="shared" si="16"/>
        <v>4.9924920749650888E-2</v>
      </c>
      <c r="CE35" s="223">
        <f t="shared" si="17"/>
        <v>0</v>
      </c>
      <c r="CF35" s="223">
        <f t="shared" si="18"/>
        <v>0</v>
      </c>
      <c r="CG35" s="223">
        <f t="shared" si="19"/>
        <v>0</v>
      </c>
      <c r="CH35" s="223">
        <f t="shared" si="20"/>
        <v>1.2373825383087527E-2</v>
      </c>
      <c r="CI35" s="223">
        <f t="shared" si="12"/>
        <v>7.0833993618241511E-2</v>
      </c>
      <c r="CK35" s="18" t="str">
        <f t="shared" si="13"/>
        <v>01408</v>
      </c>
      <c r="CL35" s="18" t="str">
        <f t="shared" si="14"/>
        <v>余市町</v>
      </c>
      <c r="CM35" s="18">
        <f>VLOOKUP($CK35&amp;"_"&amp;$AZ$7,データシート1!$A:$BT,MATCH("ca_太陽光発電（10kW未満）",データシート1!$A$1:$BT$1,0),0)</f>
        <v>117</v>
      </c>
      <c r="CN35" s="18">
        <f>VLOOKUP($CK35&amp;"_"&amp;$AZ$5,データシート1!$A:$BT,MATCH("ab_家庭",データシート1!$A$1:$BT$1,0),0)</f>
        <v>9584</v>
      </c>
      <c r="CO35" s="223">
        <f t="shared" si="15"/>
        <v>1.2207846410684474E-2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34369</v>
      </c>
      <c r="AY36" s="18" t="str">
        <f>IF(IFERROR(比較地域マスタ!$Z29,"")=0,"",IFERROR(比較地域マスタ!$Z29,""))</f>
        <v>北広島町</v>
      </c>
      <c r="BC36" s="844" t="str">
        <f t="shared" si="0"/>
        <v>34369</v>
      </c>
      <c r="BD36" s="1031" t="str">
        <f t="shared" si="2"/>
        <v>北広島町</v>
      </c>
      <c r="BE36" s="34">
        <f>VLOOKUP($BC36&amp;"_"&amp;$AZ$7,データシート1!$A:$BT,MATCH("cb_"&amp;BE$12,データシート1!$A$1:$BT$1,0),0)</f>
        <v>3023.0000000000018</v>
      </c>
      <c r="BF36" s="34">
        <f>VLOOKUP($BC36&amp;"_"&amp;$AZ$7,データシート1!$A:$BT,MATCH("cb_"&amp;BF$12,データシート1!$A$1:$BT$1,0),0)</f>
        <v>84211.79999999993</v>
      </c>
      <c r="BG36" s="34">
        <f>VLOOKUP($BC36&amp;"_"&amp;$AZ$7,データシート1!$A:$BT,MATCH("cb_"&amp;BG$12,データシート1!$A$1:$BT$1,0),0)</f>
        <v>0</v>
      </c>
      <c r="BH36" s="34">
        <f>VLOOKUP($BC36&amp;"_"&amp;$AZ$7,データシート1!$A:$BT,MATCH("cb_"&amp;BH$12,データシート1!$A$1:$BT$1,0),0)</f>
        <v>1084</v>
      </c>
      <c r="BI36" s="34">
        <f>VLOOKUP($BC36&amp;"_"&amp;$AZ$7,データシート1!$A:$BT,MATCH("cb_"&amp;BI$12,データシート1!$A$1:$BT$1,0),0)</f>
        <v>0</v>
      </c>
      <c r="BJ36" s="34">
        <f>VLOOKUP($BC36&amp;"_"&amp;$AZ$7,データシート1!$A:$BT,MATCH("cb_"&amp;BJ$12,データシート1!$A$1:$BT$1,0),0)</f>
        <v>0</v>
      </c>
      <c r="BK36" s="34">
        <f t="shared" si="3"/>
        <v>88318.79999999993</v>
      </c>
      <c r="BL36" s="36"/>
      <c r="BM36" s="844" t="str">
        <f t="shared" si="4"/>
        <v>34369</v>
      </c>
      <c r="BN36" s="1031" t="str">
        <f t="shared" si="5"/>
        <v>北広島町</v>
      </c>
      <c r="BO36" s="34">
        <f>BE36*VLOOKUP(BO$12,別紙!$B$4:$E$10,MATCH("設備利用率",別紙!$B$4:$E$4,0),0)/100*8760/10^3</f>
        <v>3627.9627600000017</v>
      </c>
      <c r="BP36" s="34">
        <f>BF36*VLOOKUP(BP$12,別紙!$B$4:$E$10,MATCH("設備利用率",別紙!$B$4:$E$4,0),0)/100*8760/10^3</f>
        <v>111392.00056799992</v>
      </c>
      <c r="BQ36" s="34">
        <f>BG36*VLOOKUP(BQ$12,別紙!$B$4:$E$10,MATCH("設備利用率",別紙!$B$4:$E$4,0),0)/100*8760/10^3</f>
        <v>0</v>
      </c>
      <c r="BR36" s="34">
        <f>BH36*VLOOKUP(BR$12,別紙!$B$4:$E$10,MATCH("設備利用率",別紙!$B$4:$E$4,0),0)/100*8760/10^3</f>
        <v>5697.5039999999999</v>
      </c>
      <c r="BS36" s="34">
        <f>BI36*VLOOKUP(BS$12,別紙!$B$4:$E$10,MATCH("設備利用率",別紙!$B$4:$E$4,0),0)/100*8760/10^3</f>
        <v>0</v>
      </c>
      <c r="BT36" s="34">
        <f>BJ36*VLOOKUP(BT$12,別紙!$B$4:$E$10,MATCH("設備利用率",別紙!$B$4:$E$4,0),0)/100*8760/10^3</f>
        <v>0</v>
      </c>
      <c r="BU36" s="34">
        <f t="shared" si="6"/>
        <v>120717.46732799991</v>
      </c>
      <c r="BV36" s="36"/>
      <c r="BW36" s="33" t="str">
        <f t="shared" si="7"/>
        <v>34369</v>
      </c>
      <c r="BX36" s="33" t="str">
        <f t="shared" si="8"/>
        <v>北広島町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229940.9360464357</v>
      </c>
      <c r="BZ36" s="36"/>
      <c r="CA36" s="33" t="str">
        <f t="shared" si="9"/>
        <v>34369</v>
      </c>
      <c r="CB36" s="33" t="str">
        <f t="shared" si="10"/>
        <v>北広島町</v>
      </c>
      <c r="CC36" s="223">
        <f t="shared" si="11"/>
        <v>1.5777802867025594E-2</v>
      </c>
      <c r="CD36" s="223">
        <f t="shared" si="16"/>
        <v>0.4844374493870231</v>
      </c>
      <c r="CE36" s="223">
        <f t="shared" si="17"/>
        <v>0</v>
      </c>
      <c r="CF36" s="223">
        <f t="shared" si="18"/>
        <v>2.4778119537833883E-2</v>
      </c>
      <c r="CG36" s="223">
        <f t="shared" si="19"/>
        <v>0</v>
      </c>
      <c r="CH36" s="223">
        <f t="shared" si="20"/>
        <v>0</v>
      </c>
      <c r="CI36" s="223">
        <f t="shared" si="12"/>
        <v>0.52499337179188255</v>
      </c>
      <c r="CK36" s="18" t="str">
        <f t="shared" si="13"/>
        <v>34369</v>
      </c>
      <c r="CL36" s="18" t="str">
        <f t="shared" si="14"/>
        <v>北広島町</v>
      </c>
      <c r="CM36" s="18">
        <f>VLOOKUP($CK36&amp;"_"&amp;$AZ$7,データシート1!$A:$BT,MATCH("ca_太陽光発電（10kW未満）",データシート1!$A$1:$BT$1,0),0)</f>
        <v>536</v>
      </c>
      <c r="CN36" s="18">
        <f>VLOOKUP($CK36&amp;"_"&amp;$AZ$5,データシート1!$A:$BT,MATCH("ab_家庭",データシート1!$A$1:$BT$1,0),0)</f>
        <v>8325</v>
      </c>
      <c r="CO36" s="223">
        <f t="shared" si="15"/>
        <v>6.4384384384384388E-2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42411</v>
      </c>
      <c r="AY37" s="18" t="str">
        <f>IF(IFERROR(比較地域マスタ!$Z30,"")=0,"",IFERROR(比較地域マスタ!$Z30,""))</f>
        <v>新上五島町</v>
      </c>
      <c r="BC37" s="844" t="str">
        <f t="shared" si="0"/>
        <v>42411</v>
      </c>
      <c r="BD37" s="1031" t="str">
        <f t="shared" si="2"/>
        <v>新上五島町</v>
      </c>
      <c r="BE37" s="34">
        <f>VLOOKUP($BC37&amp;"_"&amp;$AZ$7,データシート1!$A:$BT,MATCH("cb_"&amp;BE$12,データシート1!$A$1:$BT$1,0),0)</f>
        <v>1466.77</v>
      </c>
      <c r="BF37" s="34">
        <f>VLOOKUP($BC37&amp;"_"&amp;$AZ$7,データシート1!$A:$BT,MATCH("cb_"&amp;BF$12,データシート1!$A$1:$BT$1,0),0)</f>
        <v>4578.4999999999982</v>
      </c>
      <c r="BG37" s="34">
        <f>VLOOKUP($BC37&amp;"_"&amp;$AZ$7,データシート1!$A:$BT,MATCH("cb_"&amp;BG$12,データシート1!$A$1:$BT$1,0),0)</f>
        <v>16000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22045.269999999997</v>
      </c>
      <c r="BL37" s="36"/>
      <c r="BM37" s="844" t="str">
        <f t="shared" si="4"/>
        <v>42411</v>
      </c>
      <c r="BN37" s="1031" t="str">
        <f t="shared" si="5"/>
        <v>新上五島町</v>
      </c>
      <c r="BO37" s="34">
        <f>BE37*VLOOKUP(BO$12,別紙!$B$4:$E$10,MATCH("設備利用率",別紙!$B$4:$E$4,0),0)/100*8760/10^3</f>
        <v>1760.3000123999998</v>
      </c>
      <c r="BP37" s="34">
        <f>BF37*VLOOKUP(BP$12,別紙!$B$4:$E$10,MATCH("設備利用率",別紙!$B$4:$E$4,0),0)/100*8760/10^3</f>
        <v>6056.2566599999973</v>
      </c>
      <c r="BQ37" s="34">
        <f>BG37*VLOOKUP(BQ$12,別紙!$B$4:$E$10,MATCH("設備利用率",別紙!$B$4:$E$4,0),0)/100*8760/10^3</f>
        <v>34759.68</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42576.236672399995</v>
      </c>
      <c r="BV37" s="36"/>
      <c r="BW37" s="33" t="str">
        <f t="shared" si="7"/>
        <v>42411</v>
      </c>
      <c r="BX37" s="33" t="str">
        <f t="shared" si="8"/>
        <v>新上五島町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79985.723912269066</v>
      </c>
      <c r="BZ37" s="36"/>
      <c r="CA37" s="33" t="str">
        <f t="shared" si="9"/>
        <v>42411</v>
      </c>
      <c r="CB37" s="33" t="str">
        <f t="shared" si="10"/>
        <v>新上五島町</v>
      </c>
      <c r="CC37" s="223">
        <f t="shared" si="11"/>
        <v>2.2007677449175228E-2</v>
      </c>
      <c r="CD37" s="223">
        <f t="shared" si="16"/>
        <v>7.5716719981714434E-2</v>
      </c>
      <c r="CE37" s="223">
        <f t="shared" si="17"/>
        <v>0.43457355012658938</v>
      </c>
      <c r="CF37" s="223">
        <f t="shared" si="18"/>
        <v>0</v>
      </c>
      <c r="CG37" s="223">
        <f t="shared" si="19"/>
        <v>0</v>
      </c>
      <c r="CH37" s="223">
        <f t="shared" si="20"/>
        <v>0</v>
      </c>
      <c r="CI37" s="223">
        <f t="shared" si="12"/>
        <v>0.53229794755747906</v>
      </c>
      <c r="CK37" s="18" t="str">
        <f t="shared" si="13"/>
        <v>42411</v>
      </c>
      <c r="CL37" s="18" t="str">
        <f t="shared" si="14"/>
        <v>新上五島町</v>
      </c>
      <c r="CM37" s="18">
        <f>VLOOKUP($CK37&amp;"_"&amp;$AZ$7,データシート1!$A:$BT,MATCH("ca_太陽光発電（10kW未満）",データシート1!$A$1:$BT$1,0),0)</f>
        <v>311</v>
      </c>
      <c r="CN37" s="18">
        <f>VLOOKUP($CK37&amp;"_"&amp;$AZ$5,データシート1!$A:$BT,MATCH("ab_家庭",データシート1!$A$1:$BT$1,0),0)</f>
        <v>8511</v>
      </c>
      <c r="CO37" s="223">
        <f t="shared" si="15"/>
        <v>3.6540947009752085E-2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06321</v>
      </c>
      <c r="AY38" s="18" t="str">
        <f>IF(IFERROR(比較地域マスタ!$Z31,"")=0,"",IFERROR(比較地域マスタ!$Z31,""))</f>
        <v>河北町</v>
      </c>
      <c r="BC38" s="844" t="str">
        <f t="shared" si="0"/>
        <v>06321</v>
      </c>
      <c r="BD38" s="1031" t="str">
        <f t="shared" si="2"/>
        <v>河北町</v>
      </c>
      <c r="BE38" s="34">
        <f>VLOOKUP($BC38&amp;"_"&amp;$AZ$7,データシート1!$A:$BT,MATCH("cb_"&amp;BE$12,データシート1!$A$1:$BT$1,0),0)</f>
        <v>1817.3000000000006</v>
      </c>
      <c r="BF38" s="34">
        <f>VLOOKUP($BC38&amp;"_"&amp;$AZ$7,データシート1!$A:$BT,MATCH("cb_"&amp;BF$12,データシート1!$A$1:$BT$1,0),0)</f>
        <v>1431.6000000000001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3248.9000000000005</v>
      </c>
      <c r="BL38" s="36"/>
      <c r="BM38" s="844" t="str">
        <f t="shared" si="4"/>
        <v>06321</v>
      </c>
      <c r="BN38" s="1031" t="str">
        <f t="shared" si="5"/>
        <v>河北町</v>
      </c>
      <c r="BO38" s="34">
        <f>BE38*VLOOKUP(BO$12,別紙!$B$4:$E$10,MATCH("設備利用率",別紙!$B$4:$E$4,0),0)/100*8760/10^3</f>
        <v>2180.9780760000003</v>
      </c>
      <c r="BP38" s="34">
        <f>BF38*VLOOKUP(BP$12,別紙!$B$4:$E$10,MATCH("設備利用率",別紙!$B$4:$E$4,0),0)/100*8760/10^3</f>
        <v>1893.6632159999999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4074.6412920000002</v>
      </c>
      <c r="BV38" s="36"/>
      <c r="BW38" s="33" t="str">
        <f t="shared" si="7"/>
        <v>06321</v>
      </c>
      <c r="BX38" s="33" t="str">
        <f t="shared" si="8"/>
        <v>河北町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102405.6460275382</v>
      </c>
      <c r="BZ38" s="36"/>
      <c r="CA38" s="33" t="str">
        <f t="shared" si="9"/>
        <v>06321</v>
      </c>
      <c r="CB38" s="33" t="str">
        <f t="shared" si="10"/>
        <v>河北町</v>
      </c>
      <c r="CC38" s="223">
        <f t="shared" si="11"/>
        <v>2.129743974676462E-2</v>
      </c>
      <c r="CD38" s="223">
        <f t="shared" si="16"/>
        <v>1.8491785262413848E-2</v>
      </c>
      <c r="CE38" s="223">
        <f t="shared" si="17"/>
        <v>0</v>
      </c>
      <c r="CF38" s="223">
        <f t="shared" si="18"/>
        <v>0</v>
      </c>
      <c r="CG38" s="223">
        <f t="shared" si="19"/>
        <v>0</v>
      </c>
      <c r="CH38" s="223">
        <f t="shared" si="20"/>
        <v>0</v>
      </c>
      <c r="CI38" s="223">
        <f t="shared" si="12"/>
        <v>3.9789225009178468E-2</v>
      </c>
      <c r="CK38" s="18" t="str">
        <f t="shared" si="13"/>
        <v>06321</v>
      </c>
      <c r="CL38" s="18" t="str">
        <f t="shared" si="14"/>
        <v>河北町</v>
      </c>
      <c r="CM38" s="18">
        <f>VLOOKUP($CK38&amp;"_"&amp;$AZ$7,データシート1!$A:$BT,MATCH("ca_太陽光発電（10kW未満）",データシート1!$A$1:$BT$1,0),0)</f>
        <v>380</v>
      </c>
      <c r="CN38" s="18">
        <f>VLOOKUP($CK38&amp;"_"&amp;$AZ$5,データシート1!$A:$BT,MATCH("ab_家庭",データシート1!$A$1:$BT$1,0),0)</f>
        <v>6288</v>
      </c>
      <c r="CO38" s="223">
        <f t="shared" si="15"/>
        <v>6.0432569974554706E-2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07466</v>
      </c>
      <c r="AY39" s="18" t="str">
        <f>IF(IFERROR(比較地域マスタ!$Z32,"")=0,"",IFERROR(比較地域マスタ!$Z32,""))</f>
        <v>矢吹町</v>
      </c>
      <c r="BC39" s="844" t="str">
        <f t="shared" si="0"/>
        <v>07466</v>
      </c>
      <c r="BD39" s="1031" t="str">
        <f t="shared" si="2"/>
        <v>矢吹町</v>
      </c>
      <c r="BE39" s="34">
        <f>VLOOKUP($BC39&amp;"_"&amp;$AZ$7,データシート1!$A:$BT,MATCH("cb_"&amp;BE$12,データシート1!$A$1:$BT$1,0),0)</f>
        <v>3001.4000000000024</v>
      </c>
      <c r="BF39" s="34">
        <f>VLOOKUP($BC39&amp;"_"&amp;$AZ$7,データシート1!$A:$BT,MATCH("cb_"&amp;BF$12,データシート1!$A$1:$BT$1,0),0)</f>
        <v>108322.40000000001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111323.80000000002</v>
      </c>
      <c r="BL39" s="36"/>
      <c r="BM39" s="844" t="str">
        <f t="shared" si="4"/>
        <v>07466</v>
      </c>
      <c r="BN39" s="1031" t="str">
        <f t="shared" si="5"/>
        <v>矢吹町</v>
      </c>
      <c r="BO39" s="34">
        <f>BE39*VLOOKUP(BO$12,別紙!$B$4:$E$10,MATCH("設備利用率",別紙!$B$4:$E$4,0),0)/100*8760/10^3</f>
        <v>3602.0401680000023</v>
      </c>
      <c r="BP39" s="34">
        <f>BF39*VLOOKUP(BP$12,別紙!$B$4:$E$10,MATCH("設備利用率",別紙!$B$4:$E$4,0),0)/100*8760/10^3</f>
        <v>143284.537824</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146886.57799200001</v>
      </c>
      <c r="BV39" s="36"/>
      <c r="BW39" s="33" t="str">
        <f t="shared" si="7"/>
        <v>07466</v>
      </c>
      <c r="BX39" s="33" t="str">
        <f t="shared" si="8"/>
        <v>矢吹町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129936.38527483439</v>
      </c>
      <c r="BZ39" s="36"/>
      <c r="CA39" s="33" t="str">
        <f t="shared" si="9"/>
        <v>07466</v>
      </c>
      <c r="CB39" s="33" t="str">
        <f t="shared" si="10"/>
        <v>矢吹町</v>
      </c>
      <c r="CC39" s="223">
        <f t="shared" si="11"/>
        <v>2.7721566675732608E-2</v>
      </c>
      <c r="CD39" s="223">
        <f t="shared" si="16"/>
        <v>1.1027283660456793</v>
      </c>
      <c r="CE39" s="223">
        <f t="shared" si="17"/>
        <v>0</v>
      </c>
      <c r="CF39" s="223">
        <f t="shared" si="18"/>
        <v>0</v>
      </c>
      <c r="CG39" s="223">
        <f t="shared" si="19"/>
        <v>0</v>
      </c>
      <c r="CH39" s="223">
        <f t="shared" si="20"/>
        <v>0</v>
      </c>
      <c r="CI39" s="223">
        <f t="shared" si="12"/>
        <v>1.1304499327214119</v>
      </c>
      <c r="CK39" s="18" t="str">
        <f t="shared" si="13"/>
        <v>07466</v>
      </c>
      <c r="CL39" s="18" t="str">
        <f t="shared" si="14"/>
        <v>矢吹町</v>
      </c>
      <c r="CM39" s="18">
        <f>VLOOKUP($CK39&amp;"_"&amp;$AZ$7,データシート1!$A:$BT,MATCH("ca_太陽光発電（10kW未満）",データシート1!$A$1:$BT$1,0),0)</f>
        <v>616</v>
      </c>
      <c r="CN39" s="18">
        <f>VLOOKUP($CK39&amp;"_"&amp;$AZ$5,データシート1!$A:$BT,MATCH("ab_家庭",データシート1!$A$1:$BT$1,0),0)</f>
        <v>6864</v>
      </c>
      <c r="CO39" s="223">
        <f t="shared" si="15"/>
        <v>8.9743589743589744E-2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01220</v>
      </c>
      <c r="AY40" s="18" t="str">
        <f>IF(IFERROR(比較地域マスタ!$Z33,"")=0,"",IFERROR(比較地域マスタ!$Z33,""))</f>
        <v>士別市</v>
      </c>
      <c r="BC40" s="844" t="str">
        <f t="shared" si="0"/>
        <v>01220</v>
      </c>
      <c r="BD40" s="1031" t="str">
        <f t="shared" si="2"/>
        <v>士別市</v>
      </c>
      <c r="BE40" s="34">
        <f>VLOOKUP($BC40&amp;"_"&amp;$AZ$7,データシート1!$A:$BT,MATCH("cb_"&amp;BE$12,データシート1!$A$1:$BT$1,0),0)</f>
        <v>683.42999999999984</v>
      </c>
      <c r="BF40" s="34">
        <f>VLOOKUP($BC40&amp;"_"&amp;$AZ$7,データシート1!$A:$BT,MATCH("cb_"&amp;BF$12,データシート1!$A$1:$BT$1,0),0)</f>
        <v>387.29999999999995</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1070.7299999999998</v>
      </c>
      <c r="BL40" s="36"/>
      <c r="BM40" s="844" t="str">
        <f t="shared" si="4"/>
        <v>01220</v>
      </c>
      <c r="BN40" s="1031" t="str">
        <f t="shared" si="5"/>
        <v>士別市</v>
      </c>
      <c r="BO40" s="34">
        <f>BE40*VLOOKUP(BO$12,別紙!$B$4:$E$10,MATCH("設備利用率",別紙!$B$4:$E$4,0),0)/100*8760/10^3</f>
        <v>820.19801159999986</v>
      </c>
      <c r="BP40" s="34">
        <f>BF40*VLOOKUP(BP$12,別紙!$B$4:$E$10,MATCH("設備利用率",別紙!$B$4:$E$4,0),0)/100*8760/10^3</f>
        <v>512.30494799999997</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1332.5029595999999</v>
      </c>
      <c r="BV40" s="36"/>
      <c r="BW40" s="33" t="str">
        <f t="shared" si="7"/>
        <v>01220</v>
      </c>
      <c r="BX40" s="33" t="str">
        <f t="shared" si="8"/>
        <v>士別市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93800.601547401326</v>
      </c>
      <c r="BZ40" s="36"/>
      <c r="CA40" s="33" t="str">
        <f t="shared" si="9"/>
        <v>01220</v>
      </c>
      <c r="CB40" s="33" t="str">
        <f t="shared" si="10"/>
        <v>士別市</v>
      </c>
      <c r="CC40" s="223">
        <f t="shared" si="11"/>
        <v>8.7440591858626814E-3</v>
      </c>
      <c r="CD40" s="223">
        <f t="shared" si="16"/>
        <v>5.4616381936645796E-3</v>
      </c>
      <c r="CE40" s="223">
        <f t="shared" si="17"/>
        <v>0</v>
      </c>
      <c r="CF40" s="223">
        <f t="shared" si="18"/>
        <v>0</v>
      </c>
      <c r="CG40" s="223">
        <f t="shared" si="19"/>
        <v>0</v>
      </c>
      <c r="CH40" s="223">
        <f t="shared" si="20"/>
        <v>0</v>
      </c>
      <c r="CI40" s="223">
        <f t="shared" si="12"/>
        <v>1.4205697379527264E-2</v>
      </c>
      <c r="CK40" s="18" t="str">
        <f t="shared" si="13"/>
        <v>01220</v>
      </c>
      <c r="CL40" s="18" t="str">
        <f t="shared" si="14"/>
        <v>士別市</v>
      </c>
      <c r="CM40" s="18">
        <f>VLOOKUP($CK40&amp;"_"&amp;$AZ$7,データシート1!$A:$BT,MATCH("ca_太陽光発電（10kW未満）",データシート1!$A$1:$BT$1,0),0)</f>
        <v>120</v>
      </c>
      <c r="CN40" s="18">
        <f>VLOOKUP($CK40&amp;"_"&amp;$AZ$5,データシート1!$A:$BT,MATCH("ab_家庭",データシート1!$A$1:$BT$1,0),0)</f>
        <v>8985</v>
      </c>
      <c r="CO40" s="223">
        <f t="shared" si="15"/>
        <v>1.335559265442404E-2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40647</v>
      </c>
      <c r="AY41" s="18" t="str">
        <f>IF(IFERROR(比較地域マスタ!$Z34,"")=0,"",IFERROR(比較地域マスタ!$Z34,""))</f>
        <v>築上町</v>
      </c>
      <c r="BC41" s="844" t="str">
        <f t="shared" si="0"/>
        <v>40647</v>
      </c>
      <c r="BD41" s="1031" t="str">
        <f t="shared" si="2"/>
        <v>築上町</v>
      </c>
      <c r="BE41" s="34">
        <f>VLOOKUP($BC41&amp;"_"&amp;$AZ$7,データシート1!$A:$BT,MATCH("cb_"&amp;BE$12,データシート1!$A$1:$BT$1,0),0)</f>
        <v>3428.4000000000015</v>
      </c>
      <c r="BF41" s="34">
        <f>VLOOKUP($BC41&amp;"_"&amp;$AZ$7,データシート1!$A:$BT,MATCH("cb_"&amp;BF$12,データシート1!$A$1:$BT$1,0),0)</f>
        <v>16861.800000000007</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20290.200000000008</v>
      </c>
      <c r="BL41" s="36"/>
      <c r="BM41" s="844" t="str">
        <f t="shared" si="4"/>
        <v>40647</v>
      </c>
      <c r="BN41" s="1031" t="str">
        <f t="shared" si="5"/>
        <v>築上町</v>
      </c>
      <c r="BO41" s="34">
        <f>BE41*VLOOKUP(BO$12,別紙!$B$4:$E$10,MATCH("設備利用率",別紙!$B$4:$E$4,0),0)/100*8760/10^3</f>
        <v>4114.4914080000008</v>
      </c>
      <c r="BP41" s="34">
        <f>BF41*VLOOKUP(BP$12,別紙!$B$4:$E$10,MATCH("設備利用率",別紙!$B$4:$E$4,0),0)/100*8760/10^3</f>
        <v>22304.114568000008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26418.60597600001</v>
      </c>
      <c r="BV41" s="36"/>
      <c r="BW41" s="33" t="str">
        <f t="shared" si="7"/>
        <v>40647</v>
      </c>
      <c r="BX41" s="33" t="str">
        <f t="shared" si="8"/>
        <v>築上町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87753.533385711999</v>
      </c>
      <c r="BZ41" s="36"/>
      <c r="CA41" s="33" t="str">
        <f t="shared" si="9"/>
        <v>40647</v>
      </c>
      <c r="CB41" s="33" t="str">
        <f t="shared" si="10"/>
        <v>築上町</v>
      </c>
      <c r="CC41" s="223">
        <f t="shared" si="11"/>
        <v>4.6886903002699161E-2</v>
      </c>
      <c r="CD41" s="223">
        <f t="shared" si="16"/>
        <v>0.25416770934982724</v>
      </c>
      <c r="CE41" s="223">
        <f t="shared" si="17"/>
        <v>0</v>
      </c>
      <c r="CF41" s="223">
        <f t="shared" si="18"/>
        <v>0</v>
      </c>
      <c r="CG41" s="223">
        <f t="shared" si="19"/>
        <v>0</v>
      </c>
      <c r="CH41" s="223">
        <f t="shared" si="20"/>
        <v>0</v>
      </c>
      <c r="CI41" s="223">
        <f t="shared" si="12"/>
        <v>0.3010546123525264</v>
      </c>
      <c r="CK41" s="18" t="str">
        <f t="shared" si="13"/>
        <v>40647</v>
      </c>
      <c r="CL41" s="18" t="str">
        <f t="shared" si="14"/>
        <v>築上町</v>
      </c>
      <c r="CM41" s="18">
        <f>VLOOKUP($CK41&amp;"_"&amp;$AZ$7,データシート1!$A:$BT,MATCH("ca_太陽光発電（10kW未満）",データシート1!$A$1:$BT$1,0),0)</f>
        <v>742</v>
      </c>
      <c r="CN41" s="18">
        <f>VLOOKUP($CK41&amp;"_"&amp;$AZ$5,データシート1!$A:$BT,MATCH("ab_家庭",データシート1!$A$1:$BT$1,0),0)</f>
        <v>8817</v>
      </c>
      <c r="CO41" s="223">
        <f t="shared" si="15"/>
        <v>8.4155608483611199E-2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45383</v>
      </c>
      <c r="AY72" s="18" t="str">
        <f>IF(IFERROR(比較地域マスタ!$AE7,"")=0,"",IFERROR(比較地域マスタ!$AE7,""))</f>
        <v>綾町</v>
      </c>
      <c r="AZ72" s="16"/>
      <c r="BA72" s="22">
        <v>1</v>
      </c>
      <c r="BB72" s="22">
        <v>1</v>
      </c>
      <c r="BC72" s="18" t="str">
        <f>AX72</f>
        <v>45383</v>
      </c>
      <c r="BD72" s="18" t="str">
        <f>AY72</f>
        <v>綾町</v>
      </c>
      <c r="BE72" s="33">
        <f>VLOOKUP(BC72&amp;"_"&amp;$AZ$9,データシート3!A:AB,MATCH("ea_"&amp;"太陽光（建物系）"&amp;"_年間発電",データシート3!$A$1:$AB$1,0),0)/10^3+VLOOKUP(BC72&amp;"_"&amp;$AZ$9,データシート3!A:AB,MATCH("ea_"&amp;"太陽光（土地系）"&amp;"_年間発電",データシート3!$A$1:$AB$1,0),0)/10^3</f>
        <v>217093.91999999995</v>
      </c>
      <c r="BF72" s="33">
        <f>VLOOKUP(BC72&amp;"_"&amp;$AZ$9,データシート3!A:AB,MATCH("ea_"&amp;"風力（陸上）"&amp;"_年間発電",データシート3!$A$1:$AB$1,0),0)/10^3</f>
        <v>89914.808999999979</v>
      </c>
      <c r="BG72" s="33">
        <f>VLOOKUP(BC72&amp;"_"&amp;$AZ$9,データシート3!A:AB,MATCH("ea_"&amp;"中小水（河川）"&amp;"_年間発電",データシート3!$A$1:$AB$1,0),0)/10^3+VLOOKUP(BC72&amp;"_"&amp;$AZ$9,データシート3!A:AB,MATCH("ea_"&amp;"中小水（農業用水路）"&amp;"_年間発電",データシート3!$A$1:$AB$1,0),0)/10^3</f>
        <v>54767.285000000003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361776.01399999997</v>
      </c>
      <c r="BJ72" s="33">
        <f>(VLOOKUP($BC72&amp;"_"&amp;$AZ$8,データシート3!$A:$AN,MATCH("da_合計",データシート3!$A$1:$AN$1,0),0))/10^3</f>
        <v>43979.042248135484</v>
      </c>
      <c r="BK72" s="33">
        <f t="shared" ref="BK72:BK103" si="21">BI72-BJ72</f>
        <v>317796.97175186448</v>
      </c>
      <c r="BL72" s="33">
        <f t="shared" ref="BL72:BL103" si="22">IF(BK72&gt;0,0,BK72)</f>
        <v>0</v>
      </c>
      <c r="BM72" s="33">
        <f t="shared" ref="BM72:BM103" si="23">IF(BK72&gt;0,BK72,0)</f>
        <v>317796.97175186448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45209</v>
      </c>
      <c r="AY73" s="18" t="str">
        <f>IF(IFERROR(比較地域マスタ!$AE8,"")=0,"",IFERROR(比較地域マスタ!$AE8,""))</f>
        <v>えびの市</v>
      </c>
      <c r="AZ73" s="16"/>
      <c r="BA73" s="22">
        <v>2</v>
      </c>
      <c r="BB73" s="22">
        <v>1</v>
      </c>
      <c r="BC73" s="18" t="str">
        <f t="shared" ref="BC73:BC136" si="24">AX73</f>
        <v>45209</v>
      </c>
      <c r="BD73" s="18" t="str">
        <f t="shared" ref="BD73:BD136" si="25">AY73</f>
        <v>えびの市</v>
      </c>
      <c r="BE73" s="33">
        <f>VLOOKUP(BC73&amp;"_"&amp;$AZ$9,データシート3!A:AB,MATCH("ea_"&amp;"太陽光（建物系）"&amp;"_年間発電",データシート3!$A$1:$AB$1,0),0)/10^3+VLOOKUP(BC73&amp;"_"&amp;$AZ$9,データシート3!A:AB,MATCH("ea_"&amp;"太陽光（土地系）"&amp;"_年間発電",データシート3!$A$1:$AB$1,0),0)/10^3</f>
        <v>1159347.8670000001</v>
      </c>
      <c r="BF73" s="33">
        <f>VLOOKUP(BC73&amp;"_"&amp;$AZ$9,データシート3!A:AB,MATCH("ea_"&amp;"風力（陸上）"&amp;"_年間発電",データシート3!$A$1:$AB$1,0),0)/10^3</f>
        <v>1222182.666</v>
      </c>
      <c r="BG73" s="33">
        <f>VLOOKUP(BC73&amp;"_"&amp;$AZ$9,データシート3!A:AB,MATCH("ea_"&amp;"中小水（河川）"&amp;"_年間発電",データシート3!$A$1:$AB$1,0),0)/10^3+VLOOKUP(BC73&amp;"_"&amp;$AZ$9,データシート3!A:AB,MATCH("ea_"&amp;"中小水（農業用水路）"&amp;"_年間発電",データシート3!$A$1:$AB$1,0),0)/10^3</f>
        <v>138508.247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1981723.01</v>
      </c>
      <c r="BI73" s="33">
        <f t="shared" ref="BI73:BI136" si="26">SUM(BE73:BH73)</f>
        <v>4501761.79</v>
      </c>
      <c r="BJ73" s="33">
        <f>(VLOOKUP($BC73&amp;"_"&amp;$AZ$8,データシート3!$A:$AN,MATCH("da_合計",データシート3!$A$1:$AN$1,0),0))/10^3</f>
        <v>120564.72157169685</v>
      </c>
      <c r="BK73" s="33">
        <f t="shared" si="21"/>
        <v>4381197.0684283031</v>
      </c>
      <c r="BL73" s="33">
        <f t="shared" si="22"/>
        <v>0</v>
      </c>
      <c r="BM73" s="33">
        <f t="shared" si="23"/>
        <v>4381197.0684283031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45421</v>
      </c>
      <c r="AY74" s="18" t="str">
        <f>IF(IFERROR(比較地域マスタ!$AE9,"")=0,"",IFERROR(比較地域マスタ!$AE9,""))</f>
        <v>門川町</v>
      </c>
      <c r="AZ74" s="16"/>
      <c r="BA74" s="22">
        <v>3</v>
      </c>
      <c r="BB74" s="22">
        <v>1</v>
      </c>
      <c r="BC74" s="18" t="str">
        <f t="shared" si="24"/>
        <v>45421</v>
      </c>
      <c r="BD74" s="18" t="str">
        <f t="shared" si="25"/>
        <v>門川町</v>
      </c>
      <c r="BE74" s="33">
        <f>VLOOKUP(BC74&amp;"_"&amp;$AZ$9,データシート3!A:AB,MATCH("ea_"&amp;"太陽光（建物系）"&amp;"_年間発電",データシート3!$A$1:$AB$1,0),0)/10^3+VLOOKUP(BC74&amp;"_"&amp;$AZ$9,データシート3!A:AB,MATCH("ea_"&amp;"太陽光（土地系）"&amp;"_年間発電",データシート3!$A$1:$AB$1,0),0)/10^3</f>
        <v>189514.01100000006</v>
      </c>
      <c r="BF74" s="33">
        <f>VLOOKUP(BC74&amp;"_"&amp;$AZ$9,データシート3!A:AB,MATCH("ea_"&amp;"風力（陸上）"&amp;"_年間発電",データシート3!$A$1:$AB$1,0),0)/10^3</f>
        <v>3849.9299999999994</v>
      </c>
      <c r="BG74" s="33">
        <f>VLOOKUP(BC74&amp;"_"&amp;$AZ$9,データシート3!A:AB,MATCH("ea_"&amp;"中小水（河川）"&amp;"_年間発電",データシート3!$A$1:$AB$1,0),0)/10^3+VLOOKUP(BC74&amp;"_"&amp;$AZ$9,データシート3!A:AB,MATCH("ea_"&amp;"中小水（農業用水路）"&amp;"_年間発電",データシート3!$A$1:$AB$1,0),0)/10^3</f>
        <v>360.41300000000001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193724.35400000005</v>
      </c>
      <c r="BJ74" s="33">
        <f>(VLOOKUP($BC74&amp;"_"&amp;$AZ$8,データシート3!$A:$AN,MATCH("da_合計",データシート3!$A$1:$AN$1,0),0))/10^3</f>
        <v>94901.508217811424</v>
      </c>
      <c r="BK74" s="33">
        <f t="shared" si="21"/>
        <v>98822.845782188626</v>
      </c>
      <c r="BL74" s="33">
        <f t="shared" si="22"/>
        <v>0</v>
      </c>
      <c r="BM74" s="33">
        <f t="shared" si="23"/>
        <v>98822.845782188626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45405</v>
      </c>
      <c r="AY75" s="18" t="str">
        <f>IF(IFERROR(比較地域マスタ!$AE10,"")=0,"",IFERROR(比較地域マスタ!$AE10,""))</f>
        <v>川南町</v>
      </c>
      <c r="AZ75" s="16"/>
      <c r="BA75" s="22">
        <v>4</v>
      </c>
      <c r="BB75" s="22">
        <v>1</v>
      </c>
      <c r="BC75" s="18" t="str">
        <f t="shared" si="24"/>
        <v>45405</v>
      </c>
      <c r="BD75" s="18" t="str">
        <f t="shared" si="25"/>
        <v>川南町</v>
      </c>
      <c r="BE75" s="33">
        <f>VLOOKUP(BC75&amp;"_"&amp;$AZ$9,データシート3!A:AB,MATCH("ea_"&amp;"太陽光（建物系）"&amp;"_年間発電",データシート3!$A$1:$AB$1,0),0)/10^3+VLOOKUP(BC75&amp;"_"&amp;$AZ$9,データシート3!A:AB,MATCH("ea_"&amp;"太陽光（土地系）"&amp;"_年間発電",データシート3!$A$1:$AB$1,0),0)/10^3</f>
        <v>1245170.3829999999</v>
      </c>
      <c r="BF75" s="33">
        <f>VLOOKUP(BC75&amp;"_"&amp;$AZ$9,データシート3!A:AB,MATCH("ea_"&amp;"風力（陸上）"&amp;"_年間発電",データシート3!$A$1:$AB$1,0),0)/10^3</f>
        <v>7490.9399999999987</v>
      </c>
      <c r="BG75" s="33">
        <f>VLOOKUP(BC75&amp;"_"&amp;$AZ$9,データシート3!A:AB,MATCH("ea_"&amp;"中小水（河川）"&amp;"_年間発電",データシート3!$A$1:$AB$1,0),0)/10^3+VLOOKUP(BC75&amp;"_"&amp;$AZ$9,データシート3!A:AB,MATCH("ea_"&amp;"中小水（農業用水路）"&amp;"_年間発電",データシート3!$A$1:$AB$1,0),0)/10^3</f>
        <v>4848.3909999999996</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262.69499999999999</v>
      </c>
      <c r="BI75" s="33">
        <f t="shared" si="26"/>
        <v>1257772.409</v>
      </c>
      <c r="BJ75" s="33">
        <f>(VLOOKUP($BC75&amp;"_"&amp;$AZ$8,データシート3!$A:$AN,MATCH("da_合計",データシート3!$A$1:$AN$1,0),0))/10^3</f>
        <v>138623.18641738602</v>
      </c>
      <c r="BK75" s="33">
        <f t="shared" si="21"/>
        <v>1119149.222582614</v>
      </c>
      <c r="BL75" s="33">
        <f t="shared" si="22"/>
        <v>0</v>
      </c>
      <c r="BM75" s="33">
        <f t="shared" si="23"/>
        <v>1119149.222582614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45404</v>
      </c>
      <c r="AY76" s="18" t="str">
        <f>IF(IFERROR(比較地域マスタ!$AE11,"")=0,"",IFERROR(比較地域マスタ!$AE11,""))</f>
        <v>木城町</v>
      </c>
      <c r="AZ76" s="16"/>
      <c r="BA76" s="22">
        <v>5</v>
      </c>
      <c r="BB76" s="22">
        <v>1</v>
      </c>
      <c r="BC76" s="18" t="str">
        <f t="shared" si="24"/>
        <v>45404</v>
      </c>
      <c r="BD76" s="18" t="str">
        <f t="shared" si="25"/>
        <v>木城町</v>
      </c>
      <c r="BE76" s="33">
        <f>VLOOKUP(BC76&amp;"_"&amp;$AZ$9,データシート3!A:AB,MATCH("ea_"&amp;"太陽光（建物系）"&amp;"_年間発電",データシート3!$A$1:$AB$1,0),0)/10^3+VLOOKUP(BC76&amp;"_"&amp;$AZ$9,データシート3!A:AB,MATCH("ea_"&amp;"太陽光（土地系）"&amp;"_年間発電",データシート3!$A$1:$AB$1,0),0)/10^3</f>
        <v>273531.55200000003</v>
      </c>
      <c r="BF76" s="33">
        <f>VLOOKUP(BC76&amp;"_"&amp;$AZ$9,データシート3!A:AB,MATCH("ea_"&amp;"風力（陸上）"&amp;"_年間発電",データシート3!$A$1:$AB$1,0),0)/10^3</f>
        <v>50219.786</v>
      </c>
      <c r="BG76" s="33">
        <f>VLOOKUP(BC76&amp;"_"&amp;$AZ$9,データシート3!A:AB,MATCH("ea_"&amp;"中小水（河川）"&amp;"_年間発電",データシート3!$A$1:$AB$1,0),0)/10^3+VLOOKUP(BC76&amp;"_"&amp;$AZ$9,データシート3!A:AB,MATCH("ea_"&amp;"中小水（農業用水路）"&amp;"_年間発電",データシート3!$A$1:$AB$1,0),0)/10^3</f>
        <v>10787.573</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334538.91100000002</v>
      </c>
      <c r="BJ76" s="33">
        <f>(VLOOKUP($BC76&amp;"_"&amp;$AZ$8,データシート3!$A:$AN,MATCH("da_合計",データシート3!$A$1:$AN$1,0),0))/10^3</f>
        <v>22253.091903241471</v>
      </c>
      <c r="BK76" s="33">
        <f t="shared" si="21"/>
        <v>312285.81909675855</v>
      </c>
      <c r="BL76" s="33">
        <f t="shared" si="22"/>
        <v>0</v>
      </c>
      <c r="BM76" s="33">
        <f t="shared" si="23"/>
        <v>312285.81909675855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45207</v>
      </c>
      <c r="AY77" s="18" t="str">
        <f>IF(IFERROR(比較地域マスタ!$AE12,"")=0,"",IFERROR(比較地域マスタ!$AE12,""))</f>
        <v>串間市</v>
      </c>
      <c r="AZ77" s="16"/>
      <c r="BA77" s="22">
        <v>6</v>
      </c>
      <c r="BB77" s="22">
        <v>1</v>
      </c>
      <c r="BC77" s="18" t="str">
        <f t="shared" si="24"/>
        <v>45207</v>
      </c>
      <c r="BD77" s="18" t="str">
        <f t="shared" si="25"/>
        <v>串間市</v>
      </c>
      <c r="BE77" s="33">
        <f>VLOOKUP(BC77&amp;"_"&amp;$AZ$9,データシート3!A:AB,MATCH("ea_"&amp;"太陽光（建物系）"&amp;"_年間発電",データシート3!$A$1:$AB$1,0),0)/10^3+VLOOKUP(BC77&amp;"_"&amp;$AZ$9,データシート3!A:AB,MATCH("ea_"&amp;"太陽光（土地系）"&amp;"_年間発電",データシート3!$A$1:$AB$1,0),0)/10^3</f>
        <v>954475.77800000005</v>
      </c>
      <c r="BF77" s="33">
        <f>VLOOKUP(BC77&amp;"_"&amp;$AZ$9,データシート3!A:AB,MATCH("ea_"&amp;"風力（陸上）"&amp;"_年間発電",データシート3!$A$1:$AB$1,0),0)/10^3</f>
        <v>1291667.9450000003</v>
      </c>
      <c r="BG77" s="33">
        <f>VLOOKUP(BC77&amp;"_"&amp;$AZ$9,データシート3!A:AB,MATCH("ea_"&amp;"中小水（河川）"&amp;"_年間発電",データシート3!$A$1:$AB$1,0),0)/10^3+VLOOKUP(BC77&amp;"_"&amp;$AZ$9,データシート3!A:AB,MATCH("ea_"&amp;"中小水（農業用水路）"&amp;"_年間発電",データシート3!$A$1:$AB$1,0),0)/10^3</f>
        <v>1715.3019999999997</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728.23599999999999</v>
      </c>
      <c r="BI77" s="33">
        <f t="shared" si="26"/>
        <v>2248587.2610000004</v>
      </c>
      <c r="BJ77" s="33">
        <f>(VLOOKUP($BC77&amp;"_"&amp;$AZ$8,データシート3!$A:$AN,MATCH("da_合計",データシート3!$A$1:$AN$1,0),0))/10^3</f>
        <v>81886.228987666516</v>
      </c>
      <c r="BK77" s="33">
        <f t="shared" si="21"/>
        <v>2166701.0320123341</v>
      </c>
      <c r="BL77" s="33">
        <f t="shared" si="22"/>
        <v>0</v>
      </c>
      <c r="BM77" s="33">
        <f t="shared" si="23"/>
        <v>2166701.0320123341</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45382</v>
      </c>
      <c r="AY78" s="18" t="str">
        <f>IF(IFERROR(比較地域マスタ!$AE13,"")=0,"",IFERROR(比較地域マスタ!$AE13,""))</f>
        <v>国富町</v>
      </c>
      <c r="AZ78" s="16"/>
      <c r="BA78" s="22">
        <v>7</v>
      </c>
      <c r="BB78" s="22">
        <v>1</v>
      </c>
      <c r="BC78" s="18" t="str">
        <f t="shared" si="24"/>
        <v>45382</v>
      </c>
      <c r="BD78" s="18" t="str">
        <f t="shared" si="25"/>
        <v>国富町</v>
      </c>
      <c r="BE78" s="33">
        <f>VLOOKUP(BC78&amp;"_"&amp;$AZ$9,データシート3!A:AB,MATCH("ea_"&amp;"太陽光（建物系）"&amp;"_年間発電",データシート3!$A$1:$AB$1,0),0)/10^3+VLOOKUP(BC78&amp;"_"&amp;$AZ$9,データシート3!A:AB,MATCH("ea_"&amp;"太陽光（土地系）"&amp;"_年間発電",データシート3!$A$1:$AB$1,0),0)/10^3</f>
        <v>827543.8450000002</v>
      </c>
      <c r="BF78" s="33">
        <f>VLOOKUP(BC78&amp;"_"&amp;$AZ$9,データシート3!A:AB,MATCH("ea_"&amp;"風力（陸上）"&amp;"_年間発電",データシート3!$A$1:$AB$1,0),0)/10^3</f>
        <v>39372.593000000001</v>
      </c>
      <c r="BG78" s="33">
        <f>VLOOKUP(BC78&amp;"_"&amp;$AZ$9,データシート3!A:AB,MATCH("ea_"&amp;"中小水（河川）"&amp;"_年間発電",データシート3!$A$1:$AB$1,0),0)/10^3+VLOOKUP(BC78&amp;"_"&amp;$AZ$9,データシート3!A:AB,MATCH("ea_"&amp;"中小水（農業用水路）"&amp;"_年間発電",データシート3!$A$1:$AB$1,0),0)/10^3</f>
        <v>20486.415000000001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887402.85300000024</v>
      </c>
      <c r="BJ78" s="33">
        <f>(VLOOKUP($BC78&amp;"_"&amp;$AZ$8,データシート3!$A:$AN,MATCH("da_合計",データシート3!$A$1:$AN$1,0),0))/10^3</f>
        <v>133590.66549198425</v>
      </c>
      <c r="BK78" s="33">
        <f t="shared" si="21"/>
        <v>753812.18750801601</v>
      </c>
      <c r="BL78" s="33">
        <f t="shared" si="22"/>
        <v>0</v>
      </c>
      <c r="BM78" s="33">
        <f t="shared" si="23"/>
        <v>753812.18750801601</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45443</v>
      </c>
      <c r="AY79" s="18" t="str">
        <f>IF(IFERROR(比較地域マスタ!$AE14,"")=0,"",IFERROR(比較地域マスタ!$AE14,""))</f>
        <v>五ヶ瀬町</v>
      </c>
      <c r="AZ79" s="16"/>
      <c r="BA79" s="22">
        <v>8</v>
      </c>
      <c r="BB79" s="22">
        <v>1</v>
      </c>
      <c r="BC79" s="18" t="str">
        <f t="shared" si="24"/>
        <v>45443</v>
      </c>
      <c r="BD79" s="18" t="str">
        <f t="shared" si="25"/>
        <v>五ヶ瀬町</v>
      </c>
      <c r="BE79" s="33">
        <f>VLOOKUP(BC79&amp;"_"&amp;$AZ$9,データシート3!A:AB,MATCH("ea_"&amp;"太陽光（建物系）"&amp;"_年間発電",データシート3!$A$1:$AB$1,0),0)/10^3+VLOOKUP(BC79&amp;"_"&amp;$AZ$9,データシート3!A:AB,MATCH("ea_"&amp;"太陽光（土地系）"&amp;"_年間発電",データシート3!$A$1:$AB$1,0),0)/10^3</f>
        <v>133178.20600000001</v>
      </c>
      <c r="BF79" s="33">
        <f>VLOOKUP(BC79&amp;"_"&amp;$AZ$9,データシート3!A:AB,MATCH("ea_"&amp;"風力（陸上）"&amp;"_年間発電",データシート3!$A$1:$AB$1,0),0)/10^3</f>
        <v>173399.87100000004</v>
      </c>
      <c r="BG79" s="33">
        <f>VLOOKUP(BC79&amp;"_"&amp;$AZ$9,データシート3!A:AB,MATCH("ea_"&amp;"中小水（河川）"&amp;"_年間発電",データシート3!$A$1:$AB$1,0),0)/10^3+VLOOKUP(BC79&amp;"_"&amp;$AZ$9,データシート3!A:AB,MATCH("ea_"&amp;"中小水（農業用水路）"&amp;"_年間発電",データシート3!$A$1:$AB$1,0),0)/10^3</f>
        <v>29671.355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336249.43200000003</v>
      </c>
      <c r="BJ79" s="33">
        <f>(VLOOKUP($BC79&amp;"_"&amp;$AZ$8,データシート3!$A:$AN,MATCH("da_合計",データシート3!$A$1:$AN$1,0),0))/10^3</f>
        <v>16304.405530189277</v>
      </c>
      <c r="BK79" s="33">
        <f t="shared" si="21"/>
        <v>319945.02646981075</v>
      </c>
      <c r="BL79" s="33">
        <f>IF(BK79&gt;0,0,BK79)</f>
        <v>0</v>
      </c>
      <c r="BM79" s="33">
        <f>IF(BK79&gt;0,BK79,0)</f>
        <v>319945.02646981075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45205</v>
      </c>
      <c r="AY80" s="18" t="str">
        <f>IF(IFERROR(比較地域マスタ!$AE15,"")=0,"",IFERROR(比較地域マスタ!$AE15,""))</f>
        <v>小林市</v>
      </c>
      <c r="AZ80" s="16"/>
      <c r="BA80" s="22">
        <v>9</v>
      </c>
      <c r="BB80" s="22">
        <v>1</v>
      </c>
      <c r="BC80" s="18" t="str">
        <f t="shared" si="24"/>
        <v>45205</v>
      </c>
      <c r="BD80" s="18" t="str">
        <f t="shared" si="25"/>
        <v>小林市</v>
      </c>
      <c r="BE80" s="33">
        <f>VLOOKUP(BC80&amp;"_"&amp;$AZ$9,データシート3!A:AB,MATCH("ea_"&amp;"太陽光（建物系）"&amp;"_年間発電",データシート3!$A$1:$AB$1,0),0)/10^3+VLOOKUP(BC80&amp;"_"&amp;$AZ$9,データシート3!A:AB,MATCH("ea_"&amp;"太陽光（土地系）"&amp;"_年間発電",データシート3!$A$1:$AB$1,0),0)/10^3</f>
        <v>2505492.9059999995</v>
      </c>
      <c r="BF80" s="33">
        <f>VLOOKUP(BC80&amp;"_"&amp;$AZ$9,データシート3!A:AB,MATCH("ea_"&amp;"風力（陸上）"&amp;"_年間発電",データシート3!$A$1:$AB$1,0),0)/10^3</f>
        <v>860716.20400000014</v>
      </c>
      <c r="BG80" s="33">
        <f>VLOOKUP(BC80&amp;"_"&amp;$AZ$9,データシート3!A:AB,MATCH("ea_"&amp;"中小水（河川）"&amp;"_年間発電",データシート3!$A$1:$AB$1,0),0)/10^3+VLOOKUP(BC80&amp;"_"&amp;$AZ$9,データシート3!A:AB,MATCH("ea_"&amp;"中小水（農業用水路）"&amp;"_年間発電",データシート3!$A$1:$AB$1,0),0)/10^3</f>
        <v>91637.035999999993</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60533.947</v>
      </c>
      <c r="BI80" s="33">
        <f t="shared" si="26"/>
        <v>3518380.0929999994</v>
      </c>
      <c r="BJ80" s="33">
        <f>(VLOOKUP($BC80&amp;"_"&amp;$AZ$8,データシート3!$A:$AN,MATCH("da_合計",データシート3!$A$1:$AN$1,0),0))/10^3</f>
        <v>269237.9552607591</v>
      </c>
      <c r="BK80" s="33">
        <f t="shared" si="21"/>
        <v>3249142.1377392402</v>
      </c>
      <c r="BL80" s="33">
        <f t="shared" si="22"/>
        <v>0</v>
      </c>
      <c r="BM80" s="33">
        <f t="shared" si="23"/>
        <v>3249142.1377392402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45208</v>
      </c>
      <c r="AY81" s="18" t="str">
        <f>IF(IFERROR(比較地域マスタ!$AE16,"")=0,"",IFERROR(比較地域マスタ!$AE16,""))</f>
        <v>西都市</v>
      </c>
      <c r="AZ81" s="16"/>
      <c r="BA81" s="22">
        <v>10</v>
      </c>
      <c r="BB81" s="22">
        <v>1</v>
      </c>
      <c r="BC81" s="18" t="str">
        <f t="shared" si="24"/>
        <v>45208</v>
      </c>
      <c r="BD81" s="18" t="str">
        <f t="shared" si="25"/>
        <v>西都市</v>
      </c>
      <c r="BE81" s="33">
        <f>VLOOKUP(BC81&amp;"_"&amp;$AZ$9,データシート3!A:AB,MATCH("ea_"&amp;"太陽光（建物系）"&amp;"_年間発電",データシート3!$A$1:$AB$1,0),0)/10^3+VLOOKUP(BC81&amp;"_"&amp;$AZ$9,データシート3!A:AB,MATCH("ea_"&amp;"太陽光（土地系）"&amp;"_年間発電",データシート3!$A$1:$AB$1,0),0)/10^3</f>
        <v>1358509.9290000002</v>
      </c>
      <c r="BF81" s="33">
        <f>VLOOKUP(BC81&amp;"_"&amp;$AZ$9,データシート3!A:AB,MATCH("ea_"&amp;"風力（陸上）"&amp;"_年間発電",データシート3!$A$1:$AB$1,0),0)/10^3</f>
        <v>176867.27</v>
      </c>
      <c r="BG81" s="33">
        <f>VLOOKUP(BC81&amp;"_"&amp;$AZ$9,データシート3!A:AB,MATCH("ea_"&amp;"中小水（河川）"&amp;"_年間発電",データシート3!$A$1:$AB$1,0),0)/10^3+VLOOKUP(BC81&amp;"_"&amp;$AZ$9,データシート3!A:AB,MATCH("ea_"&amp;"中小水（農業用水路）"&amp;"_年間発電",データシート3!$A$1:$AB$1,0),0)/10^3</f>
        <v>71255.055999999997</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1606632.2550000004</v>
      </c>
      <c r="BJ81" s="33">
        <f>(VLOOKUP($BC81&amp;"_"&amp;$AZ$8,データシート3!$A:$AN,MATCH("da_合計",データシート3!$A$1:$AN$1,0),0))/10^3</f>
        <v>162060.77956349793</v>
      </c>
      <c r="BK81" s="33">
        <f t="shared" si="21"/>
        <v>1444571.4754365024</v>
      </c>
      <c r="BL81" s="33">
        <f t="shared" si="22"/>
        <v>0</v>
      </c>
      <c r="BM81" s="33">
        <f t="shared" si="23"/>
        <v>1444571.4754365024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45430</v>
      </c>
      <c r="AY82" s="18" t="str">
        <f>IF(IFERROR(比較地域マスタ!$AE17,"")=0,"",IFERROR(比較地域マスタ!$AE17,""))</f>
        <v>椎葉村</v>
      </c>
      <c r="AZ82" s="16"/>
      <c r="BA82" s="22">
        <v>11</v>
      </c>
      <c r="BB82" s="22">
        <v>1</v>
      </c>
      <c r="BC82" s="18" t="str">
        <f t="shared" si="24"/>
        <v>45430</v>
      </c>
      <c r="BD82" s="18" t="str">
        <f t="shared" si="25"/>
        <v>椎葉村</v>
      </c>
      <c r="BE82" s="33">
        <f>VLOOKUP(BC82&amp;"_"&amp;$AZ$9,データシート3!A:AB,MATCH("ea_"&amp;"太陽光（建物系）"&amp;"_年間発電",データシート3!$A$1:$AB$1,0),0)/10^3+VLOOKUP(BC82&amp;"_"&amp;$AZ$9,データシート3!A:AB,MATCH("ea_"&amp;"太陽光（土地系）"&amp;"_年間発電",データシート3!$A$1:$AB$1,0),0)/10^3</f>
        <v>63325.468999999997</v>
      </c>
      <c r="BF82" s="33">
        <f>VLOOKUP(BC82&amp;"_"&amp;$AZ$9,データシート3!A:AB,MATCH("ea_"&amp;"風力（陸上）"&amp;"_年間発電",データシート3!$A$1:$AB$1,0),0)/10^3</f>
        <v>575546.06900000002</v>
      </c>
      <c r="BG82" s="33">
        <f>VLOOKUP(BC82&amp;"_"&amp;$AZ$9,データシート3!A:AB,MATCH("ea_"&amp;"中小水（河川）"&amp;"_年間発電",データシート3!$A$1:$AB$1,0),0)/10^3+VLOOKUP(BC82&amp;"_"&amp;$AZ$9,データシート3!A:AB,MATCH("ea_"&amp;"中小水（農業用水路）"&amp;"_年間発電",データシート3!$A$1:$AB$1,0),0)/10^3</f>
        <v>110042.993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748914.53100000008</v>
      </c>
      <c r="BJ82" s="33">
        <f>(VLOOKUP($BC82&amp;"_"&amp;$AZ$8,データシート3!$A:$AN,MATCH("da_合計",データシート3!$A$1:$AN$1,0),0))/10^3</f>
        <v>11687.580348801646</v>
      </c>
      <c r="BK82" s="33">
        <f t="shared" si="21"/>
        <v>737226.95065119839</v>
      </c>
      <c r="BL82" s="33">
        <f t="shared" si="22"/>
        <v>0</v>
      </c>
      <c r="BM82" s="33">
        <f t="shared" si="23"/>
        <v>737226.95065119839</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45402</v>
      </c>
      <c r="AY83" s="18" t="str">
        <f>IF(IFERROR(比較地域マスタ!$AE18,"")=0,"",IFERROR(比較地域マスタ!$AE18,""))</f>
        <v>新富町</v>
      </c>
      <c r="AZ83" s="16"/>
      <c r="BA83" s="22">
        <v>12</v>
      </c>
      <c r="BB83" s="22">
        <v>1</v>
      </c>
      <c r="BC83" s="18" t="str">
        <f t="shared" si="24"/>
        <v>45402</v>
      </c>
      <c r="BD83" s="18" t="str">
        <f t="shared" si="25"/>
        <v>新富町</v>
      </c>
      <c r="BE83" s="33">
        <f>VLOOKUP(BC83&amp;"_"&amp;$AZ$9,データシート3!A:AB,MATCH("ea_"&amp;"太陽光（建物系）"&amp;"_年間発電",データシート3!$A$1:$AB$1,0),0)/10^3+VLOOKUP(BC83&amp;"_"&amp;$AZ$9,データシート3!A:AB,MATCH("ea_"&amp;"太陽光（土地系）"&amp;"_年間発電",データシート3!$A$1:$AB$1,0),0)/10^3</f>
        <v>877801.24</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390.73099999999999</v>
      </c>
      <c r="BI83" s="33">
        <f t="shared" si="26"/>
        <v>878191.97100000002</v>
      </c>
      <c r="BJ83" s="33">
        <f>(VLOOKUP($BC83&amp;"_"&amp;$AZ$8,データシート3!$A:$AN,MATCH("da_合計",データシート3!$A$1:$AN$1,0),0))/10^3</f>
        <v>101161.99697479125</v>
      </c>
      <c r="BK83" s="33">
        <f t="shared" si="21"/>
        <v>777029.97402520874</v>
      </c>
      <c r="BL83" s="33">
        <f t="shared" si="22"/>
        <v>0</v>
      </c>
      <c r="BM83" s="33">
        <f t="shared" si="23"/>
        <v>777029.97402520874</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45441</v>
      </c>
      <c r="AY84" s="18" t="str">
        <f>IF(IFERROR(比較地域マスタ!$AE19,"")=0,"",IFERROR(比較地域マスタ!$AE19,""))</f>
        <v>高千穂町</v>
      </c>
      <c r="AZ84" s="16"/>
      <c r="BA84" s="22">
        <v>13</v>
      </c>
      <c r="BB84" s="22">
        <v>1</v>
      </c>
      <c r="BC84" s="18" t="str">
        <f t="shared" si="24"/>
        <v>45441</v>
      </c>
      <c r="BD84" s="18" t="str">
        <f t="shared" si="25"/>
        <v>高千穂町</v>
      </c>
      <c r="BE84" s="33">
        <f>VLOOKUP(BC84&amp;"_"&amp;$AZ$9,データシート3!A:AB,MATCH("ea_"&amp;"太陽光（建物系）"&amp;"_年間発電",データシート3!$A$1:$AB$1,0),0)/10^3+VLOOKUP(BC84&amp;"_"&amp;$AZ$9,データシート3!A:AB,MATCH("ea_"&amp;"太陽光（土地系）"&amp;"_年間発電",データシート3!$A$1:$AB$1,0),0)/10^3</f>
        <v>332260.73499999999</v>
      </c>
      <c r="BF84" s="33">
        <f>VLOOKUP(BC84&amp;"_"&amp;$AZ$9,データシート3!A:AB,MATCH("ea_"&amp;"風力（陸上）"&amp;"_年間発電",データシート3!$A$1:$AB$1,0),0)/10^3</f>
        <v>305386.37199999997</v>
      </c>
      <c r="BG84" s="33">
        <f>VLOOKUP(BC84&amp;"_"&amp;$AZ$9,データシート3!A:AB,MATCH("ea_"&amp;"中小水（河川）"&amp;"_年間発電",データシート3!$A$1:$AB$1,0),0)/10^3+VLOOKUP(BC84&amp;"_"&amp;$AZ$9,データシート3!A:AB,MATCH("ea_"&amp;"中小水（農業用水路）"&amp;"_年間発電",データシート3!$A$1:$AB$1,0),0)/10^3</f>
        <v>77134.160000000018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1.9619999999999997</v>
      </c>
      <c r="BI84" s="33">
        <f t="shared" si="26"/>
        <v>714783.22900000005</v>
      </c>
      <c r="BJ84" s="33">
        <f>(VLOOKUP($BC84&amp;"_"&amp;$AZ$8,データシート3!$A:$AN,MATCH("da_合計",データシート3!$A$1:$AN$1,0),0))/10^3</f>
        <v>54049.229188866375</v>
      </c>
      <c r="BK84" s="33">
        <f t="shared" si="21"/>
        <v>660733.99981113372</v>
      </c>
      <c r="BL84" s="33">
        <f t="shared" si="22"/>
        <v>0</v>
      </c>
      <c r="BM84" s="33">
        <f t="shared" si="23"/>
        <v>660733.99981113372</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45401</v>
      </c>
      <c r="AY85" s="18" t="str">
        <f>IF(IFERROR(比較地域マスタ!$AE20,"")=0,"",IFERROR(比較地域マスタ!$AE20,""))</f>
        <v>高鍋町</v>
      </c>
      <c r="AZ85" s="16"/>
      <c r="BA85" s="22">
        <v>14</v>
      </c>
      <c r="BB85" s="22">
        <v>1</v>
      </c>
      <c r="BC85" s="18" t="str">
        <f t="shared" si="24"/>
        <v>45401</v>
      </c>
      <c r="BD85" s="18" t="str">
        <f t="shared" si="25"/>
        <v>高鍋町</v>
      </c>
      <c r="BE85" s="33">
        <f>VLOOKUP(BC85&amp;"_"&amp;$AZ$9,データシート3!A:AB,MATCH("ea_"&amp;"太陽光（建物系）"&amp;"_年間発電",データシート3!$A$1:$AB$1,0),0)/10^3+VLOOKUP(BC85&amp;"_"&amp;$AZ$9,データシート3!A:AB,MATCH("ea_"&amp;"太陽光（土地系）"&amp;"_年間発電",データシート3!$A$1:$AB$1,0),0)/10^3</f>
        <v>640893.93800000008</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83.15</v>
      </c>
      <c r="BI85" s="33">
        <f t="shared" si="26"/>
        <v>640977.08800000011</v>
      </c>
      <c r="BJ85" s="33">
        <f>(VLOOKUP($BC85&amp;"_"&amp;$AZ$8,データシート3!$A:$AN,MATCH("da_合計",データシート3!$A$1:$AN$1,0),0))/10^3</f>
        <v>163731.87039539858</v>
      </c>
      <c r="BK85" s="33">
        <f t="shared" si="21"/>
        <v>477245.21760460152</v>
      </c>
      <c r="BL85" s="33">
        <f t="shared" si="22"/>
        <v>0</v>
      </c>
      <c r="BM85" s="33">
        <f t="shared" si="23"/>
        <v>477245.21760460152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45361</v>
      </c>
      <c r="AY86" s="18" t="str">
        <f>IF(IFERROR(比較地域マスタ!$AE21,"")=0,"",IFERROR(比較地域マスタ!$AE21,""))</f>
        <v>高原町</v>
      </c>
      <c r="AZ86" s="16"/>
      <c r="BA86" s="22">
        <v>15</v>
      </c>
      <c r="BB86" s="22">
        <v>1</v>
      </c>
      <c r="BC86" s="18" t="str">
        <f t="shared" si="24"/>
        <v>45361</v>
      </c>
      <c r="BD86" s="18" t="str">
        <f t="shared" si="25"/>
        <v>高原町</v>
      </c>
      <c r="BE86" s="33">
        <f>VLOOKUP(BC86&amp;"_"&amp;$AZ$9,データシート3!A:AB,MATCH("ea_"&amp;"太陽光（建物系）"&amp;"_年間発電",データシート3!$A$1:$AB$1,0),0)/10^3+VLOOKUP(BC86&amp;"_"&amp;$AZ$9,データシート3!A:AB,MATCH("ea_"&amp;"太陽光（土地系）"&amp;"_年間発電",データシート3!$A$1:$AB$1,0),0)/10^3</f>
        <v>834473.67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28836.786</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8897.777</v>
      </c>
      <c r="BI86" s="33">
        <f t="shared" si="26"/>
        <v>872208.23300000001</v>
      </c>
      <c r="BJ86" s="33">
        <f>(VLOOKUP($BC86&amp;"_"&amp;$AZ$8,データシート3!$A:$AN,MATCH("da_合計",データシート3!$A$1:$AN$1,0),0))/10^3</f>
        <v>46569.664505817454</v>
      </c>
      <c r="BK86" s="33">
        <f t="shared" si="21"/>
        <v>825638.56849418255</v>
      </c>
      <c r="BL86" s="33">
        <f t="shared" si="22"/>
        <v>0</v>
      </c>
      <c r="BM86" s="33">
        <f t="shared" si="23"/>
        <v>825638.56849418255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45406</v>
      </c>
      <c r="AY87" s="18" t="str">
        <f>IF(IFERROR(比較地域マスタ!$AE22,"")=0,"",IFERROR(比較地域マスタ!$AE22,""))</f>
        <v>都農町</v>
      </c>
      <c r="AZ87" s="16"/>
      <c r="BA87" s="22">
        <v>16</v>
      </c>
      <c r="BB87" s="22">
        <v>1</v>
      </c>
      <c r="BC87" s="18" t="str">
        <f t="shared" si="24"/>
        <v>45406</v>
      </c>
      <c r="BD87" s="18" t="str">
        <f t="shared" si="25"/>
        <v>都農町</v>
      </c>
      <c r="BE87" s="33">
        <f>VLOOKUP(BC87&amp;"_"&amp;$AZ$9,データシート3!A:AB,MATCH("ea_"&amp;"太陽光（建物系）"&amp;"_年間発電",データシート3!$A$1:$AB$1,0),0)/10^3+VLOOKUP(BC87&amp;"_"&amp;$AZ$9,データシート3!A:AB,MATCH("ea_"&amp;"太陽光（土地系）"&amp;"_年間発電",データシート3!$A$1:$AB$1,0),0)/10^3</f>
        <v>520391.39600000007</v>
      </c>
      <c r="BF87" s="33">
        <f>VLOOKUP(BC87&amp;"_"&amp;$AZ$9,データシート3!A:AB,MATCH("ea_"&amp;"風力（陸上）"&amp;"_年間発電",データシート3!$A$1:$AB$1,0),0)/10^3</f>
        <v>54430.650999999998</v>
      </c>
      <c r="BG87" s="33">
        <f>VLOOKUP(BC87&amp;"_"&amp;$AZ$9,データシート3!A:AB,MATCH("ea_"&amp;"中小水（河川）"&amp;"_年間発電",データシート3!$A$1:$AB$1,0),0)/10^3+VLOOKUP(BC87&amp;"_"&amp;$AZ$9,データシート3!A:AB,MATCH("ea_"&amp;"中小水（農業用水路）"&amp;"_年間発電",データシート3!$A$1:$AB$1,0),0)/10^3</f>
        <v>12869.457</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587691.50400000007</v>
      </c>
      <c r="BJ87" s="33">
        <f>(VLOOKUP($BC87&amp;"_"&amp;$AZ$8,データシート3!$A:$AN,MATCH("da_合計",データシート3!$A$1:$AN$1,0),0))/10^3</f>
        <v>57841.945024318935</v>
      </c>
      <c r="BK87" s="33">
        <f t="shared" si="21"/>
        <v>529849.5589756812</v>
      </c>
      <c r="BL87" s="33">
        <f t="shared" si="22"/>
        <v>0</v>
      </c>
      <c r="BM87" s="33">
        <f t="shared" si="23"/>
        <v>529849.5589756812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45403</v>
      </c>
      <c r="AY88" s="18" t="str">
        <f>IF(IFERROR(比較地域マスタ!$AE23,"")=0,"",IFERROR(比較地域マスタ!$AE23,""))</f>
        <v>西米良村</v>
      </c>
      <c r="AZ88" s="16"/>
      <c r="BA88" s="22">
        <v>17</v>
      </c>
      <c r="BB88" s="22">
        <v>1</v>
      </c>
      <c r="BC88" s="18" t="str">
        <f t="shared" si="24"/>
        <v>45403</v>
      </c>
      <c r="BD88" s="18" t="str">
        <f t="shared" si="25"/>
        <v>西米良村</v>
      </c>
      <c r="BE88" s="33">
        <f>VLOOKUP(BC88&amp;"_"&amp;$AZ$9,データシート3!A:AB,MATCH("ea_"&amp;"太陽光（建物系）"&amp;"_年間発電",データシート3!$A$1:$AB$1,0),0)/10^3+VLOOKUP(BC88&amp;"_"&amp;$AZ$9,データシート3!A:AB,MATCH("ea_"&amp;"太陽光（土地系）"&amp;"_年間発電",データシート3!$A$1:$AB$1,0),0)/10^3</f>
        <v>20907.844000000001</v>
      </c>
      <c r="BF88" s="33">
        <f>VLOOKUP(BC88&amp;"_"&amp;$AZ$9,データシート3!A:AB,MATCH("ea_"&amp;"風力（陸上）"&amp;"_年間発電",データシート3!$A$1:$AB$1,0),0)/10^3</f>
        <v>362106.08500000002</v>
      </c>
      <c r="BG88" s="33">
        <f>VLOOKUP(BC88&amp;"_"&amp;$AZ$9,データシート3!A:AB,MATCH("ea_"&amp;"中小水（河川）"&amp;"_年間発電",データシート3!$A$1:$AB$1,0),0)/10^3+VLOOKUP(BC88&amp;"_"&amp;$AZ$9,データシート3!A:AB,MATCH("ea_"&amp;"中小水（農業用水路）"&amp;"_年間発電",データシート3!$A$1:$AB$1,0),0)/10^3</f>
        <v>39811.01</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422824.93900000001</v>
      </c>
      <c r="BJ88" s="33">
        <f>(VLOOKUP($BC88&amp;"_"&amp;$AZ$8,データシート3!$A:$AN,MATCH("da_合計",データシート3!$A$1:$AN$1,0),0))/10^3</f>
        <v>5580.9406623969498</v>
      </c>
      <c r="BK88" s="33">
        <f t="shared" si="21"/>
        <v>417243.99833760306</v>
      </c>
      <c r="BL88" s="33">
        <f t="shared" si="22"/>
        <v>0</v>
      </c>
      <c r="BM88" s="33">
        <f t="shared" si="23"/>
        <v>417243.99833760306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45204</v>
      </c>
      <c r="AY89" s="18" t="str">
        <f>IF(IFERROR(比較地域マスタ!$AE24,"")=0,"",IFERROR(比較地域マスタ!$AE24,""))</f>
        <v>日南市</v>
      </c>
      <c r="AZ89" s="16"/>
      <c r="BA89" s="22">
        <v>18</v>
      </c>
      <c r="BB89" s="22">
        <v>1</v>
      </c>
      <c r="BC89" s="18" t="str">
        <f t="shared" si="24"/>
        <v>45204</v>
      </c>
      <c r="BD89" s="18" t="str">
        <f t="shared" si="25"/>
        <v>日南市</v>
      </c>
      <c r="BE89" s="33">
        <f>VLOOKUP(BC89&amp;"_"&amp;$AZ$9,データシート3!A:AB,MATCH("ea_"&amp;"太陽光（建物系）"&amp;"_年間発電",データシート3!$A$1:$AB$1,0),0)/10^3+VLOOKUP(BC89&amp;"_"&amp;$AZ$9,データシート3!A:AB,MATCH("ea_"&amp;"太陽光（土地系）"&amp;"_年間発電",データシート3!$A$1:$AB$1,0),0)/10^3</f>
        <v>1121327.659</v>
      </c>
      <c r="BF89" s="33">
        <f>VLOOKUP(BC89&amp;"_"&amp;$AZ$9,データシート3!A:AB,MATCH("ea_"&amp;"風力（陸上）"&amp;"_年間発電",データシート3!$A$1:$AB$1,0),0)/10^3</f>
        <v>1101256.9839999997</v>
      </c>
      <c r="BG89" s="33">
        <f>VLOOKUP(BC89&amp;"_"&amp;$AZ$9,データシート3!A:AB,MATCH("ea_"&amp;"中小水（河川）"&amp;"_年間発電",データシート3!$A$1:$AB$1,0),0)/10^3+VLOOKUP(BC89&amp;"_"&amp;$AZ$9,データシート3!A:AB,MATCH("ea_"&amp;"中小水（農業用水路）"&amp;"_年間発電",データシート3!$A$1:$AB$1,0),0)/10^3</f>
        <v>50026.243999999999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897.48</v>
      </c>
      <c r="BI89" s="33">
        <f t="shared" si="26"/>
        <v>2273508.3669999996</v>
      </c>
      <c r="BJ89" s="33">
        <f>(VLOOKUP($BC89&amp;"_"&amp;$AZ$8,データシート3!$A:$AN,MATCH("da_合計",データシート3!$A$1:$AN$1,0),0))/10^3</f>
        <v>322327.29607202188</v>
      </c>
      <c r="BK89" s="33">
        <f t="shared" si="21"/>
        <v>1951181.0709279778</v>
      </c>
      <c r="BL89" s="33">
        <f t="shared" si="22"/>
        <v>0</v>
      </c>
      <c r="BM89" s="33">
        <f t="shared" si="23"/>
        <v>1951181.0709279778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45203</v>
      </c>
      <c r="AY90" s="18" t="str">
        <f>IF(IFERROR(比較地域マスタ!$AE25,"")=0,"",IFERROR(比較地域マスタ!$AE25,""))</f>
        <v>延岡市</v>
      </c>
      <c r="AZ90" s="16"/>
      <c r="BA90" s="22">
        <v>19</v>
      </c>
      <c r="BB90" s="22">
        <v>1</v>
      </c>
      <c r="BC90" s="18" t="str">
        <f t="shared" si="24"/>
        <v>45203</v>
      </c>
      <c r="BD90" s="18" t="str">
        <f t="shared" si="25"/>
        <v>延岡市</v>
      </c>
      <c r="BE90" s="33">
        <f>VLOOKUP(BC90&amp;"_"&amp;$AZ$9,データシート3!A:AB,MATCH("ea_"&amp;"太陽光（建物系）"&amp;"_年間発電",データシート3!$A$1:$AB$1,0),0)/10^3+VLOOKUP(BC90&amp;"_"&amp;$AZ$9,データシート3!A:AB,MATCH("ea_"&amp;"太陽光（土地系）"&amp;"_年間発電",データシート3!$A$1:$AB$1,0),0)/10^3</f>
        <v>1247127.9180000001</v>
      </c>
      <c r="BF90" s="33">
        <f>VLOOKUP(BC90&amp;"_"&amp;$AZ$9,データシート3!A:AB,MATCH("ea_"&amp;"風力（陸上）"&amp;"_年間発電",データシート3!$A$1:$AB$1,0),0)/10^3</f>
        <v>966608.20799999998</v>
      </c>
      <c r="BG90" s="33">
        <f>VLOOKUP(BC90&amp;"_"&amp;$AZ$9,データシート3!A:AB,MATCH("ea_"&amp;"中小水（河川）"&amp;"_年間発電",データシート3!$A$1:$AB$1,0),0)/10^3+VLOOKUP(BC90&amp;"_"&amp;$AZ$9,データシート3!A:AB,MATCH("ea_"&amp;"中小水（農業用水路）"&amp;"_年間発電",データシート3!$A$1:$AB$1,0),0)/10^3</f>
        <v>144394.72700000004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2358130.8530000001</v>
      </c>
      <c r="BJ90" s="33">
        <f>(VLOOKUP($BC90&amp;"_"&amp;$AZ$8,データシート3!$A:$AN,MATCH("da_合計",データシート3!$A$1:$AN$1,0),0))/10^3</f>
        <v>982785.60422516265</v>
      </c>
      <c r="BK90" s="33">
        <f t="shared" si="21"/>
        <v>1375345.2487748375</v>
      </c>
      <c r="BL90" s="33">
        <f t="shared" si="22"/>
        <v>0</v>
      </c>
      <c r="BM90" s="33">
        <f t="shared" si="23"/>
        <v>1375345.2487748375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45442</v>
      </c>
      <c r="AY91" s="18" t="str">
        <f>IF(IFERROR(比較地域マスタ!$AE26,"")=0,"",IFERROR(比較地域マスタ!$AE26,""))</f>
        <v>日之影町</v>
      </c>
      <c r="BA91" s="22">
        <v>20</v>
      </c>
      <c r="BB91" s="22">
        <v>1</v>
      </c>
      <c r="BC91" s="18" t="str">
        <f t="shared" si="24"/>
        <v>45442</v>
      </c>
      <c r="BD91" s="18" t="str">
        <f t="shared" si="25"/>
        <v>日之影町</v>
      </c>
      <c r="BE91" s="33">
        <f>VLOOKUP(BC91&amp;"_"&amp;$AZ$9,データシート3!A:AB,MATCH("ea_"&amp;"太陽光（建物系）"&amp;"_年間発電",データシート3!$A$1:$AB$1,0),0)/10^3+VLOOKUP(BC91&amp;"_"&amp;$AZ$9,データシート3!A:AB,MATCH("ea_"&amp;"太陽光（土地系）"&amp;"_年間発電",データシート3!$A$1:$AB$1,0),0)/10^3</f>
        <v>105487.679</v>
      </c>
      <c r="BF91" s="33">
        <f>VLOOKUP(BC91&amp;"_"&amp;$AZ$9,データシート3!A:AB,MATCH("ea_"&amp;"風力（陸上）"&amp;"_年間発電",データシート3!$A$1:$AB$1,0),0)/10^3</f>
        <v>264446.08100000001</v>
      </c>
      <c r="BG91" s="33">
        <f>VLOOKUP(BC91&amp;"_"&amp;$AZ$9,データシート3!A:AB,MATCH("ea_"&amp;"中小水（河川）"&amp;"_年間発電",データシート3!$A$1:$AB$1,0),0)/10^3+VLOOKUP(BC91&amp;"_"&amp;$AZ$9,データシート3!A:AB,MATCH("ea_"&amp;"中小水（農業用水路）"&amp;"_年間発電",データシート3!$A$1:$AB$1,0),0)/10^3</f>
        <v>87939.119000000006</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457872.87900000002</v>
      </c>
      <c r="BJ91" s="33">
        <f>(VLOOKUP($BC91&amp;"_"&amp;$AZ$8,データシート3!$A:$AN,MATCH("da_合計",データシート3!$A$1:$AN$1,0),0))/10^3</f>
        <v>16149.617023354896</v>
      </c>
      <c r="BK91" s="33">
        <f t="shared" si="21"/>
        <v>441723.2619766451</v>
      </c>
      <c r="BL91" s="33">
        <f t="shared" si="22"/>
        <v>0</v>
      </c>
      <c r="BM91" s="33">
        <f t="shared" si="23"/>
        <v>441723.2619766451</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45206</v>
      </c>
      <c r="AY92" s="18" t="str">
        <f>IF(IFERROR(比較地域マスタ!$AE27,"")=0,"",IFERROR(比較地域マスタ!$AE27,""))</f>
        <v>日向市</v>
      </c>
      <c r="AZ92" s="16"/>
      <c r="BA92" s="22">
        <v>21</v>
      </c>
      <c r="BB92" s="22">
        <v>1</v>
      </c>
      <c r="BC92" s="18" t="str">
        <f t="shared" si="24"/>
        <v>45206</v>
      </c>
      <c r="BD92" s="18" t="str">
        <f t="shared" si="25"/>
        <v>日向市</v>
      </c>
      <c r="BE92" s="33">
        <f>VLOOKUP(BC92&amp;"_"&amp;$AZ$9,データシート3!A:AB,MATCH("ea_"&amp;"太陽光（建物系）"&amp;"_年間発電",データシート3!$A$1:$AB$1,0),0)/10^3+VLOOKUP(BC92&amp;"_"&amp;$AZ$9,データシート3!A:AB,MATCH("ea_"&amp;"太陽光（土地系）"&amp;"_年間発電",データシート3!$A$1:$AB$1,0),0)/10^3</f>
        <v>717567.93099999998</v>
      </c>
      <c r="BF92" s="33">
        <f>VLOOKUP(BC92&amp;"_"&amp;$AZ$9,データシート3!A:AB,MATCH("ea_"&amp;"風力（陸上）"&amp;"_年間発電",データシート3!$A$1:$AB$1,0),0)/10^3</f>
        <v>7983.067</v>
      </c>
      <c r="BG92" s="33">
        <f>VLOOKUP(BC92&amp;"_"&amp;$AZ$9,データシート3!A:AB,MATCH("ea_"&amp;"中小水（河川）"&amp;"_年間発電",データシート3!$A$1:$AB$1,0),0)/10^3+VLOOKUP(BC92&amp;"_"&amp;$AZ$9,データシート3!A:AB,MATCH("ea_"&amp;"中小水（農業用水路）"&amp;"_年間発電",データシート3!$A$1:$AB$1,0),0)/10^3</f>
        <v>7263.2960000000003</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732814.29399999999</v>
      </c>
      <c r="BJ92" s="33">
        <f>(VLOOKUP($BC92&amp;"_"&amp;$AZ$8,データシート3!$A:$AN,MATCH("da_合計",データシート3!$A$1:$AN$1,0),0))/10^3</f>
        <v>470414.98068464565</v>
      </c>
      <c r="BK92" s="33">
        <f>BI92-BJ92</f>
        <v>262399.31331535435</v>
      </c>
      <c r="BL92" s="33">
        <f t="shared" si="22"/>
        <v>0</v>
      </c>
      <c r="BM92" s="33">
        <f t="shared" si="23"/>
        <v>262399.31331535435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45431</v>
      </c>
      <c r="AY93" s="18" t="str">
        <f>IF(IFERROR(比較地域マスタ!$AE28,"")=0,"",IFERROR(比較地域マスタ!$AE28,""))</f>
        <v>美郷町</v>
      </c>
      <c r="AZ93" s="16"/>
      <c r="BA93" s="22">
        <v>22</v>
      </c>
      <c r="BB93" s="22">
        <v>1</v>
      </c>
      <c r="BC93" s="18" t="str">
        <f t="shared" si="24"/>
        <v>45431</v>
      </c>
      <c r="BD93" s="18" t="str">
        <f t="shared" si="25"/>
        <v>美郷町</v>
      </c>
      <c r="BE93" s="33">
        <f>VLOOKUP(BC93&amp;"_"&amp;$AZ$9,データシート3!A:AB,MATCH("ea_"&amp;"太陽光（建物系）"&amp;"_年間発電",データシート3!$A$1:$AB$1,0),0)/10^3+VLOOKUP(BC93&amp;"_"&amp;$AZ$9,データシート3!A:AB,MATCH("ea_"&amp;"太陽光（土地系）"&amp;"_年間発電",データシート3!$A$1:$AB$1,0),0)/10^3</f>
        <v>209535.38500000001</v>
      </c>
      <c r="BF93" s="33">
        <f>VLOOKUP(BC93&amp;"_"&amp;$AZ$9,データシート3!A:AB,MATCH("ea_"&amp;"風力（陸上）"&amp;"_年間発電",データシート3!$A$1:$AB$1,0),0)/10^3</f>
        <v>151620.93299999996</v>
      </c>
      <c r="BG93" s="33">
        <f>VLOOKUP(BC93&amp;"_"&amp;$AZ$9,データシート3!A:AB,MATCH("ea_"&amp;"中小水（河川）"&amp;"_年間発電",データシート3!$A$1:$AB$1,0),0)/10^3+VLOOKUP(BC93&amp;"_"&amp;$AZ$9,データシート3!A:AB,MATCH("ea_"&amp;"中小水（農業用水路）"&amp;"_年間発電",データシート3!$A$1:$AB$1,0),0)/10^3</f>
        <v>17205.672999999995</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378361.99099999998</v>
      </c>
      <c r="BJ93" s="33">
        <f>(VLOOKUP($BC93&amp;"_"&amp;$AZ$8,データシート3!$A:$AN,MATCH("da_合計",データシート3!$A$1:$AN$1,0),0))/10^3</f>
        <v>23519.840655801334</v>
      </c>
      <c r="BK93" s="33">
        <f t="shared" si="21"/>
        <v>354842.15034419863</v>
      </c>
      <c r="BL93" s="33">
        <f t="shared" si="22"/>
        <v>0</v>
      </c>
      <c r="BM93" s="33">
        <f t="shared" si="23"/>
        <v>354842.15034419863</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45341</v>
      </c>
      <c r="AY94" s="18" t="str">
        <f>IF(IFERROR(比較地域マスタ!$AE29,"")=0,"",IFERROR(比較地域マスタ!$AE29,""))</f>
        <v>三股町</v>
      </c>
      <c r="AZ94" s="16"/>
      <c r="BA94" s="22">
        <v>23</v>
      </c>
      <c r="BB94" s="22">
        <v>1</v>
      </c>
      <c r="BC94" s="18" t="str">
        <f t="shared" si="24"/>
        <v>45341</v>
      </c>
      <c r="BD94" s="18" t="str">
        <f t="shared" si="25"/>
        <v>三股町</v>
      </c>
      <c r="BE94" s="33">
        <f>VLOOKUP(BC94&amp;"_"&amp;$AZ$9,データシート3!A:AB,MATCH("ea_"&amp;"太陽光（建物系）"&amp;"_年間発電",データシート3!$A$1:$AB$1,0),0)/10^3+VLOOKUP(BC94&amp;"_"&amp;$AZ$9,データシート3!A:AB,MATCH("ea_"&amp;"太陽光（土地系）"&amp;"_年間発電",データシート3!$A$1:$AB$1,0),0)/10^3</f>
        <v>491981.01</v>
      </c>
      <c r="BF94" s="33">
        <f>VLOOKUP(BC94&amp;"_"&amp;$AZ$9,データシート3!A:AB,MATCH("ea_"&amp;"風力（陸上）"&amp;"_年間発電",データシート3!$A$1:$AB$1,0),0)/10^3</f>
        <v>286307.34100000001</v>
      </c>
      <c r="BG94" s="33">
        <f>VLOOKUP(BC94&amp;"_"&amp;$AZ$9,データシート3!A:AB,MATCH("ea_"&amp;"中小水（河川）"&amp;"_年間発電",データシート3!$A$1:$AB$1,0),0)/10^3+VLOOKUP(BC94&amp;"_"&amp;$AZ$9,データシート3!A:AB,MATCH("ea_"&amp;"中小水（農業用水路）"&amp;"_年間発電",データシート3!$A$1:$AB$1,0),0)/10^3</f>
        <v>6625.8410000000003</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784914.19200000004</v>
      </c>
      <c r="BJ94" s="33">
        <f>(VLOOKUP($BC94&amp;"_"&amp;$AZ$8,データシート3!$A:$AN,MATCH("da_合計",データシート3!$A$1:$AN$1,0),0))/10^3</f>
        <v>117250.79255731715</v>
      </c>
      <c r="BK94" s="33">
        <f t="shared" si="21"/>
        <v>667663.39944268286</v>
      </c>
      <c r="BL94" s="33">
        <f t="shared" si="22"/>
        <v>0</v>
      </c>
      <c r="BM94" s="33">
        <f t="shared" si="23"/>
        <v>667663.39944268286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45202</v>
      </c>
      <c r="AY95" s="18" t="str">
        <f>IF(IFERROR(比較地域マスタ!$AE30,"")=0,"",IFERROR(比較地域マスタ!$AE30,""))</f>
        <v>都城市</v>
      </c>
      <c r="AZ95" s="16"/>
      <c r="BA95" s="22">
        <v>24</v>
      </c>
      <c r="BB95" s="22">
        <v>1</v>
      </c>
      <c r="BC95" s="18" t="str">
        <f t="shared" si="24"/>
        <v>45202</v>
      </c>
      <c r="BD95" s="18" t="str">
        <f t="shared" si="25"/>
        <v>都城市</v>
      </c>
      <c r="BE95" s="33">
        <f>VLOOKUP(BC95&amp;"_"&amp;$AZ$9,データシート3!A:AB,MATCH("ea_"&amp;"太陽光（建物系）"&amp;"_年間発電",データシート3!$A$1:$AB$1,0),0)/10^3+VLOOKUP(BC95&amp;"_"&amp;$AZ$9,データシート3!A:AB,MATCH("ea_"&amp;"太陽光（土地系）"&amp;"_年間発電",データシート3!$A$1:$AB$1,0),0)/10^3</f>
        <v>4781680.2669999991</v>
      </c>
      <c r="BF95" s="33">
        <f>VLOOKUP(BC95&amp;"_"&amp;$AZ$9,データシート3!A:AB,MATCH("ea_"&amp;"風力（陸上）"&amp;"_年間発電",データシート3!$A$1:$AB$1,0),0)/10^3</f>
        <v>1204167.6710000003</v>
      </c>
      <c r="BG95" s="33">
        <f>VLOOKUP(BC95&amp;"_"&amp;$AZ$9,データシート3!A:AB,MATCH("ea_"&amp;"中小水（河川）"&amp;"_年間発電",データシート3!$A$1:$AB$1,0),0)/10^3+VLOOKUP(BC95&amp;"_"&amp;$AZ$9,データシート3!A:AB,MATCH("ea_"&amp;"中小水（農業用水路）"&amp;"_年間発電",データシート3!$A$1:$AB$1,0),0)/10^3</f>
        <v>15570.666999999999</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2302.4430000000002</v>
      </c>
      <c r="BI95" s="33">
        <f t="shared" si="26"/>
        <v>6003721.0479999995</v>
      </c>
      <c r="BJ95" s="33">
        <f>(VLOOKUP($BC95&amp;"_"&amp;$AZ$8,データシート3!$A:$AN,MATCH("da_合計",データシート3!$A$1:$AN$1,0),0))/10^3</f>
        <v>1298210.6280111934</v>
      </c>
      <c r="BK95" s="33">
        <f t="shared" si="21"/>
        <v>4705510.4199888064</v>
      </c>
      <c r="BL95" s="33">
        <f t="shared" si="22"/>
        <v>0</v>
      </c>
      <c r="BM95" s="33">
        <f t="shared" si="23"/>
        <v>4705510.4199888064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45201</v>
      </c>
      <c r="AY96" s="18" t="str">
        <f>IF(IFERROR(比較地域マスタ!$AE31,"")=0,"",IFERROR(比較地域マスタ!$AE31,""))</f>
        <v>宮崎市</v>
      </c>
      <c r="AZ96" s="16"/>
      <c r="BA96" s="22">
        <v>25</v>
      </c>
      <c r="BB96" s="22">
        <v>1</v>
      </c>
      <c r="BC96" s="18" t="str">
        <f t="shared" si="24"/>
        <v>45201</v>
      </c>
      <c r="BD96" s="18" t="str">
        <f t="shared" si="25"/>
        <v>宮崎市</v>
      </c>
      <c r="BE96" s="33">
        <f>VLOOKUP(BC96&amp;"_"&amp;$AZ$9,データシート3!A:AB,MATCH("ea_"&amp;"太陽光（建物系）"&amp;"_年間発電",データシート3!$A$1:$AB$1,0),0)/10^3+VLOOKUP(BC96&amp;"_"&amp;$AZ$9,データシート3!A:AB,MATCH("ea_"&amp;"太陽光（土地系）"&amp;"_年間発電",データシート3!$A$1:$AB$1,0),0)/10^3</f>
        <v>3915950.0039999997</v>
      </c>
      <c r="BF96" s="33">
        <f>VLOOKUP(BC96&amp;"_"&amp;$AZ$9,データシート3!A:AB,MATCH("ea_"&amp;"風力（陸上）"&amp;"_年間発電",データシート3!$A$1:$AB$1,0),0)/10^3</f>
        <v>583281.14099999983</v>
      </c>
      <c r="BG96" s="33">
        <f>VLOOKUP(BC96&amp;"_"&amp;$AZ$9,データシート3!A:AB,MATCH("ea_"&amp;"中小水（河川）"&amp;"_年間発電",データシート3!$A$1:$AB$1,0),0)/10^3+VLOOKUP(BC96&amp;"_"&amp;$AZ$9,データシート3!A:AB,MATCH("ea_"&amp;"中小水（農業用水路）"&amp;"_年間発電",データシート3!$A$1:$AB$1,0),0)/10^3</f>
        <v>23622.52</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1224.4380000000003</v>
      </c>
      <c r="BI96" s="33">
        <f t="shared" si="26"/>
        <v>4524078.1029999992</v>
      </c>
      <c r="BJ96" s="33">
        <f>(VLOOKUP($BC96&amp;"_"&amp;$AZ$8,データシート3!$A:$AN,MATCH("da_合計",データシート3!$A$1:$AN$1,0),0))/10^3</f>
        <v>2353550.3325337083</v>
      </c>
      <c r="BK96" s="33">
        <f t="shared" si="21"/>
        <v>2170527.7704662909</v>
      </c>
      <c r="BL96" s="33">
        <f t="shared" si="22"/>
        <v>0</v>
      </c>
      <c r="BM96" s="33">
        <f t="shared" si="23"/>
        <v>2170527.7704662909</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45429</v>
      </c>
      <c r="AY97" s="18" t="str">
        <f>IF(IFERROR(比較地域マスタ!$AE32,"")=0,"",IFERROR(比較地域マスタ!$AE32,""))</f>
        <v>諸塚村</v>
      </c>
      <c r="AZ97" s="16"/>
      <c r="BA97" s="22">
        <v>26</v>
      </c>
      <c r="BB97" s="22">
        <v>1</v>
      </c>
      <c r="BC97" s="18" t="str">
        <f t="shared" si="24"/>
        <v>45429</v>
      </c>
      <c r="BD97" s="18" t="str">
        <f t="shared" si="25"/>
        <v>諸塚村</v>
      </c>
      <c r="BE97" s="33">
        <f>VLOOKUP(BC97&amp;"_"&amp;$AZ$9,データシート3!A:AB,MATCH("ea_"&amp;"太陽光（建物系）"&amp;"_年間発電",データシート3!$A$1:$AB$1,0),0)/10^3+VLOOKUP(BC97&amp;"_"&amp;$AZ$9,データシート3!A:AB,MATCH("ea_"&amp;"太陽光（土地系）"&amp;"_年間発電",データシート3!$A$1:$AB$1,0),0)/10^3</f>
        <v>37289.212</v>
      </c>
      <c r="BF97" s="33">
        <f>VLOOKUP(BC97&amp;"_"&amp;$AZ$9,データシート3!A:AB,MATCH("ea_"&amp;"風力（陸上）"&amp;"_年間発電",データシート3!$A$1:$AB$1,0),0)/10^3</f>
        <v>146855.95499999999</v>
      </c>
      <c r="BG97" s="33">
        <f>VLOOKUP(BC97&amp;"_"&amp;$AZ$9,データシート3!A:AB,MATCH("ea_"&amp;"中小水（河川）"&amp;"_年間発電",データシート3!$A$1:$AB$1,0),0)/10^3+VLOOKUP(BC97&amp;"_"&amp;$AZ$9,データシート3!A:AB,MATCH("ea_"&amp;"中小水（農業用水路）"&amp;"_年間発電",データシート3!$A$1:$AB$1,0),0)/10^3</f>
        <v>19940.508999999998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204085.67599999998</v>
      </c>
      <c r="BJ97" s="33">
        <f>(VLOOKUP($BC97&amp;"_"&amp;$AZ$8,データシート3!$A:$AN,MATCH("da_合計",データシート3!$A$1:$AN$1,0),0))/10^3</f>
        <v>7875.6135633103695</v>
      </c>
      <c r="BK97" s="33">
        <f t="shared" si="21"/>
        <v>196210.06243668962</v>
      </c>
      <c r="BL97" s="33">
        <f t="shared" si="22"/>
        <v>0</v>
      </c>
      <c r="BM97" s="33">
        <f t="shared" si="23"/>
        <v>196210.06243668962</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門川町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45421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3</v>
      </c>
      <c r="H7" s="701">
        <f t="shared" si="0"/>
        <v>3</v>
      </c>
      <c r="I7" s="701">
        <f t="shared" si="0"/>
        <v>3</v>
      </c>
      <c r="J7" s="701">
        <f t="shared" si="0"/>
        <v>3</v>
      </c>
      <c r="K7" s="702">
        <f t="shared" si="0"/>
        <v>3</v>
      </c>
      <c r="L7" s="702">
        <f t="shared" si="0"/>
        <v>3</v>
      </c>
      <c r="M7" s="702">
        <f t="shared" si="0"/>
        <v>3</v>
      </c>
      <c r="N7" s="702">
        <f t="shared" si="0"/>
        <v>3</v>
      </c>
      <c r="O7" s="702">
        <f>SUM(O8:O13)</f>
        <v>3</v>
      </c>
      <c r="P7" s="702">
        <f t="shared" si="0"/>
        <v>3</v>
      </c>
      <c r="Q7" s="703">
        <f>SUM(Q8:Q13)</f>
        <v>3</v>
      </c>
      <c r="R7" s="909">
        <f t="shared" si="0"/>
        <v>16.542000000000002</v>
      </c>
      <c r="S7" s="910">
        <f t="shared" si="0"/>
        <v>19.881</v>
      </c>
      <c r="T7" s="910">
        <f t="shared" si="0"/>
        <v>21.411000000000001</v>
      </c>
      <c r="U7" s="910">
        <f t="shared" si="0"/>
        <v>21.155999999999999</v>
      </c>
      <c r="V7" s="910">
        <f t="shared" si="0"/>
        <v>21.15</v>
      </c>
      <c r="W7" s="910">
        <f t="shared" si="0"/>
        <v>19.18</v>
      </c>
      <c r="X7" s="910">
        <f t="shared" si="0"/>
        <v>19.207999999999998</v>
      </c>
      <c r="Y7" s="910">
        <f t="shared" si="0"/>
        <v>19.786999999999999</v>
      </c>
      <c r="Z7" s="910">
        <f>SUM(Z8:Z13)</f>
        <v>14.925000000000001</v>
      </c>
      <c r="AA7" s="910">
        <f>SUM(AA8:AA13)</f>
        <v>13.587</v>
      </c>
      <c r="AB7" s="911">
        <f t="shared" si="0"/>
        <v>18.056999999999999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16.542000000000002</v>
      </c>
      <c r="S10" s="916">
        <f>VLOOKUP($D$3&amp;"_"&amp;S$3,データシート1!$A:$BU,MATCH($R$2&amp;"_"&amp;$C10,データシート1!$A$1:$BU$1,0),0)</f>
        <v>19.881</v>
      </c>
      <c r="T10" s="916">
        <f>VLOOKUP($D$3&amp;"_"&amp;T$3,データシート1!$A:$BU,MATCH($R$2&amp;"_"&amp;$C10,データシート1!$A$1:$BU$1,0),0)</f>
        <v>21.411000000000001</v>
      </c>
      <c r="U10" s="916">
        <f>VLOOKUP($D$3&amp;"_"&amp;U$3,データシート1!$A:$BU,MATCH($R$2&amp;"_"&amp;$C10,データシート1!$A$1:$BU$1,0),0)</f>
        <v>21.155999999999999</v>
      </c>
      <c r="V10" s="916">
        <f>VLOOKUP($D$3&amp;"_"&amp;V$3,データシート1!$A:$BU,MATCH($R$2&amp;"_"&amp;$C10,データシート1!$A$1:$BU$1,0),0)</f>
        <v>21.15</v>
      </c>
      <c r="W10" s="916">
        <f>VLOOKUP($D$3&amp;"_"&amp;W$3,データシート1!$A:$BU,MATCH($R$2&amp;"_"&amp;$C10,データシート1!$A$1:$BU$1,0),0)</f>
        <v>19.18</v>
      </c>
      <c r="X10" s="916">
        <f>VLOOKUP($D$3&amp;"_"&amp;X$3,データシート1!$A:$BU,MATCH($R$2&amp;"_"&amp;$C10,データシート1!$A$1:$BU$1,0),0)</f>
        <v>19.207999999999998</v>
      </c>
      <c r="Y10" s="916">
        <f>VLOOKUP($D$3&amp;"_"&amp;Y$3,データシート1!$A:$BU,MATCH($R$2&amp;"_"&amp;$C10,データシート1!$A$1:$BU$1,0),0)</f>
        <v>19.786999999999999</v>
      </c>
      <c r="Z10" s="916">
        <f>VLOOKUP($D$3&amp;"_"&amp;Z$3,データシート1!$A:$BU,MATCH($R$2&amp;"_"&amp;$C10,データシート1!$A$1:$BU$1,0),0)</f>
        <v>14.925000000000001</v>
      </c>
      <c r="AA10" s="916">
        <f>VLOOKUP($D$3&amp;"_"&amp;AA$3,データシート1!$A:$BU,MATCH($R$2&amp;"_"&amp;$C10,データシート1!$A$1:$BU$1,0),0)</f>
        <v>13.587</v>
      </c>
      <c r="AB10" s="917">
        <f>VLOOKUP($D$3&amp;"_"&amp;AB$3,データシート1!$A:$BU,MATCH($R$2&amp;"_"&amp;$C10,データシート1!$A$1:$BU$1,0),0)</f>
        <v>18.056999999999999</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16.542000000000002</v>
      </c>
      <c r="S26" s="925">
        <f>VLOOKUP($D$3&amp;"_"&amp;S$3,データシート2!$A:$SI,MATCH($R$2&amp;"_"&amp;$B26,データシート2!$A$1:$SI$1,0),0)</f>
        <v>19.881</v>
      </c>
      <c r="T26" s="925">
        <f>VLOOKUP($D$3&amp;"_"&amp;T$3,データシート2!$A:$SI,MATCH($R$2&amp;"_"&amp;$B26,データシート2!$A$1:$SI$1,0),0)</f>
        <v>21.411000000000001</v>
      </c>
      <c r="U26" s="925">
        <f>VLOOKUP($D$3&amp;"_"&amp;U$3,データシート2!$A:$SI,MATCH($R$2&amp;"_"&amp;$B26,データシート2!$A$1:$SI$1,0),0)</f>
        <v>21.155999999999999</v>
      </c>
      <c r="V26" s="925">
        <f>VLOOKUP($D$3&amp;"_"&amp;V$3,データシート2!$A:$SI,MATCH($R$2&amp;"_"&amp;$B26,データシート2!$A$1:$SI$1,0),0)</f>
        <v>21.15</v>
      </c>
      <c r="W26" s="925">
        <f>VLOOKUP($D$3&amp;"_"&amp;W$3,データシート2!$A:$SI,MATCH($R$2&amp;"_"&amp;$B26,データシート2!$A$1:$SI$1,0),0)</f>
        <v>19.18</v>
      </c>
      <c r="X26" s="925">
        <f>VLOOKUP($D$3&amp;"_"&amp;X$3,データシート2!$A:$SI,MATCH($R$2&amp;"_"&amp;$B26,データシート2!$A$1:$SI$1,0),0)</f>
        <v>19.207999999999998</v>
      </c>
      <c r="Y26" s="925">
        <f>VLOOKUP($D$3&amp;"_"&amp;Y$3,データシート2!$A:$SI,MATCH($R$2&amp;"_"&amp;$B26,データシート2!$A$1:$SI$1,0),0)</f>
        <v>19.786999999999999</v>
      </c>
      <c r="Z26" s="925">
        <f>VLOOKUP($D$3&amp;"_"&amp;Z$3,データシート2!$A:$SI,MATCH($R$2&amp;"_"&amp;$B26,データシート2!$A$1:$SI$1,0),0)</f>
        <v>14.925000000000001</v>
      </c>
      <c r="AA26" s="925">
        <f>VLOOKUP($D$3&amp;"_"&amp;AA$3,データシート2!$A:$SI,MATCH($R$2&amp;"_"&amp;$B26,データシート2!$A$1:$SI$1,0),0)</f>
        <v>13.587</v>
      </c>
      <c r="AB26" s="926">
        <f>VLOOKUP($D$3&amp;"_"&amp;AB$3,データシート2!$A:$SI,MATCH($R$2&amp;"_"&amp;$B26,データシート2!$A$1:$SI$1,0),0)</f>
        <v>18.056999999999999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3.57</v>
      </c>
      <c r="S38" s="938">
        <f>VLOOKUP($D$3&amp;"_"&amp;S$3,データシート2!$A:$SI,MATCH($R$2&amp;"_"&amp;$C38,データシート2!$A$1:$SI$1,0),0)</f>
        <v>4.6500000000000004</v>
      </c>
      <c r="T38" s="938">
        <f>VLOOKUP($D$3&amp;"_"&amp;T$3,データシート2!$A:$SI,MATCH($R$2&amp;"_"&amp;$C38,データシート2!$A$1:$SI$1,0),0)</f>
        <v>5.31</v>
      </c>
      <c r="U38" s="938">
        <f>VLOOKUP($D$3&amp;"_"&amp;U$3,データシート2!$A:$SI,MATCH($R$2&amp;"_"&amp;$C38,データシート2!$A$1:$SI$1,0),0)</f>
        <v>5.375</v>
      </c>
      <c r="V38" s="938">
        <f>VLOOKUP($D$3&amp;"_"&amp;V$3,データシート2!$A:$SI,MATCH($R$2&amp;"_"&amp;$C38,データシート2!$A$1:$SI$1,0),0)</f>
        <v>5.4409999999999998</v>
      </c>
      <c r="W38" s="938">
        <f>VLOOKUP($D$3&amp;"_"&amp;W$3,データシート2!$A:$SI,MATCH($R$2&amp;"_"&amp;$C38,データシート2!$A$1:$SI$1,0),0)</f>
        <v>4.4630000000000001</v>
      </c>
      <c r="X38" s="938">
        <f>VLOOKUP($D$3&amp;"_"&amp;X$3,データシート2!$A:$SI,MATCH($R$2&amp;"_"&amp;$C38,データシート2!$A$1:$SI$1,0),0)</f>
        <v>3.9329999999999998</v>
      </c>
      <c r="Y38" s="938">
        <f>VLOOKUP($D$3&amp;"_"&amp;Y$3,データシート2!$A:$SI,MATCH($R$2&amp;"_"&amp;$C38,データシート2!$A$1:$SI$1,0),0)</f>
        <v>3.6680000000000001</v>
      </c>
      <c r="Z38" s="938">
        <f>VLOOKUP($D$3&amp;"_"&amp;Z$3,データシート2!$A:$SI,MATCH($R$2&amp;"_"&amp;$C38,データシート2!$A$1:$SI$1,0),0)</f>
        <v>2.6629999999999998</v>
      </c>
      <c r="AA38" s="938">
        <f>VLOOKUP($D$3&amp;"_"&amp;AA$3,データシート2!$A:$SI,MATCH($R$2&amp;"_"&amp;$C38,データシート2!$A$1:$SI$1,0),0)</f>
        <v>3.2839999999999998</v>
      </c>
      <c r="AB38" s="939">
        <f>VLOOKUP($D$3&amp;"_"&amp;AB$3,データシート2!$A:$SI,MATCH($R$2&amp;"_"&amp;$C38,データシート2!$A$1:$SI$1,0),0)</f>
        <v>3.5819999999999999</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4.8259999999999996</v>
      </c>
      <c r="S41" s="938">
        <f>VLOOKUP($D$3&amp;"_"&amp;S$3,データシート2!$A:$SI,MATCH($R$2&amp;"_"&amp;$C41,データシート2!$A$1:$SI$1,0),0)</f>
        <v>5.76</v>
      </c>
      <c r="T41" s="938">
        <f>VLOOKUP($D$3&amp;"_"&amp;T$3,データシート2!$A:$SI,MATCH($R$2&amp;"_"&amp;$C41,データシート2!$A$1:$SI$1,0),0)</f>
        <v>5.923</v>
      </c>
      <c r="U41" s="938">
        <f>VLOOKUP($D$3&amp;"_"&amp;U$3,データシート2!$A:$SI,MATCH($R$2&amp;"_"&amp;$C41,データシート2!$A$1:$SI$1,0),0)</f>
        <v>5.1950000000000003</v>
      </c>
      <c r="V41" s="938">
        <f>VLOOKUP($D$3&amp;"_"&amp;V$3,データシート2!$A:$SI,MATCH($R$2&amp;"_"&amp;$C41,データシート2!$A$1:$SI$1,0),0)</f>
        <v>5.8780000000000001</v>
      </c>
      <c r="W41" s="938">
        <f>VLOOKUP($D$3&amp;"_"&amp;W$3,データシート2!$A:$SI,MATCH($R$2&amp;"_"&amp;$C41,データシート2!$A$1:$SI$1,0),0)</f>
        <v>5.5220000000000002</v>
      </c>
      <c r="X41" s="938">
        <f>VLOOKUP($D$3&amp;"_"&amp;X$3,データシート2!$A:$SI,MATCH($R$2&amp;"_"&amp;$C41,データシート2!$A$1:$SI$1,0),0)</f>
        <v>5.3639999999999999</v>
      </c>
      <c r="Y41" s="938">
        <f>VLOOKUP($D$3&amp;"_"&amp;Y$3,データシート2!$A:$SI,MATCH($R$2&amp;"_"&amp;$C41,データシート2!$A$1:$SI$1,0),0)</f>
        <v>6.1669999999999998</v>
      </c>
      <c r="Z41" s="938">
        <f>VLOOKUP($D$3&amp;"_"&amp;Z$3,データシート2!$A:$SI,MATCH($R$2&amp;"_"&amp;$C41,データシート2!$A$1:$SI$1,0),0)</f>
        <v>4.9779999999999998</v>
      </c>
      <c r="AA41" s="938">
        <f>VLOOKUP($D$3&amp;"_"&amp;AA$3,データシート2!$A:$SI,MATCH($R$2&amp;"_"&amp;$C41,データシート2!$A$1:$SI$1,0),0)</f>
        <v>3.8029999999999999</v>
      </c>
      <c r="AB41" s="939">
        <f>VLOOKUP($D$3&amp;"_"&amp;AB$3,データシート2!$A:$SI,MATCH($R$2&amp;"_"&amp;$C41,データシート2!$A$1:$SI$1,0),0)</f>
        <v>5</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8.1460000000000008</v>
      </c>
      <c r="S42" s="938">
        <f>VLOOKUP($D$3&amp;"_"&amp;S$3,データシート2!$A:$SI,MATCH($R$2&amp;"_"&amp;$C42,データシート2!$A$1:$SI$1,0),0)</f>
        <v>9.4710000000000001</v>
      </c>
      <c r="T42" s="938">
        <f>VLOOKUP($D$3&amp;"_"&amp;T$3,データシート2!$A:$SI,MATCH($R$2&amp;"_"&amp;$C42,データシート2!$A$1:$SI$1,0),0)</f>
        <v>10.178000000000001</v>
      </c>
      <c r="U42" s="938">
        <f>VLOOKUP($D$3&amp;"_"&amp;U$3,データシート2!$A:$SI,MATCH($R$2&amp;"_"&amp;$C42,データシート2!$A$1:$SI$1,0),0)</f>
        <v>10.586</v>
      </c>
      <c r="V42" s="938">
        <f>VLOOKUP($D$3&amp;"_"&amp;V$3,データシート2!$A:$SI,MATCH($R$2&amp;"_"&amp;$C42,データシート2!$A$1:$SI$1,0),0)</f>
        <v>9.8309999999999995</v>
      </c>
      <c r="W42" s="938">
        <f>VLOOKUP($D$3&amp;"_"&amp;W$3,データシート2!$A:$SI,MATCH($R$2&amp;"_"&amp;$C42,データシート2!$A$1:$SI$1,0),0)</f>
        <v>9.1950000000000003</v>
      </c>
      <c r="X42" s="938">
        <f>VLOOKUP($D$3&amp;"_"&amp;X$3,データシート2!$A:$SI,MATCH($R$2&amp;"_"&amp;$C42,データシート2!$A$1:$SI$1,0),0)</f>
        <v>9.9109999999999996</v>
      </c>
      <c r="Y42" s="938">
        <f>VLOOKUP($D$3&amp;"_"&amp;Y$3,データシート2!$A:$SI,MATCH($R$2&amp;"_"&amp;$C42,データシート2!$A$1:$SI$1,0),0)</f>
        <v>9.952</v>
      </c>
      <c r="Z42" s="938">
        <f>VLOOKUP($D$3&amp;"_"&amp;Z$3,データシート2!$A:$SI,MATCH($R$2&amp;"_"&amp;$C42,データシート2!$A$1:$SI$1,0),0)</f>
        <v>7.2839999999999998</v>
      </c>
      <c r="AA42" s="938">
        <f>VLOOKUP($D$3&amp;"_"&amp;AA$3,データシート2!$A:$SI,MATCH($R$2&amp;"_"&amp;$C42,データシート2!$A$1:$SI$1,0),0)</f>
        <v>6.5</v>
      </c>
      <c r="AB42" s="939">
        <f>VLOOKUP($D$3&amp;"_"&amp;AB$3,データシート2!$A:$SI,MATCH($R$2&amp;"_"&amp;$C42,データシート2!$A$1:$SI$1,0),0)</f>
        <v>9.4749999999999996</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2025-03-04T10:10:35Z</dcterms:created>
  <dcterms:modified xsi:type="dcterms:W3CDTF">2025-03-04T10:10:35Z</dcterms:modified>
  <cp:category/>
  <cp:contentStatus/>
</cp:coreProperties>
</file>