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A430F23-2598-45E2-8D76-58BF582D235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<sst xmlns="http://schemas.openxmlformats.org/spreadsheetml/2006/main" count="16723" uniqueCount="2424">
  <si>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</si>
  <si>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</si>
  <si>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</si>
  <si>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</si>
  <si>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</si>
  <si>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</si>
  <si>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</si>
  <si>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</si>
  <si>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</si>
  <si>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</si>
  <si>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</si>
  <si>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</si>
  <si>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</si>
  <si>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</si>
  <si>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</si>
  <si>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</si>
  <si>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</si>
  <si>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</si>
  <si>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</si>
  <si>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</si>
  <si>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</si>
  <si>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</si>
  <si>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</si>
  <si>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</si>
  <si>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</si>
  <si>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</si>
  <si>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</si>
  <si>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</si>
  <si>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</si>
  <si>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</si>
  <si>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</si>
  <si>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</si>
  <si>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</si>
  <si>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</si>
  <si>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</si>
  <si>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</si>
  <si>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</si>
  <si>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</si>
  <si>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</si>
  <si>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</si>
  <si>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</si>
  <si>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</si>
  <si>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</si>
  <si>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</si>
  <si>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</si>
  <si>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</si>
  <si>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</si>
  <si>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</si>
  <si>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</si>
  <si>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</si>
  <si>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</si>
  <si>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</si>
  <si>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</si>
  <si>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</si>
  <si>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</si>
  <si>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</si>
  <si>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</si>
  <si>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</si>
  <si>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</si>
  <si>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</si>
  <si>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</si>
  <si>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</si>
  <si>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</si>
  <si>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</si>
  <si>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</si>
  <si>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</si>
  <si>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</si>
  <si>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</si>
  <si>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</si>
  <si>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</si>
  <si>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</si>
  <si>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</si>
  <si>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</si>
  <si>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</si>
  <si>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</si>
  <si>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</si>
  <si>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</si>
  <si>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</si>
  <si>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</si>
  <si>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</si>
  <si>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</si>
  <si>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</si>
  <si>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</si>
  <si>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</si>
  <si>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</si>
  <si>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</si>
  <si>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</si>
  <si>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</si>
  <si>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</si>
  <si>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</si>
  <si>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</si>
  <si>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</si>
  <si>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</si>
  <si>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</si>
  <si>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</si>
  <si>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</si>
  <si>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</si>
  <si>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</si>
  <si>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</si>
  <si>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</si>
  <si>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</si>
  <si>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</si>
  <si>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</si>
  <si>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</si>
  <si>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</si>
  <si>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</si>
  <si>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</si>
  <si>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</si>
  <si>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</si>
  <si>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</si>
  <si>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</si>
  <si>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</si>
  <si>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</si>
  <si>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</si>
  <si>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</si>
  <si>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</si>
  <si>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</si>
  <si>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</si>
  <si>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</si>
  <si>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</si>
  <si>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</si>
  <si>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</si>
  <si>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</si>
  <si>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</si>
  <si>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</si>
  <si>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</si>
  <si>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</si>
  <si>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</si>
  <si>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</si>
  <si>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</si>
  <si>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</si>
  <si>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</si>
  <si>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</si>
  <si>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</si>
  <si>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</si>
  <si>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</si>
  <si>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</si>
  <si>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</si>
  <si>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</si>
  <si>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</si>
  <si>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</si>
  <si>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</si>
  <si>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</si>
  <si>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</si>
  <si>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</si>
  <si>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</si>
  <si>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</si>
  <si>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</si>
  <si>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</si>
  <si>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</si>
  <si>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</si>
  <si>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</si>
  <si>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</si>
  <si>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</si>
  <si>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</si>
  <si>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</si>
  <si>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</si>
  <si>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</si>
  <si>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</si>
  <si>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</si>
  <si>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</si>
  <si>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</si>
  <si>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</si>
  <si>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</si>
  <si>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</si>
  <si>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</si>
  <si>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</si>
  <si>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</si>
  <si>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</si>
  <si>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</si>
  <si>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</si>
  <si>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</si>
  <si>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</si>
  <si>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</si>
  <si>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</si>
  <si>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</si>
  <si>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</si>
  <si>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</si>
  <si>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</si>
  <si>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</si>
  <si>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</si>
  <si>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</si>
  <si>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</si>
  <si>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</si>
  <si>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</si>
  <si>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</si>
  <si>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</si>
  <si>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</si>
  <si>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</si>
  <si>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</si>
  <si>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</si>
  <si>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</si>
  <si>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</si>
  <si>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</si>
  <si>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</si>
  <si>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</si>
  <si>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</si>
  <si>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</si>
  <si>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</si>
  <si>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</si>
  <si>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</si>
  <si>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</si>
  <si>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</si>
  <si>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</si>
  <si>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</si>
  <si>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</si>
  <si>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</si>
  <si>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</si>
  <si>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</si>
  <si>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</si>
  <si>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</si>
  <si>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</si>
  <si>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</si>
  <si>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</si>
  <si>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</si>
  <si>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</si>
  <si>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</si>
  <si>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</si>
  <si>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</si>
  <si>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</si>
  <si>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</si>
  <si>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</si>
  <si>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</si>
  <si>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</si>
  <si>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</si>
  <si>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</si>
  <si>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</si>
  <si>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</si>
  <si>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</si>
  <si>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</si>
  <si>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</si>
  <si>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</si>
  <si>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</si>
  <si>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</si>
  <si>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</si>
  <si>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</si>
  <si>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</si>
  <si>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</si>
  <si>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</si>
  <si>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</si>
  <si>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</si>
  <si>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</si>
  <si>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</si>
  <si>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</si>
  <si>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</si>
  <si>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</si>
  <si>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</si>
  <si>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</si>
  <si>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</si>
  <si>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</si>
  <si>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</si>
  <si>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</si>
  <si>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</si>
  <si>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</si>
  <si>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</si>
  <si>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</si>
  <si>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</si>
  <si>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</si>
  <si>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</si>
  <si>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</si>
  <si>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</si>
  <si>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</si>
  <si>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</si>
  <si>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</si>
  <si>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</si>
  <si>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</si>
  <si>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</si>
  <si>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</si>
  <si>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</si>
  <si>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</si>
  <si>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</si>
  <si>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</si>
  <si>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</si>
  <si>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</si>
  <si>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</si>
  <si>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</si>
  <si>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</si>
  <si>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</si>
  <si>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</si>
  <si>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</si>
  <si>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</si>
  <si>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</si>
  <si>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</si>
  <si>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</si>
  <si>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</si>
  <si>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</si>
  <si>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</si>
  <si>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</si>
  <si>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</si>
  <si>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</si>
  <si>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</si>
  <si>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</si>
  <si>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</si>
  <si>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</si>
  <si>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</si>
  <si>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</si>
  <si>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</si>
  <si>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</si>
  <si>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</si>
  <si>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</si>
  <si>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</si>
  <si>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</si>
  <si>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</si>
  <si>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</si>
  <si>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</si>
  <si>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</si>
  <si>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</si>
  <si>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</si>
  <si>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</si>
  <si>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</si>
  <si>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</si>
  <si>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</si>
  <si>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</si>
  <si>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</si>
  <si>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</si>
  <si>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</si>
  <si>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</si>
  <si>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</si>
  <si>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</si>
  <si>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</si>
  <si>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</si>
  <si>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</si>
  <si>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</si>
  <si>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</si>
  <si>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</si>
  <si>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</si>
  <si>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</si>
  <si>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</si>
  <si>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</si>
  <si>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</si>
  <si>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</si>
  <si>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</si>
  <si>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</si>
  <si>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</si>
  <si>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</si>
  <si>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</si>
  <si>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</si>
  <si>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</si>
  <si>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</si>
  <si>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</si>
  <si>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</si>
  <si>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</si>
  <si>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</si>
  <si>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</si>
  <si>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</si>
  <si>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</si>
  <si>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</si>
  <si>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</si>
  <si>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</si>
  <si>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</si>
  <si>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</si>
  <si>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</si>
  <si>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</si>
  <si>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</si>
  <si>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</si>
  <si>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</si>
  <si>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</si>
  <si>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</si>
  <si>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</si>
  <si>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</si>
  <si>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</si>
  <si>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</si>
  <si>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</si>
  <si>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</si>
  <si>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</si>
  <si>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</si>
  <si>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</si>
  <si>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</si>
  <si>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</si>
  <si>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</si>
  <si>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</si>
  <si>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</si>
  <si>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</si>
  <si>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</si>
  <si>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</si>
  <si>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</si>
  <si>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</si>
  <si>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</si>
  <si>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</si>
  <si>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</si>
  <si>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</si>
  <si>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</si>
  <si>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</si>
  <si>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</si>
  <si>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</si>
  <si>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</si>
  <si>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</si>
  <si>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</si>
  <si>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</si>
  <si>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</si>
  <si>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</si>
  <si>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</si>
  <si>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</si>
  <si>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</si>
  <si>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</si>
  <si>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</si>
  <si>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</si>
  <si>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</si>
  <si>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</si>
  <si>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</si>
  <si>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</si>
  <si>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</si>
  <si>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</si>
  <si>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</si>
  <si>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</si>
  <si>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</si>
  <si>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</si>
  <si>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</si>
  <si>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</si>
  <si>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</si>
  <si>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</si>
  <si>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</si>
  <si>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</si>
  <si>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</si>
  <si>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</si>
  <si>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</si>
  <si>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</si>
  <si>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</si>
  <si>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</si>
  <si>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</si>
  <si>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</si>
  <si>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</si>
  <si>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</si>
  <si>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</si>
  <si>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</si>
  <si>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</si>
  <si>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</si>
  <si>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</si>
  <si>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</si>
  <si>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</si>
  <si>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</si>
  <si>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</si>
  <si>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</si>
  <si>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</si>
  <si>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</si>
  <si>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</si>
  <si>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</si>
  <si>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</si>
  <si>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</si>
  <si>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</si>
  <si>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</si>
  <si>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</si>
  <si>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</si>
  <si>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</si>
  <si>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</si>
  <si>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</si>
  <si>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</si>
  <si>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</si>
  <si>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</si>
  <si>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</si>
  <si>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</si>
  <si>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</si>
  <si>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</si>
  <si>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</si>
  <si>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</si>
  <si>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</si>
  <si>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</si>
  <si>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</si>
  <si>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</si>
  <si>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</si>
  <si>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</si>
  <si>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</si>
  <si>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</si>
  <si>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</si>
  <si>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</si>
  <si>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</si>
  <si>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</si>
  <si>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</si>
  <si>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</si>
  <si>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</si>
  <si>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</si>
  <si>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</si>
  <si>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</si>
  <si>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</si>
  <si>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</si>
  <si>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</si>
  <si>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</si>
  <si>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</si>
  <si>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</si>
  <si>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</si>
  <si>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</si>
  <si>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</si>
  <si>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</si>
  <si>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</si>
  <si>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</si>
  <si>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</si>
  <si>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</si>
  <si>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</si>
  <si>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</si>
  <si>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</si>
  <si>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</si>
  <si>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</si>
  <si>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</si>
  <si>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</si>
  <si>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</si>
  <si>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</si>
  <si>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</si>
  <si>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</si>
  <si>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</si>
  <si>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</si>
  <si>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</si>
  <si>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</si>
  <si>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</si>
  <si>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</si>
  <si>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</si>
  <si>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</si>
  <si>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</si>
  <si>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</si>
  <si>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</si>
  <si>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</si>
  <si>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</si>
  <si>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</si>
  <si>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</si>
  <si>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</si>
  <si>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</si>
  <si>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</si>
  <si>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</si>
  <si>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</si>
  <si>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</si>
  <si>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</si>
  <si>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</si>
  <si>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</si>
  <si>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</si>
  <si>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</si>
  <si>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</si>
  <si>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</si>
  <si>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</si>
  <si>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</si>
  <si>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</si>
  <si>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</si>
  <si>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</si>
  <si>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</si>
  <si>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</si>
  <si>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</si>
  <si>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</si>
  <si>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</si>
  <si>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</si>
  <si>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</si>
  <si>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</si>
  <si>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</si>
  <si>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</si>
  <si>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</si>
  <si>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</si>
  <si>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</si>
  <si>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</si>
  <si>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</si>
  <si>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</si>
  <si>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</si>
  <si>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</si>
  <si>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</si>
  <si>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</si>
  <si>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</si>
  <si>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</si>
  <si>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</si>
  <si>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</si>
  <si>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</si>
  <si>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</si>
  <si>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</si>
  <si>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</si>
  <si>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</si>
  <si>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</si>
  <si>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</si>
  <si>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</si>
  <si>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</si>
  <si>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</si>
  <si>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</si>
  <si>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</si>
  <si>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</si>
  <si>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</si>
  <si>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</si>
  <si>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</si>
  <si>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</si>
  <si>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</si>
  <si>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</si>
  <si>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</si>
  <si>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</si>
  <si>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</si>
  <si>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</si>
  <si>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</si>
  <si>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</si>
  <si>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</si>
  <si>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</si>
  <si>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</si>
  <si>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</si>
  <si>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</si>
  <si>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</si>
  <si>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</si>
  <si>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</si>
  <si>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</si>
  <si>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</si>
  <si>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</si>
  <si>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</si>
  <si>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</si>
  <si>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</si>
  <si>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</si>
  <si>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</si>
  <si>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</si>
  <si>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</si>
  <si>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</si>
  <si>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</si>
  <si>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</si>
  <si>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</si>
  <si>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</si>
  <si>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</si>
  <si>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</si>
  <si>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</si>
  <si>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</si>
  <si>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</si>
  <si>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</si>
  <si>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</si>
  <si>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</si>
  <si>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</si>
  <si>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</si>
  <si>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</si>
  <si>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</si>
  <si>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</si>
  <si>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</si>
  <si>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</si>
  <si>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</si>
  <si>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</si>
  <si>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</si>
  <si>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</si>
  <si>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</si>
  <si>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</si>
  <si>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</si>
  <si>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</si>
  <si>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</si>
  <si>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</si>
  <si>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</si>
  <si>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</si>
  <si>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</si>
  <si>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</si>
  <si>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</si>
  <si>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</si>
  <si>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</si>
  <si>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</si>
  <si>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</si>
  <si>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</si>
  <si>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</si>
  <si>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</si>
  <si>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</si>
  <si>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</si>
  <si>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</si>
  <si>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</si>
  <si>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</si>
  <si>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</si>
  <si>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</si>
  <si>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</si>
  <si>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</si>
  <si>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</si>
  <si>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</si>
  <si>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</si>
  <si>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</si>
  <si>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</si>
  <si>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</si>
  <si>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</si>
  <si>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</si>
  <si>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</si>
  <si>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</si>
  <si>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</si>
  <si>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</si>
  <si>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</si>
  <si>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</si>
  <si>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</si>
  <si>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</si>
  <si>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</si>
  <si>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</si>
  <si>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</si>
  <si>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</si>
  <si>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</si>
  <si>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</si>
  <si>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</si>
  <si>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</si>
  <si>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</si>
  <si>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</si>
  <si>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</si>
  <si>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</si>
  <si>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</si>
  <si>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</si>
  <si>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</si>
  <si>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</si>
  <si>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</si>
  <si>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</si>
  <si>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</si>
  <si>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</si>
  <si>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</si>
  <si>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</si>
  <si>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</si>
  <si>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</si>
  <si>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</si>
  <si>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</si>
  <si>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</si>
  <si>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</si>
  <si>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</si>
  <si>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</si>
  <si>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</si>
  <si>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</si>
  <si>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</si>
  <si>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</si>
  <si>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</si>
  <si>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</si>
  <si>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</si>
  <si>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</si>
  <si>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</si>
  <si>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</si>
  <si>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</si>
  <si>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</si>
  <si>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</si>
  <si>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</si>
  <si>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</si>
  <si>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</si>
  <si>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</si>
  <si>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</si>
  <si>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</si>
  <si>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</si>
  <si>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</si>
  <si>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</si>
  <si>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</si>
  <si>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</si>
  <si>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</si>
  <si>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</si>
  <si>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</si>
  <si>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</si>
  <si>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</si>
  <si>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</si>
  <si>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</si>
  <si>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</si>
  <si>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</si>
  <si>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</si>
  <si>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</si>
  <si>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</si>
  <si>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</si>
  <si>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</si>
  <si>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</si>
  <si>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</si>
  <si>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</si>
  <si>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</si>
  <si>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</si>
  <si>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</si>
  <si>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</si>
  <si>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</si>
  <si>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</si>
  <si>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</si>
  <si>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</si>
  <si>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</si>
  <si>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</si>
  <si>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</si>
  <si>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</si>
  <si>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</si>
  <si>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</si>
  <si>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</si>
  <si>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</si>
  <si>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</si>
  <si>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</si>
  <si>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</si>
  <si>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</si>
  <si>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</si>
  <si>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</si>
  <si>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</si>
  <si>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</si>
  <si>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</si>
  <si>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</si>
  <si>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</si>
  <si>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</si>
  <si>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</si>
  <si>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</si>
  <si>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</si>
  <si>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</si>
  <si>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</si>
  <si>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</si>
  <si>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</si>
  <si>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</si>
  <si>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</si>
  <si>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</si>
  <si>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</si>
  <si>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</si>
  <si>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</si>
  <si>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</si>
  <si>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</si>
  <si>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</si>
  <si>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</si>
  <si>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</si>
  <si>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</si>
  <si>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</si>
  <si>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</si>
  <si>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</si>
  <si>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</si>
  <si>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</si>
  <si>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</si>
  <si>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</si>
  <si>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</si>
  <si>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</si>
  <si>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</si>
  <si>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</si>
  <si>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</si>
  <si>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</si>
  <si>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</si>
  <si>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</si>
  <si>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</si>
  <si>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</si>
  <si>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</si>
  <si>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</si>
  <si>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</si>
  <si>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</si>
  <si>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</si>
  <si>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</si>
  <si>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</si>
  <si>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</si>
  <si>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</si>
  <si>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</si>
  <si>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</si>
  <si>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</si>
  <si>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</si>
  <si>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</si>
  <si>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</si>
  <si>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</si>
  <si>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</si>
  <si>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</si>
  <si>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</si>
  <si>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</si>
  <si>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</si>
  <si>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</si>
  <si>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</si>
  <si>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</si>
  <si>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</si>
  <si>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</si>
  <si>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</si>
  <si>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</si>
  <si>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</si>
  <si>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</si>
  <si>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</si>
  <si>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</si>
  <si>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</si>
  <si>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</si>
  <si>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</si>
  <si>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</si>
  <si>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</si>
  <si>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</si>
  <si>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</si>
  <si>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</si>
  <si>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</si>
  <si>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</si>
  <si>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</si>
  <si>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</si>
  <si>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</si>
  <si>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</si>
  <si>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</si>
  <si>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</si>
  <si>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</si>
  <si>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</si>
  <si>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</si>
  <si>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</si>
  <si>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</si>
  <si>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</si>
  <si>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</si>
  <si>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</si>
  <si>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</si>
  <si>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</si>
  <si>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</si>
  <si>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</si>
  <si>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</si>
  <si>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</si>
  <si>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</si>
  <si>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</si>
  <si>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</si>
  <si>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</si>
  <si>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</si>
  <si>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</si>
  <si>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</si>
  <si>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</si>
  <si>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</si>
  <si>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</si>
  <si>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</si>
  <si>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</si>
  <si>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</si>
  <si>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</si>
  <si>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</si>
  <si>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</si>
  <si>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</si>
  <si>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</si>
  <si>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</si>
  <si>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</si>
  <si>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</si>
  <si>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</si>
  <si>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</si>
  <si>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</si>
  <si>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</si>
  <si>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</si>
  <si>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</si>
  <si>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</si>
  <si>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</si>
  <si>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</si>
  <si>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</si>
  <si>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</si>
  <si>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</si>
  <si>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</si>
  <si>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</si>
  <si>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</si>
  <si>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</si>
  <si>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</si>
  <si>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</si>
  <si>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</si>
  <si>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</si>
  <si>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</si>
  <si>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</si>
  <si>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</si>
  <si>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</si>
  <si>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</si>
  <si>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</si>
  <si>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</si>
  <si>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</si>
  <si>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</si>
  <si>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</si>
  <si>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</si>
  <si>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</si>
  <si>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</si>
  <si>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</si>
  <si>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</si>
  <si>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</si>
  <si>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</si>
  <si>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</si>
  <si>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</si>
  <si>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</si>
  <si>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</si>
  <si>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</si>
  <si>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</si>
  <si>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</si>
  <si>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</si>
  <si>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</si>
  <si>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</si>
  <si>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</si>
  <si>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</si>
  <si>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</si>
  <si>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</si>
  <si>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</si>
  <si>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</si>
  <si>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</si>
  <si>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</si>
  <si>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</si>
  <si>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</si>
  <si>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</si>
  <si>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</si>
  <si>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</si>
  <si>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</si>
  <si>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</si>
  <si>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</si>
  <si>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</si>
  <si>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</si>
  <si>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</si>
  <si>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</si>
  <si>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</si>
  <si>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</si>
  <si>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</si>
  <si>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</si>
  <si>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</si>
  <si>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</si>
  <si>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</si>
  <si>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</si>
  <si>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</si>
  <si>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</si>
  <si>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</si>
  <si>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</si>
  <si>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</si>
  <si>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</si>
  <si>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</si>
  <si>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</si>
  <si>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</si>
  <si>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</si>
  <si>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</si>
  <si>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</si>
  <si>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</si>
  <si>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</si>
  <si>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</si>
  <si>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</si>
  <si>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</si>
  <si>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</si>
  <si>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</si>
  <si>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</si>
  <si>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</si>
  <si>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</si>
  <si>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</si>
  <si>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</si>
  <si>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</si>
  <si>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</si>
  <si>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</si>
  <si>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</si>
  <si>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</si>
  <si>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</si>
  <si>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</si>
  <si>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</si>
  <si>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</si>
  <si>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</si>
  <si>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</si>
  <si>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</si>
  <si>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</si>
  <si>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</si>
  <si>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</si>
  <si>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</si>
  <si>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</si>
  <si>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</si>
  <si>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</si>
  <si>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</si>
  <si>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</si>
  <si>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</si>
  <si>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</si>
  <si>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</si>
  <si>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</si>
  <si>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</si>
  <si>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</si>
  <si>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</si>
  <si>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</si>
  <si>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</si>
  <si>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</si>
  <si>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</si>
  <si>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</si>
  <si>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</si>
  <si>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</si>
  <si>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</si>
  <si>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</si>
  <si>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</si>
  <si>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</si>
  <si>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</si>
  <si>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</si>
  <si>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</si>
  <si>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</si>
  <si>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</si>
  <si>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</si>
  <si>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</si>
  <si>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</si>
  <si>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</si>
  <si>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</si>
  <si>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</si>
  <si>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</si>
  <si>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</si>
  <si>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</si>
  <si>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</si>
  <si>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</si>
  <si>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</si>
  <si>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</si>
  <si>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</si>
  <si>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</si>
  <si>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</si>
  <si>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</si>
  <si>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</si>
  <si>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</si>
  <si>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</si>
  <si>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</si>
  <si>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</si>
  <si>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</si>
  <si>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</si>
  <si>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</si>
  <si>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</si>
  <si>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</si>
  <si>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</si>
  <si>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</si>
  <si>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</si>
  <si>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</si>
  <si>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</si>
  <si>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</si>
  <si>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</si>
  <si>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</si>
  <si>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</si>
  <si>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</si>
  <si>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</si>
  <si>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</si>
  <si>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</si>
  <si>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</si>
  <si>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</si>
  <si>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</si>
  <si>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</si>
  <si>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</si>
  <si>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</si>
  <si>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</si>
  <si>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</si>
  <si>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</si>
  <si>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</si>
  <si>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</si>
  <si>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</si>
  <si>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</si>
  <si>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</si>
  <si>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</si>
  <si>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</si>
  <si>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</si>
  <si>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</si>
  <si>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</si>
  <si>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</si>
  <si>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</si>
  <si>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</si>
  <si>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</si>
  <si>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</si>
  <si>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</si>
  <si>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</si>
  <si>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</si>
  <si>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</si>
  <si>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</si>
  <si>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</si>
  <si>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</si>
  <si>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</si>
  <si>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</si>
  <si>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</si>
  <si>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</si>
  <si>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</si>
  <si>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</si>
  <si>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</si>
  <si>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</si>
  <si>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</si>
  <si>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</si>
  <si>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</si>
  <si>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</si>
  <si>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</si>
  <si>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</si>
  <si>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</si>
  <si>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</si>
  <si>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</si>
  <si>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</si>
  <si>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</si>
  <si>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</si>
  <si>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</si>
  <si>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</si>
  <si>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</si>
  <si>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</si>
  <si>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</si>
  <si>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</si>
  <si>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</si>
  <si>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</si>
  <si>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</si>
  <si>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</si>
  <si>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</si>
  <si>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</si>
  <si>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</si>
  <si>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</si>
  <si>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</si>
  <si>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</si>
  <si>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</si>
  <si>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</si>
  <si>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</si>
  <si>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</si>
  <si>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</si>
  <si>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</si>
  <si>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</si>
  <si>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</si>
  <si>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</si>
  <si>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</si>
  <si>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</si>
  <si>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</si>
  <si>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</si>
  <si>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</si>
  <si>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</si>
  <si>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</si>
  <si>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</si>
  <si>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</si>
  <si>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</si>
  <si>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</si>
  <si>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</si>
  <si>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</si>
  <si>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</si>
  <si>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</si>
  <si>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</si>
  <si>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</si>
  <si>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</si>
  <si>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</si>
  <si>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</si>
  <si>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</si>
  <si>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</si>
  <si>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</si>
  <si>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</si>
  <si>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</si>
  <si>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</si>
  <si>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</si>
  <si>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</si>
  <si>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</si>
  <si>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</si>
  <si>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</si>
  <si>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</si>
  <si>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</si>
  <si>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</si>
  <si>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</si>
  <si>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</si>
  <si>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</si>
  <si>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</si>
  <si>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</si>
  <si>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</si>
  <si>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</si>
  <si>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</si>
  <si>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</si>
  <si>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</si>
  <si>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</si>
  <si>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</si>
  <si>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</si>
  <si>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</si>
  <si>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</si>
  <si>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</si>
  <si>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</si>
  <si>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</si>
  <si>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</si>
  <si>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</si>
  <si>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</si>
  <si>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</si>
  <si>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</si>
  <si>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</si>
  <si>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</si>
  <si>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</si>
  <si>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</si>
  <si>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</si>
  <si>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</si>
  <si>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</si>
  <si>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</si>
  <si>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</si>
  <si>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</si>
  <si>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</si>
  <si>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</si>
  <si>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</si>
  <si>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</si>
  <si>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</si>
  <si>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</si>
  <si>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</si>
  <si>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</si>
  <si>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</si>
  <si>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</si>
  <si>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</si>
  <si>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</si>
  <si>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</si>
  <si>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</si>
  <si>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</si>
  <si>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</si>
  <si>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</si>
  <si>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</si>
  <si>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</si>
  <si>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</si>
  <si>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</si>
  <si>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</si>
  <si>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</si>
  <si>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</si>
  <si>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</si>
  <si>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</si>
  <si>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</si>
  <si>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</si>
  <si>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</si>
  <si>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</si>
  <si>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</si>
  <si>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</si>
  <si>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</si>
  <si>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</si>
  <si>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</si>
  <si>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</si>
  <si>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</si>
  <si>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</si>
  <si>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</si>
  <si>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</si>
  <si>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</si>
  <si>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</si>
  <si>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</si>
  <si>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</si>
  <si>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</si>
  <si>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</si>
  <si>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</si>
  <si>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</si>
  <si>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</si>
  <si>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</si>
  <si>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</si>
  <si>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</si>
  <si>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</si>
  <si>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</si>
  <si>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</si>
  <si>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</si>
  <si>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</si>
  <si>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</si>
  <si>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</si>
  <si>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</si>
  <si>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</si>
  <si>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</si>
  <si>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</si>
  <si>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</si>
  <si>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</si>
  <si>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</si>
  <si>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</si>
  <si>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</si>
  <si>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</si>
  <si>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</si>
  <si>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</si>
  <si>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</si>
  <si>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</si>
  <si>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</si>
  <si>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</si>
  <si>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</si>
  <si>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</si>
  <si>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</si>
  <si>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</si>
  <si>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</si>
  <si>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</si>
  <si>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</si>
  <si>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</si>
  <si>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</si>
  <si>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</si>
  <si>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</si>
  <si>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</si>
  <si>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</si>
  <si>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</si>
  <si>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</si>
  <si>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</si>
  <si>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</si>
  <si>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</si>
  <si>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</si>
  <si>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</si>
  <si>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</si>
  <si>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</si>
  <si>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</si>
  <si>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</si>
  <si>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</si>
  <si>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</si>
  <si>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</si>
  <si>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</si>
  <si>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</si>
  <si>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</si>
  <si>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</si>
  <si>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</si>
  <si>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</si>
  <si>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</si>
  <si>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</si>
  <si>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</si>
  <si>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</si>
  <si>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</si>
  <si>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</si>
  <si>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</si>
  <si>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</si>
  <si>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</si>
  <si>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</si>
  <si>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</si>
  <si>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</si>
  <si>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</si>
  <si>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</si>
  <si>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</si>
  <si>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</si>
  <si>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</si>
  <si>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</si>
  <si>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</si>
  <si>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</si>
  <si>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</si>
  <si>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</si>
  <si>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</si>
  <si>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</si>
  <si>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</si>
  <si>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</si>
  <si>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</si>
  <si>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</si>
  <si>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</si>
  <si>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</si>
  <si>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</si>
  <si>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</si>
  <si>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</si>
  <si>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</si>
  <si>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</si>
  <si>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</si>
  <si>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</si>
  <si>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</si>
  <si>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</si>
  <si>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</si>
  <si>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</si>
  <si>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</si>
  <si>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</si>
  <si>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</si>
  <si>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</si>
  <si>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</si>
  <si>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</si>
  <si>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</si>
  <si>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</si>
  <si>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</si>
  <si>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</si>
  <si>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</si>
  <si>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</si>
  <si>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</si>
  <si>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</si>
  <si>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</si>
  <si>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</si>
  <si>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</si>
  <si>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</si>
  <si>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</si>
  <si>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</si>
  <si>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</si>
  <si>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</si>
  <si>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</si>
  <si>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</si>
  <si>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</si>
  <si>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</si>
  <si>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</si>
  <si>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</si>
  <si>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</si>
  <si>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</si>
  <si>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</si>
  <si>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</si>
  <si>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</si>
  <si>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</si>
  <si>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</si>
  <si>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</si>
  <si>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</si>
  <si>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</si>
  <si>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</si>
  <si>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</si>
  <si>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</si>
  <si>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</si>
  <si>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</si>
  <si>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</si>
  <si>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</si>
  <si>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</si>
  <si>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</si>
  <si>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</si>
  <si>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</si>
  <si>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</si>
  <si>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</si>
  <si>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</si>
  <si>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</si>
  <si>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</si>
  <si>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</si>
  <si>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</si>
  <si>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</si>
  <si>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</si>
  <si>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</si>
  <si>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</si>
  <si>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</si>
  <si>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</si>
  <si>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</si>
  <si>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</si>
  <si>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</si>
  <si>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</si>
  <si>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</si>
  <si>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</si>
  <si>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</si>
  <si>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</si>
  <si>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</si>
  <si>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</si>
  <si>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</si>
  <si>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</si>
  <si>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</si>
  <si>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</si>
  <si>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</si>
  <si>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</si>
  <si>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</si>
  <si>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</si>
  <si>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</si>
  <si>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</si>
  <si>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</si>
  <si>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</si>
  <si>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</si>
  <si>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</si>
  <si>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</si>
  <si>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</si>
  <si>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</si>
  <si>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</si>
  <si>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</si>
  <si>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</si>
  <si>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</si>
  <si>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</si>
  <si>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</si>
  <si>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</si>
  <si>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</si>
  <si>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</si>
  <si>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</si>
  <si>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</si>
  <si>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</si>
  <si>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</si>
  <si>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</si>
  <si>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</si>
  <si>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</si>
  <si>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</si>
  <si>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</si>
  <si>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</si>
  <si>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</si>
  <si>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</si>
  <si>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</si>
  <si>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</si>
  <si>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</si>
  <si>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</si>
  <si>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</si>
  <si>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</si>
  <si>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</si>
  <si>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</si>
  <si>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</si>
  <si>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</si>
  <si>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</si>
  <si>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</si>
  <si>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</si>
  <si>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</si>
  <si>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</si>
  <si>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</si>
  <si>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</si>
  <si>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</si>
  <si>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</si>
  <si>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</si>
  <si>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</si>
  <si>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</si>
  <si>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</si>
  <si>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</si>
  <si>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</si>
  <si>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</si>
  <si>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</si>
  <si>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</si>
  <si>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</si>
  <si>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</si>
  <si>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</si>
  <si>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</si>
  <si>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</si>
  <si>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</si>
  <si>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</si>
  <si>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</si>
  <si>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</si>
  <si>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</si>
  <si>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</si>
  <si>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</si>
  <si>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</si>
  <si>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</si>
  <si>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</si>
  <si>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</si>
  <si>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</si>
  <si>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</si>
  <si>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</si>
  <si>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</si>
  <si>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</si>
  <si>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</si>
  <si>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</si>
  <si>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</si>
  <si>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</si>
  <si>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</si>
  <si>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</si>
  <si>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</si>
  <si>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</si>
  <si>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</si>
  <si>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</si>
  <si>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</si>
  <si>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</si>
  <si>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</si>
  <si>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</si>
  <si>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</si>
  <si>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</si>
  <si>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</si>
  <si>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</si>
  <si>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</si>
  <si>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</si>
  <si>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</si>
  <si>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</si>
  <si>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</si>
  <si>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</si>
  <si>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</si>
  <si>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</si>
  <si>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</si>
  <si>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</si>
  <si>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</si>
  <si>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</si>
  <si>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</si>
  <si>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</si>
  <si>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</si>
  <si>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</si>
  <si>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</si>
  <si>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</si>
  <si>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</si>
  <si>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</si>
  <si>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</si>
  <si>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</si>
  <si>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</si>
  <si>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</si>
  <si>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</si>
  <si>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</si>
  <si>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</si>
  <si>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</si>
  <si>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</si>
  <si>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</si>
  <si>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</si>
  <si>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</si>
  <si>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</si>
  <si>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</si>
  <si>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01215_令和6年度</t>
  </si>
  <si>
    <t>01215</t>
  </si>
  <si>
    <t>美唄市</t>
  </si>
  <si>
    <t>01228_令和6年度</t>
  </si>
  <si>
    <t>01228</t>
  </si>
  <si>
    <t>深川市</t>
  </si>
  <si>
    <t>_令和6年度</t>
  </si>
  <si>
    <t>市区町村コード_令和4年度</t>
  </si>
  <si>
    <t>01215_令和4年度</t>
  </si>
  <si>
    <t>01228_令和4年度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</si>
  <si>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</si>
  <si>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</si>
  <si>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</si>
  <si>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</si>
  <si>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</si>
  <si>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</si>
  <si>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</si>
  <si>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</si>
  <si>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</si>
  <si>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</si>
  <si>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</si>
  <si>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</si>
  <si>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</si>
  <si>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</si>
  <si>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</si>
  <si>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</si>
  <si>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</si>
  <si>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</si>
  <si>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</si>
  <si>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</si>
  <si>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</si>
  <si>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</si>
  <si>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</si>
  <si>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</si>
  <si>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</si>
  <si>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</si>
  <si>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</si>
  <si>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</si>
  <si>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</si>
  <si>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</si>
  <si>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</si>
  <si>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</si>
  <si>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</si>
  <si>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</si>
  <si>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</si>
  <si>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</si>
  <si>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</si>
  <si>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</si>
  <si>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</si>
  <si>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</si>
  <si>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</si>
  <si>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</si>
  <si>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</si>
  <si>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</si>
  <si>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</si>
  <si>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</si>
  <si>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</si>
  <si>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</si>
  <si>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</si>
  <si>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</si>
  <si>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</si>
  <si>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</si>
  <si>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</si>
  <si>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</si>
  <si>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</si>
  <si>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</si>
  <si>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</si>
  <si>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01212_令和6年度</t>
  </si>
  <si>
    <t>01212</t>
  </si>
  <si>
    <t>留萌市</t>
  </si>
  <si>
    <t>01212_令和4年度</t>
  </si>
  <si>
    <t>45202</t>
  </si>
  <si>
    <t>都城市</t>
  </si>
  <si>
    <t>45202_令和4年度</t>
  </si>
  <si>
    <t>45202_令和6年度</t>
  </si>
  <si>
    <t>01661_令和6年度</t>
  </si>
  <si>
    <t>01661</t>
  </si>
  <si>
    <t>釧路町</t>
  </si>
  <si>
    <t>01661_令和4年度</t>
  </si>
  <si>
    <t>45203</t>
  </si>
  <si>
    <t>延岡市</t>
  </si>
  <si>
    <t>45203_令和4年度</t>
  </si>
  <si>
    <t>45203_令和6年度</t>
  </si>
  <si>
    <t>46204_平成2年度</t>
  </si>
  <si>
    <t>46204</t>
  </si>
  <si>
    <t>枕崎市</t>
  </si>
  <si>
    <t>46204_平成17年度</t>
  </si>
  <si>
    <t>46204_平成18年度</t>
  </si>
  <si>
    <t>46204_平成19年度</t>
  </si>
  <si>
    <t>46204_平成20年度</t>
  </si>
  <si>
    <t>46204_平成21年度</t>
  </si>
  <si>
    <t>46204_平成22年度</t>
  </si>
  <si>
    <t>46204_平成23年度</t>
  </si>
  <si>
    <t>46204_平成24年度</t>
  </si>
  <si>
    <t>46204_平成25年度</t>
  </si>
  <si>
    <t>46204_平成26年度</t>
  </si>
  <si>
    <t>46204_平成27年度</t>
  </si>
  <si>
    <t>46204_平成28年度</t>
  </si>
  <si>
    <t>46204_平成29年度</t>
  </si>
  <si>
    <t>46204_平成30年度</t>
  </si>
  <si>
    <t>46204_令和元年度</t>
  </si>
  <si>
    <t>46204_令和2年度</t>
  </si>
  <si>
    <t>46204_令和3年度</t>
  </si>
  <si>
    <t>46204_令和4年度</t>
  </si>
  <si>
    <t>46204_令和5年度</t>
  </si>
  <si>
    <t>46204_令和6年度</t>
  </si>
  <si>
    <t>20213_平成2年度</t>
  </si>
  <si>
    <t>20213</t>
  </si>
  <si>
    <t>飯山市</t>
  </si>
  <si>
    <t>20213_平成17年度</t>
  </si>
  <si>
    <t>20213_平成18年度</t>
  </si>
  <si>
    <t>20213_平成19年度</t>
  </si>
  <si>
    <t>20213_平成20年度</t>
  </si>
  <si>
    <t>20213_平成21年度</t>
  </si>
  <si>
    <t>20213_平成22年度</t>
  </si>
  <si>
    <t>20213_平成23年度</t>
  </si>
  <si>
    <t>20213_平成24年度</t>
  </si>
  <si>
    <t>20213_平成25年度</t>
  </si>
  <si>
    <t>20213_平成26年度</t>
  </si>
  <si>
    <t>20213_平成27年度</t>
  </si>
  <si>
    <t>20213_平成28年度</t>
  </si>
  <si>
    <t>20213_平成29年度</t>
  </si>
  <si>
    <t>20213_平成30年度</t>
  </si>
  <si>
    <t>20213_令和元年度</t>
  </si>
  <si>
    <t>20213_令和2年度</t>
  </si>
  <si>
    <t>20213_令和3年度</t>
  </si>
  <si>
    <t>20213_令和4年度</t>
  </si>
  <si>
    <t>20213_令和5年度</t>
  </si>
  <si>
    <t>20213_令和6年度</t>
  </si>
  <si>
    <t>46392_平成2年度</t>
  </si>
  <si>
    <t>46392</t>
  </si>
  <si>
    <t>さつま町</t>
  </si>
  <si>
    <t>46392_平成17年度</t>
  </si>
  <si>
    <t>46392_平成18年度</t>
  </si>
  <si>
    <t>46392_平成19年度</t>
  </si>
  <si>
    <t>46392_平成20年度</t>
  </si>
  <si>
    <t>46392_平成21年度</t>
  </si>
  <si>
    <t>46392_平成22年度</t>
  </si>
  <si>
    <t>46392_平成23年度</t>
  </si>
  <si>
    <t>46392_平成24年度</t>
  </si>
  <si>
    <t>46392_平成25年度</t>
  </si>
  <si>
    <t>46392_平成26年度</t>
  </si>
  <si>
    <t>46392_平成27年度</t>
  </si>
  <si>
    <t>46392_平成28年度</t>
  </si>
  <si>
    <t>46392_平成29年度</t>
  </si>
  <si>
    <t>46392_平成30年度</t>
  </si>
  <si>
    <t>46392_令和元年度</t>
  </si>
  <si>
    <t>46392_令和2年度</t>
  </si>
  <si>
    <t>46392_令和3年度</t>
  </si>
  <si>
    <t>46392_令和4年度</t>
  </si>
  <si>
    <t>46392_令和5年度</t>
  </si>
  <si>
    <t>46392_令和6年度</t>
  </si>
  <si>
    <t>21401_平成2年度</t>
  </si>
  <si>
    <t>21401</t>
  </si>
  <si>
    <t>揖斐川町</t>
  </si>
  <si>
    <t>21401_平成17年度</t>
  </si>
  <si>
    <t>21401_平成18年度</t>
  </si>
  <si>
    <t>21401_平成19年度</t>
  </si>
  <si>
    <t>21401_平成20年度</t>
  </si>
  <si>
    <t>21401_平成21年度</t>
  </si>
  <si>
    <t>21401_平成22年度</t>
  </si>
  <si>
    <t>21401_平成23年度</t>
  </si>
  <si>
    <t>21401_平成24年度</t>
  </si>
  <si>
    <t>21401_平成25年度</t>
  </si>
  <si>
    <t>21401_平成26年度</t>
  </si>
  <si>
    <t>21401_平成27年度</t>
  </si>
  <si>
    <t>21401_平成28年度</t>
  </si>
  <si>
    <t>21401_平成29年度</t>
  </si>
  <si>
    <t>21401_平成30年度</t>
  </si>
  <si>
    <t>21401_令和元年度</t>
  </si>
  <si>
    <t>21401_令和2年度</t>
  </si>
  <si>
    <t>21401_令和3年度</t>
  </si>
  <si>
    <t>21401_令和4年度</t>
  </si>
  <si>
    <t>21401_令和5年度</t>
  </si>
  <si>
    <t>21401_令和6年度</t>
  </si>
  <si>
    <t>38506_平成2年度</t>
  </si>
  <si>
    <t>38506</t>
  </si>
  <si>
    <t>愛南町</t>
  </si>
  <si>
    <t>38506_平成17年度</t>
  </si>
  <si>
    <t>38506_平成18年度</t>
  </si>
  <si>
    <t>38506_平成19年度</t>
  </si>
  <si>
    <t>38506_平成20年度</t>
  </si>
  <si>
    <t>38506_平成21年度</t>
  </si>
  <si>
    <t>38506_平成22年度</t>
  </si>
  <si>
    <t>38506_平成23年度</t>
  </si>
  <si>
    <t>38506_平成24年度</t>
  </si>
  <si>
    <t>38506_平成25年度</t>
  </si>
  <si>
    <t>38506_平成26年度</t>
  </si>
  <si>
    <t>38506_平成27年度</t>
  </si>
  <si>
    <t>38506_平成28年度</t>
  </si>
  <si>
    <t>38506_平成29年度</t>
  </si>
  <si>
    <t>38506_平成30年度</t>
  </si>
  <si>
    <t>38506_令和元年度</t>
  </si>
  <si>
    <t>38506_令和2年度</t>
  </si>
  <si>
    <t>38506_令和3年度</t>
  </si>
  <si>
    <t>38506_令和4年度</t>
  </si>
  <si>
    <t>38506_令和5年度</t>
  </si>
  <si>
    <t>38506_令和6年度</t>
  </si>
  <si>
    <t>16322_平成2年度</t>
  </si>
  <si>
    <t>16322</t>
  </si>
  <si>
    <t>上市町</t>
  </si>
  <si>
    <t>16322_平成17年度</t>
  </si>
  <si>
    <t>16322_平成18年度</t>
  </si>
  <si>
    <t>16322_平成19年度</t>
  </si>
  <si>
    <t>16322_平成20年度</t>
  </si>
  <si>
    <t>16322_平成21年度</t>
  </si>
  <si>
    <t>16322_平成22年度</t>
  </si>
  <si>
    <t>16322_平成23年度</t>
  </si>
  <si>
    <t>16322_平成24年度</t>
  </si>
  <si>
    <t>16322_平成25年度</t>
  </si>
  <si>
    <t>16322_平成26年度</t>
  </si>
  <si>
    <t>16322_平成27年度</t>
  </si>
  <si>
    <t>16322_平成28年度</t>
  </si>
  <si>
    <t>16322_平成29年度</t>
  </si>
  <si>
    <t>16322_平成30年度</t>
  </si>
  <si>
    <t>16322_令和元年度</t>
  </si>
  <si>
    <t>16322_令和2年度</t>
  </si>
  <si>
    <t>16322_令和3年度</t>
  </si>
  <si>
    <t>16322_令和4年度</t>
  </si>
  <si>
    <t>16322_令和5年度</t>
  </si>
  <si>
    <t>16322_令和6年度</t>
  </si>
  <si>
    <t>40384_平成2年度</t>
  </si>
  <si>
    <t>40384</t>
  </si>
  <si>
    <t>遠賀町</t>
  </si>
  <si>
    <t>40384_平成17年度</t>
  </si>
  <si>
    <t>40384_平成18年度</t>
  </si>
  <si>
    <t>40384_平成19年度</t>
  </si>
  <si>
    <t>40384_平成20年度</t>
  </si>
  <si>
    <t>40384_平成21年度</t>
  </si>
  <si>
    <t>40384_平成22年度</t>
  </si>
  <si>
    <t>40384_平成23年度</t>
  </si>
  <si>
    <t>40384_平成24年度</t>
  </si>
  <si>
    <t>40384_平成25年度</t>
  </si>
  <si>
    <t>40384_平成26年度</t>
  </si>
  <si>
    <t>40384_平成27年度</t>
  </si>
  <si>
    <t>40384_平成28年度</t>
  </si>
  <si>
    <t>40384_平成29年度</t>
  </si>
  <si>
    <t>40384_平成30年度</t>
  </si>
  <si>
    <t>40384_令和元年度</t>
  </si>
  <si>
    <t>40384_令和2年度</t>
  </si>
  <si>
    <t>40384_令和3年度</t>
  </si>
  <si>
    <t>40384_令和4年度</t>
  </si>
  <si>
    <t>40384_令和5年度</t>
  </si>
  <si>
    <t>40384_令和6年度</t>
  </si>
  <si>
    <t>01215_平成2年度</t>
  </si>
  <si>
    <t>01215_平成17年度</t>
  </si>
  <si>
    <t>01215_平成18年度</t>
  </si>
  <si>
    <t>01215_平成19年度</t>
  </si>
  <si>
    <t>01215_平成20年度</t>
  </si>
  <si>
    <t>01215_平成21年度</t>
  </si>
  <si>
    <t>01215_平成22年度</t>
  </si>
  <si>
    <t>01215_平成23年度</t>
  </si>
  <si>
    <t>01215_平成24年度</t>
  </si>
  <si>
    <t>01215_平成25年度</t>
  </si>
  <si>
    <t>01215_平成26年度</t>
  </si>
  <si>
    <t>01215_平成27年度</t>
  </si>
  <si>
    <t>01215_平成28年度</t>
  </si>
  <si>
    <t>01215_平成29年度</t>
  </si>
  <si>
    <t>01215_平成30年度</t>
  </si>
  <si>
    <t>01215_令和元年度</t>
  </si>
  <si>
    <t>01215_令和2年度</t>
  </si>
  <si>
    <t>01215_令和3年度</t>
  </si>
  <si>
    <t>01215_令和5年度</t>
  </si>
  <si>
    <t>28365_平成2年度</t>
  </si>
  <si>
    <t>28365</t>
  </si>
  <si>
    <t>多可町</t>
  </si>
  <si>
    <t>28365_平成17年度</t>
  </si>
  <si>
    <t>28365_平成18年度</t>
  </si>
  <si>
    <t>28365_平成19年度</t>
  </si>
  <si>
    <t>28365_平成20年度</t>
  </si>
  <si>
    <t>28365_平成21年度</t>
  </si>
  <si>
    <t>28365_平成22年度</t>
  </si>
  <si>
    <t>28365_平成23年度</t>
  </si>
  <si>
    <t>28365_平成24年度</t>
  </si>
  <si>
    <t>28365_平成25年度</t>
  </si>
  <si>
    <t>28365_平成26年度</t>
  </si>
  <si>
    <t>28365_平成27年度</t>
  </si>
  <si>
    <t>28365_平成28年度</t>
  </si>
  <si>
    <t>28365_平成29年度</t>
  </si>
  <si>
    <t>28365_平成30年度</t>
  </si>
  <si>
    <t>28365_令和元年度</t>
  </si>
  <si>
    <t>28365_令和2年度</t>
  </si>
  <si>
    <t>28365_令和3年度</t>
  </si>
  <si>
    <t>28365_令和4年度</t>
  </si>
  <si>
    <t>28365_令和5年度</t>
  </si>
  <si>
    <t>28365_令和6年度</t>
  </si>
  <si>
    <t>11346_平成2年度</t>
  </si>
  <si>
    <t>11346</t>
  </si>
  <si>
    <t>川島町</t>
  </si>
  <si>
    <t>11346_平成17年度</t>
  </si>
  <si>
    <t>11346_平成18年度</t>
  </si>
  <si>
    <t>11346_平成19年度</t>
  </si>
  <si>
    <t>11346_平成20年度</t>
  </si>
  <si>
    <t>11346_平成21年度</t>
  </si>
  <si>
    <t>11346_平成22年度</t>
  </si>
  <si>
    <t>11346_平成23年度</t>
  </si>
  <si>
    <t>11346_平成24年度</t>
  </si>
  <si>
    <t>11346_平成25年度</t>
  </si>
  <si>
    <t>11346_平成26年度</t>
  </si>
  <si>
    <t>11346_平成27年度</t>
  </si>
  <si>
    <t>11346_平成28年度</t>
  </si>
  <si>
    <t>11346_平成29年度</t>
  </si>
  <si>
    <t>11346_平成30年度</t>
  </si>
  <si>
    <t>11346_令和元年度</t>
  </si>
  <si>
    <t>11346_令和2年度</t>
  </si>
  <si>
    <t>11346_令和3年度</t>
  </si>
  <si>
    <t>11346_令和4年度</t>
  </si>
  <si>
    <t>11346_令和5年度</t>
  </si>
  <si>
    <t>11346_令和6年度</t>
  </si>
  <si>
    <t>39208_平成2年度</t>
  </si>
  <si>
    <t>39208</t>
  </si>
  <si>
    <t>宿毛市</t>
  </si>
  <si>
    <t>39208_平成17年度</t>
  </si>
  <si>
    <t>39208_平成18年度</t>
  </si>
  <si>
    <t>39208_平成19年度</t>
  </si>
  <si>
    <t>39208_平成20年度</t>
  </si>
  <si>
    <t>39208_平成21年度</t>
  </si>
  <si>
    <t>39208_平成22年度</t>
  </si>
  <si>
    <t>39208_平成23年度</t>
  </si>
  <si>
    <t>39208_平成24年度</t>
  </si>
  <si>
    <t>39208_平成25年度</t>
  </si>
  <si>
    <t>39208_平成26年度</t>
  </si>
  <si>
    <t>39208_平成27年度</t>
  </si>
  <si>
    <t>39208_平成28年度</t>
  </si>
  <si>
    <t>39208_平成29年度</t>
  </si>
  <si>
    <t>39208_平成30年度</t>
  </si>
  <si>
    <t>39208_令和元年度</t>
  </si>
  <si>
    <t>39208_令和2年度</t>
  </si>
  <si>
    <t>39208_令和3年度</t>
  </si>
  <si>
    <t>39208_令和4年度</t>
  </si>
  <si>
    <t>39208_令和5年度</t>
  </si>
  <si>
    <t>39208_令和6年度</t>
  </si>
  <si>
    <t>41401_平成2年度</t>
  </si>
  <si>
    <t>41401</t>
  </si>
  <si>
    <t>有田町</t>
  </si>
  <si>
    <t>41401_平成17年度</t>
  </si>
  <si>
    <t>41401_平成18年度</t>
  </si>
  <si>
    <t>41401_平成19年度</t>
  </si>
  <si>
    <t>41401_平成20年度</t>
  </si>
  <si>
    <t>41401_平成21年度</t>
  </si>
  <si>
    <t>41401_平成22年度</t>
  </si>
  <si>
    <t>41401_平成23年度</t>
  </si>
  <si>
    <t>41401_平成24年度</t>
  </si>
  <si>
    <t>41401_平成25年度</t>
  </si>
  <si>
    <t>41401_平成26年度</t>
  </si>
  <si>
    <t>41401_平成27年度</t>
  </si>
  <si>
    <t>41401_平成28年度</t>
  </si>
  <si>
    <t>41401_平成29年度</t>
  </si>
  <si>
    <t>41401_平成30年度</t>
  </si>
  <si>
    <t>41401_令和元年度</t>
  </si>
  <si>
    <t>41401_令和2年度</t>
  </si>
  <si>
    <t>41401_令和3年度</t>
  </si>
  <si>
    <t>41401_令和4年度</t>
  </si>
  <si>
    <t>41401_令和5年度</t>
  </si>
  <si>
    <t>41401_令和6年度</t>
  </si>
  <si>
    <t>20361_平成2年度</t>
  </si>
  <si>
    <t>20361</t>
  </si>
  <si>
    <t>下諏訪町</t>
  </si>
  <si>
    <t>20361_平成17年度</t>
  </si>
  <si>
    <t>20361_平成18年度</t>
  </si>
  <si>
    <t>20361_平成19年度</t>
  </si>
  <si>
    <t>20361_平成20年度</t>
  </si>
  <si>
    <t>20361_平成21年度</t>
  </si>
  <si>
    <t>20361_平成22年度</t>
  </si>
  <si>
    <t>20361_平成23年度</t>
  </si>
  <si>
    <t>20361_平成24年度</t>
  </si>
  <si>
    <t>20361_平成25年度</t>
  </si>
  <si>
    <t>20361_平成26年度</t>
  </si>
  <si>
    <t>20361_平成27年度</t>
  </si>
  <si>
    <t>20361_平成28年度</t>
  </si>
  <si>
    <t>20361_平成29年度</t>
  </si>
  <si>
    <t>20361_平成30年度</t>
  </si>
  <si>
    <t>20361_令和元年度</t>
  </si>
  <si>
    <t>20361_令和2年度</t>
  </si>
  <si>
    <t>20361_令和3年度</t>
  </si>
  <si>
    <t>20361_令和4年度</t>
  </si>
  <si>
    <t>20361_令和5年度</t>
  </si>
  <si>
    <t>20361_令和6年度</t>
  </si>
  <si>
    <t>28443_平成2年度</t>
  </si>
  <si>
    <t>28443</t>
  </si>
  <si>
    <t>福崎町</t>
  </si>
  <si>
    <t>28443_平成17年度</t>
  </si>
  <si>
    <t>28443_平成18年度</t>
  </si>
  <si>
    <t>28443_平成19年度</t>
  </si>
  <si>
    <t>28443_平成20年度</t>
  </si>
  <si>
    <t>28443_平成21年度</t>
  </si>
  <si>
    <t>28443_平成22年度</t>
  </si>
  <si>
    <t>28443_平成23年度</t>
  </si>
  <si>
    <t>28443_平成24年度</t>
  </si>
  <si>
    <t>28443_平成25年度</t>
  </si>
  <si>
    <t>28443_平成26年度</t>
  </si>
  <si>
    <t>28443_平成27年度</t>
  </si>
  <si>
    <t>28443_平成28年度</t>
  </si>
  <si>
    <t>28443_平成29年度</t>
  </si>
  <si>
    <t>28443_平成30年度</t>
  </si>
  <si>
    <t>28443_令和元年度</t>
  </si>
  <si>
    <t>28443_令和2年度</t>
  </si>
  <si>
    <t>28443_令和3年度</t>
  </si>
  <si>
    <t>28443_令和4年度</t>
  </si>
  <si>
    <t>28443_令和5年度</t>
  </si>
  <si>
    <t>28443_令和6年度</t>
  </si>
  <si>
    <t>01228_平成2年度</t>
  </si>
  <si>
    <t>01228_平成17年度</t>
  </si>
  <si>
    <t>01228_平成18年度</t>
  </si>
  <si>
    <t>01228_平成19年度</t>
  </si>
  <si>
    <t>01228_平成20年度</t>
  </si>
  <si>
    <t>01228_平成21年度</t>
  </si>
  <si>
    <t>01228_平成22年度</t>
  </si>
  <si>
    <t>01228_平成23年度</t>
  </si>
  <si>
    <t>01228_平成24年度</t>
  </si>
  <si>
    <t>01228_平成25年度</t>
  </si>
  <si>
    <t>01228_平成26年度</t>
  </si>
  <si>
    <t>01228_平成27年度</t>
  </si>
  <si>
    <t>01228_平成28年度</t>
  </si>
  <si>
    <t>01228_平成29年度</t>
  </si>
  <si>
    <t>01228_平成30年度</t>
  </si>
  <si>
    <t>01228_令和元年度</t>
  </si>
  <si>
    <t>01228_令和2年度</t>
  </si>
  <si>
    <t>01228_令和3年度</t>
  </si>
  <si>
    <t>01228_令和5年度</t>
  </si>
  <si>
    <t>21421_平成2年度</t>
  </si>
  <si>
    <t>21421</t>
  </si>
  <si>
    <t>北方町</t>
  </si>
  <si>
    <t>21421_平成17年度</t>
  </si>
  <si>
    <t>21421_平成18年度</t>
  </si>
  <si>
    <t>21421_平成19年度</t>
  </si>
  <si>
    <t>21421_平成20年度</t>
  </si>
  <si>
    <t>21421_平成21年度</t>
  </si>
  <si>
    <t>21421_平成22年度</t>
  </si>
  <si>
    <t>21421_平成23年度</t>
  </si>
  <si>
    <t>21421_平成24年度</t>
  </si>
  <si>
    <t>21421_平成25年度</t>
  </si>
  <si>
    <t>21421_平成26年度</t>
  </si>
  <si>
    <t>21421_平成27年度</t>
  </si>
  <si>
    <t>21421_平成28年度</t>
  </si>
  <si>
    <t>21421_平成29年度</t>
  </si>
  <si>
    <t>21421_平成30年度</t>
  </si>
  <si>
    <t>21421_令和元年度</t>
  </si>
  <si>
    <t>21421_令和2年度</t>
  </si>
  <si>
    <t>21421_令和3年度</t>
  </si>
  <si>
    <t>21421_令和4年度</t>
  </si>
  <si>
    <t>21421_令和5年度</t>
  </si>
  <si>
    <t>21421_令和6年度</t>
  </si>
  <si>
    <t>01212_平成2年度</t>
  </si>
  <si>
    <t>01212_平成17年度</t>
  </si>
  <si>
    <t>01212_平成18年度</t>
  </si>
  <si>
    <t>01212_平成19年度</t>
  </si>
  <si>
    <t>01212_平成20年度</t>
  </si>
  <si>
    <t>01212_平成21年度</t>
  </si>
  <si>
    <t>01212_平成22年度</t>
  </si>
  <si>
    <t>01212_平成23年度</t>
  </si>
  <si>
    <t>01212_平成24年度</t>
  </si>
  <si>
    <t>01212_平成25年度</t>
  </si>
  <si>
    <t>01212_平成26年度</t>
  </si>
  <si>
    <t>01212_平成27年度</t>
  </si>
  <si>
    <t>01212_平成28年度</t>
  </si>
  <si>
    <t>01212_平成29年度</t>
  </si>
  <si>
    <t>01212_平成30年度</t>
  </si>
  <si>
    <t>01212_令和元年度</t>
  </si>
  <si>
    <t>01212_令和2年度</t>
  </si>
  <si>
    <t>01212_令和3年度</t>
  </si>
  <si>
    <t>01212_令和5年度</t>
  </si>
  <si>
    <t>14366_平成2年度</t>
  </si>
  <si>
    <t>14366</t>
  </si>
  <si>
    <t>開成町</t>
  </si>
  <si>
    <t>14366_平成17年度</t>
  </si>
  <si>
    <t>14366_平成18年度</t>
  </si>
  <si>
    <t>14366_平成19年度</t>
  </si>
  <si>
    <t>14366_平成20年度</t>
  </si>
  <si>
    <t>14366_平成21年度</t>
  </si>
  <si>
    <t>14366_平成22年度</t>
  </si>
  <si>
    <t>14366_平成23年度</t>
  </si>
  <si>
    <t>14366_平成24年度</t>
  </si>
  <si>
    <t>14366_平成25年度</t>
  </si>
  <si>
    <t>14366_平成26年度</t>
  </si>
  <si>
    <t>14366_平成27年度</t>
  </si>
  <si>
    <t>14366_平成28年度</t>
  </si>
  <si>
    <t>14366_平成29年度</t>
  </si>
  <si>
    <t>14366_平成30年度</t>
  </si>
  <si>
    <t>14366_令和元年度</t>
  </si>
  <si>
    <t>14366_令和2年度</t>
  </si>
  <si>
    <t>14366_令和3年度</t>
  </si>
  <si>
    <t>14366_令和4年度</t>
  </si>
  <si>
    <t>14366_令和5年度</t>
  </si>
  <si>
    <t>14366_令和6年度</t>
  </si>
  <si>
    <t>01661_平成2年度</t>
  </si>
  <si>
    <t>01661_平成17年度</t>
  </si>
  <si>
    <t>01661_平成18年度</t>
  </si>
  <si>
    <t>01661_平成19年度</t>
  </si>
  <si>
    <t>01661_平成20年度</t>
  </si>
  <si>
    <t>01661_平成21年度</t>
  </si>
  <si>
    <t>01661_平成22年度</t>
  </si>
  <si>
    <t>01661_平成23年度</t>
  </si>
  <si>
    <t>01661_平成24年度</t>
  </si>
  <si>
    <t>01661_平成25年度</t>
  </si>
  <si>
    <t>01661_平成26年度</t>
  </si>
  <si>
    <t>01661_平成27年度</t>
  </si>
  <si>
    <t>01661_平成28年度</t>
  </si>
  <si>
    <t>01661_平成29年度</t>
  </si>
  <si>
    <t>01661_平成30年度</t>
  </si>
  <si>
    <t>01661_令和元年度</t>
  </si>
  <si>
    <t>01661_令和2年度</t>
  </si>
  <si>
    <t>01661_令和3年度</t>
  </si>
  <si>
    <t>01661_令和5年度</t>
  </si>
  <si>
    <t>46206_平成2年度</t>
  </si>
  <si>
    <t>46206</t>
  </si>
  <si>
    <t>阿久根市</t>
  </si>
  <si>
    <t>46206_平成17年度</t>
  </si>
  <si>
    <t>46206_平成18年度</t>
  </si>
  <si>
    <t>46206_平成19年度</t>
  </si>
  <si>
    <t>46206_平成20年度</t>
  </si>
  <si>
    <t>46206_平成21年度</t>
  </si>
  <si>
    <t>46206_平成22年度</t>
  </si>
  <si>
    <t>46206_平成23年度</t>
  </si>
  <si>
    <t>46206_平成24年度</t>
  </si>
  <si>
    <t>46206_平成25年度</t>
  </si>
  <si>
    <t>46206_平成26年度</t>
  </si>
  <si>
    <t>46206_平成27年度</t>
  </si>
  <si>
    <t>46206_平成28年度</t>
  </si>
  <si>
    <t>46206_平成29年度</t>
  </si>
  <si>
    <t>46206_平成30年度</t>
  </si>
  <si>
    <t>46206_令和元年度</t>
  </si>
  <si>
    <t>46206_令和2年度</t>
  </si>
  <si>
    <t>46206_令和3年度</t>
  </si>
  <si>
    <t>46206_令和4年度</t>
  </si>
  <si>
    <t>46206_令和5年度</t>
  </si>
  <si>
    <t>46206_令和6年度</t>
  </si>
  <si>
    <t>07447_平成2年度</t>
  </si>
  <si>
    <t>07447</t>
  </si>
  <si>
    <t>会津美里町</t>
  </si>
  <si>
    <t>07447_平成17年度</t>
  </si>
  <si>
    <t>07447_平成18年度</t>
  </si>
  <si>
    <t>07447_平成19年度</t>
  </si>
  <si>
    <t>07447_平成20年度</t>
  </si>
  <si>
    <t>07447_平成21年度</t>
  </si>
  <si>
    <t>07447_平成22年度</t>
  </si>
  <si>
    <t>07447_平成23年度</t>
  </si>
  <si>
    <t>07447_平成24年度</t>
  </si>
  <si>
    <t>07447_平成25年度</t>
  </si>
  <si>
    <t>07447_平成26年度</t>
  </si>
  <si>
    <t>07447_平成27年度</t>
  </si>
  <si>
    <t>07447_平成28年度</t>
  </si>
  <si>
    <t>07447_平成29年度</t>
  </si>
  <si>
    <t>07447_平成30年度</t>
  </si>
  <si>
    <t>07447_令和元年度</t>
  </si>
  <si>
    <t>07447_令和2年度</t>
  </si>
  <si>
    <t>07447_令和3年度</t>
  </si>
  <si>
    <t>07447_令和4年度</t>
  </si>
  <si>
    <t>07447_令和5年度</t>
  </si>
  <si>
    <t>07447_令和6年度</t>
  </si>
  <si>
    <t>37386_平成2年度</t>
  </si>
  <si>
    <t>37386</t>
  </si>
  <si>
    <t>宇多津町</t>
  </si>
  <si>
    <t>37386_平成17年度</t>
  </si>
  <si>
    <t>37386_平成18年度</t>
  </si>
  <si>
    <t>37386_平成19年度</t>
  </si>
  <si>
    <t>37386_平成20年度</t>
  </si>
  <si>
    <t>37386_平成21年度</t>
  </si>
  <si>
    <t>37386_平成22年度</t>
  </si>
  <si>
    <t>37386_平成23年度</t>
  </si>
  <si>
    <t>37386_平成24年度</t>
  </si>
  <si>
    <t>37386_平成25年度</t>
  </si>
  <si>
    <t>37386_平成26年度</t>
  </si>
  <si>
    <t>37386_平成27年度</t>
  </si>
  <si>
    <t>37386_平成28年度</t>
  </si>
  <si>
    <t>37386_平成29年度</t>
  </si>
  <si>
    <t>37386_平成30年度</t>
  </si>
  <si>
    <t>37386_令和元年度</t>
  </si>
  <si>
    <t>37386_令和2年度</t>
  </si>
  <si>
    <t>37386_令和3年度</t>
  </si>
  <si>
    <t>37386_令和4年度</t>
  </si>
  <si>
    <t>37386_令和5年度</t>
  </si>
  <si>
    <t>37386_令和6年度</t>
  </si>
  <si>
    <t>21381_平成2年度</t>
  </si>
  <si>
    <t>21381</t>
  </si>
  <si>
    <t>神戸町</t>
  </si>
  <si>
    <t>21381_平成17年度</t>
  </si>
  <si>
    <t>21381_平成18年度</t>
  </si>
  <si>
    <t>21381_平成19年度</t>
  </si>
  <si>
    <t>21381_平成20年度</t>
  </si>
  <si>
    <t>21381_平成21年度</t>
  </si>
  <si>
    <t>21381_平成22年度</t>
  </si>
  <si>
    <t>21381_平成23年度</t>
  </si>
  <si>
    <t>21381_平成24年度</t>
  </si>
  <si>
    <t>21381_平成25年度</t>
  </si>
  <si>
    <t>21381_平成26年度</t>
  </si>
  <si>
    <t>21381_平成27年度</t>
  </si>
  <si>
    <t>21381_平成28年度</t>
  </si>
  <si>
    <t>21381_平成29年度</t>
  </si>
  <si>
    <t>21381_平成30年度</t>
  </si>
  <si>
    <t>21381_令和元年度</t>
  </si>
  <si>
    <t>21381_令和2年度</t>
  </si>
  <si>
    <t>21381_令和3年度</t>
  </si>
  <si>
    <t>21381_令和4年度</t>
  </si>
  <si>
    <t>21381_令和5年度</t>
  </si>
  <si>
    <t>21381_令和6年度</t>
  </si>
  <si>
    <t>45382_平成2年度</t>
  </si>
  <si>
    <t>45382</t>
  </si>
  <si>
    <t>国富町</t>
  </si>
  <si>
    <t>45382_平成17年度</t>
  </si>
  <si>
    <t>45382_平成18年度</t>
  </si>
  <si>
    <t>45382_平成19年度</t>
  </si>
  <si>
    <t>45382_平成20年度</t>
  </si>
  <si>
    <t>45382_平成21年度</t>
  </si>
  <si>
    <t>45382_平成22年度</t>
  </si>
  <si>
    <t>45382_平成23年度</t>
  </si>
  <si>
    <t>45382_平成24年度</t>
  </si>
  <si>
    <t>45382_平成25年度</t>
  </si>
  <si>
    <t>45382_平成26年度</t>
  </si>
  <si>
    <t>45382_平成27年度</t>
  </si>
  <si>
    <t>45382_平成28年度</t>
  </si>
  <si>
    <t>45382_平成29年度</t>
  </si>
  <si>
    <t>45382_平成30年度</t>
  </si>
  <si>
    <t>45382_令和元年度</t>
  </si>
  <si>
    <t>45382_令和2年度</t>
  </si>
  <si>
    <t>45382_令和3年度</t>
  </si>
  <si>
    <t>45382_令和4年度</t>
  </si>
  <si>
    <t>45382_令和5年度</t>
  </si>
  <si>
    <t>45382_令和6年度</t>
  </si>
  <si>
    <t>29342_平成2年度</t>
  </si>
  <si>
    <t>29342</t>
  </si>
  <si>
    <t>平群町</t>
  </si>
  <si>
    <t>29342_平成17年度</t>
  </si>
  <si>
    <t>29342_平成18年度</t>
  </si>
  <si>
    <t>29342_平成19年度</t>
  </si>
  <si>
    <t>29342_平成20年度</t>
  </si>
  <si>
    <t>29342_平成21年度</t>
  </si>
  <si>
    <t>29342_平成22年度</t>
  </si>
  <si>
    <t>29342_平成23年度</t>
  </si>
  <si>
    <t>29342_平成24年度</t>
  </si>
  <si>
    <t>29342_平成25年度</t>
  </si>
  <si>
    <t>29342_平成26年度</t>
  </si>
  <si>
    <t>29342_平成27年度</t>
  </si>
  <si>
    <t>29342_平成28年度</t>
  </si>
  <si>
    <t>29342_平成29年度</t>
  </si>
  <si>
    <t>29342_平成30年度</t>
  </si>
  <si>
    <t>29342_令和元年度</t>
  </si>
  <si>
    <t>29342_令和2年度</t>
  </si>
  <si>
    <t>29342_令和3年度</t>
  </si>
  <si>
    <t>29342_令和4年度</t>
  </si>
  <si>
    <t>29342_令和5年度</t>
  </si>
  <si>
    <t>29342_令和6年度</t>
  </si>
  <si>
    <t>20382_平成2年度</t>
  </si>
  <si>
    <t>20382</t>
  </si>
  <si>
    <t>辰野町</t>
  </si>
  <si>
    <t>20382_平成17年度</t>
  </si>
  <si>
    <t>20382_平成18年度</t>
  </si>
  <si>
    <t>20382_平成19年度</t>
  </si>
  <si>
    <t>20382_平成20年度</t>
  </si>
  <si>
    <t>20382_平成21年度</t>
  </si>
  <si>
    <t>20382_平成22年度</t>
  </si>
  <si>
    <t>20382_平成23年度</t>
  </si>
  <si>
    <t>20382_平成24年度</t>
  </si>
  <si>
    <t>20382_平成25年度</t>
  </si>
  <si>
    <t>20382_平成26年度</t>
  </si>
  <si>
    <t>20382_平成27年度</t>
  </si>
  <si>
    <t>20382_平成28年度</t>
  </si>
  <si>
    <t>20382_平成29年度</t>
  </si>
  <si>
    <t>20382_平成30年度</t>
  </si>
  <si>
    <t>20382_令和元年度</t>
  </si>
  <si>
    <t>20382_令和2年度</t>
  </si>
  <si>
    <t>20382_令和3年度</t>
  </si>
  <si>
    <t>20382_令和4年度</t>
  </si>
  <si>
    <t>20382_令和5年度</t>
  </si>
  <si>
    <t>20382_令和6年度</t>
  </si>
  <si>
    <t>17384_平成2年度</t>
  </si>
  <si>
    <t>17384</t>
  </si>
  <si>
    <t>志賀町</t>
  </si>
  <si>
    <t>17384_平成17年度</t>
  </si>
  <si>
    <t>17384_平成18年度</t>
  </si>
  <si>
    <t>17384_平成19年度</t>
  </si>
  <si>
    <t>17384_平成20年度</t>
  </si>
  <si>
    <t>17384_平成21年度</t>
  </si>
  <si>
    <t>17384_平成22年度</t>
  </si>
  <si>
    <t>17384_平成23年度</t>
  </si>
  <si>
    <t>17384_平成24年度</t>
  </si>
  <si>
    <t>17384_平成25年度</t>
  </si>
  <si>
    <t>17384_平成26年度</t>
  </si>
  <si>
    <t>17384_平成27年度</t>
  </si>
  <si>
    <t>17384_平成28年度</t>
  </si>
  <si>
    <t>17384_平成29年度</t>
  </si>
  <si>
    <t>17384_平成30年度</t>
  </si>
  <si>
    <t>17384_令和元年度</t>
  </si>
  <si>
    <t>17384_令和2年度</t>
  </si>
  <si>
    <t>17384_令和3年度</t>
  </si>
  <si>
    <t>17384_令和4年度</t>
  </si>
  <si>
    <t>17384_令和5年度</t>
  </si>
  <si>
    <t>17384_令和6年度</t>
  </si>
  <si>
    <t>27321_平成2年度</t>
  </si>
  <si>
    <t>27321</t>
  </si>
  <si>
    <t>豊能町</t>
  </si>
  <si>
    <t>27321_平成17年度</t>
  </si>
  <si>
    <t>27321_平成18年度</t>
  </si>
  <si>
    <t>27321_平成19年度</t>
  </si>
  <si>
    <t>27321_平成20年度</t>
  </si>
  <si>
    <t>27321_平成21年度</t>
  </si>
  <si>
    <t>27321_平成22年度</t>
  </si>
  <si>
    <t>27321_平成23年度</t>
  </si>
  <si>
    <t>27321_平成24年度</t>
  </si>
  <si>
    <t>27321_平成25年度</t>
  </si>
  <si>
    <t>27321_平成26年度</t>
  </si>
  <si>
    <t>27321_平成27年度</t>
  </si>
  <si>
    <t>27321_平成28年度</t>
  </si>
  <si>
    <t>27321_平成29年度</t>
  </si>
  <si>
    <t>27321_平成30年度</t>
  </si>
  <si>
    <t>27321_令和元年度</t>
  </si>
  <si>
    <t>27321_令和2年度</t>
  </si>
  <si>
    <t>27321_令和3年度</t>
  </si>
  <si>
    <t>27321_令和4年度</t>
  </si>
  <si>
    <t>27321_令和5年度</t>
  </si>
  <si>
    <t>27321_令和6年度</t>
  </si>
  <si>
    <t>08310_平成2年度</t>
  </si>
  <si>
    <t>08310</t>
  </si>
  <si>
    <t>城里町</t>
  </si>
  <si>
    <t>08310_平成17年度</t>
  </si>
  <si>
    <t>08310_平成18年度</t>
  </si>
  <si>
    <t>08310_平成19年度</t>
  </si>
  <si>
    <t>08310_平成20年度</t>
  </si>
  <si>
    <t>08310_平成21年度</t>
  </si>
  <si>
    <t>08310_平成22年度</t>
  </si>
  <si>
    <t>08310_平成23年度</t>
  </si>
  <si>
    <t>08310_平成24年度</t>
  </si>
  <si>
    <t>08310_平成25年度</t>
  </si>
  <si>
    <t>08310_平成26年度</t>
  </si>
  <si>
    <t>08310_平成27年度</t>
  </si>
  <si>
    <t>08310_平成28年度</t>
  </si>
  <si>
    <t>08310_平成29年度</t>
  </si>
  <si>
    <t>08310_平成30年度</t>
  </si>
  <si>
    <t>08310_令和元年度</t>
  </si>
  <si>
    <t>08310_令和2年度</t>
  </si>
  <si>
    <t>08310_令和3年度</t>
  </si>
  <si>
    <t>08310_令和4年度</t>
  </si>
  <si>
    <t>08310_令和5年度</t>
  </si>
  <si>
    <t>08310_令和6年度</t>
  </si>
  <si>
    <t>45361</t>
  </si>
  <si>
    <t>高原町</t>
  </si>
  <si>
    <t>45361_令和4年度</t>
  </si>
  <si>
    <t>45361_令和6年度</t>
  </si>
  <si>
    <t>45401</t>
  </si>
  <si>
    <t>高鍋町</t>
  </si>
  <si>
    <t>45401_令和4年度</t>
  </si>
  <si>
    <t>45401_令和6年度</t>
  </si>
  <si>
    <t>美郷町</t>
  </si>
  <si>
    <t>45209</t>
  </si>
  <si>
    <t>えびの市</t>
  </si>
  <si>
    <t>45209_令和4年度</t>
  </si>
  <si>
    <t>45209_令和6年度</t>
  </si>
  <si>
    <t>45421</t>
  </si>
  <si>
    <t>門川町</t>
  </si>
  <si>
    <t>45421_令和4年度</t>
  </si>
  <si>
    <t>45421_令和6年度</t>
  </si>
  <si>
    <t>45341</t>
  </si>
  <si>
    <t>三股町</t>
  </si>
  <si>
    <t>45341_令和4年度</t>
  </si>
  <si>
    <t>45341_令和6年度</t>
  </si>
  <si>
    <t>45405</t>
  </si>
  <si>
    <t>川南町</t>
  </si>
  <si>
    <t>45405_令和4年度</t>
  </si>
  <si>
    <t>45405_令和6年度</t>
  </si>
  <si>
    <t>45430</t>
  </si>
  <si>
    <t>椎葉村</t>
  </si>
  <si>
    <t>45430_令和4年度</t>
  </si>
  <si>
    <t>45430_令和6年度</t>
  </si>
  <si>
    <t>45205</t>
  </si>
  <si>
    <t>小林市</t>
  </si>
  <si>
    <t>45205_令和4年度</t>
  </si>
  <si>
    <t>45205_令和6年度</t>
  </si>
  <si>
    <t>45442</t>
  </si>
  <si>
    <t>日之影町</t>
  </si>
  <si>
    <t>45442_令和4年度</t>
  </si>
  <si>
    <t>45442_令和6年度</t>
  </si>
  <si>
    <t>45443</t>
  </si>
  <si>
    <t>五ヶ瀬町</t>
  </si>
  <si>
    <t>45443_令和4年度</t>
  </si>
  <si>
    <t>45443_令和6年度</t>
  </si>
  <si>
    <t>45404</t>
  </si>
  <si>
    <t>木城町</t>
  </si>
  <si>
    <t>45404_令和4年度</t>
  </si>
  <si>
    <t>45404_令和6年度</t>
  </si>
  <si>
    <t>45431</t>
  </si>
  <si>
    <t>45431_令和4年度</t>
  </si>
  <si>
    <t>45431_令和6年度</t>
  </si>
  <si>
    <t>45383</t>
  </si>
  <si>
    <t>綾町</t>
  </si>
  <si>
    <t>45383_令和4年度</t>
  </si>
  <si>
    <t>45383_令和6年度</t>
  </si>
  <si>
    <t>45403</t>
  </si>
  <si>
    <t>西米良村</t>
  </si>
  <si>
    <t>45403_令和4年度</t>
  </si>
  <si>
    <t>45403_令和6年度</t>
  </si>
  <si>
    <t>45402</t>
  </si>
  <si>
    <t>新富町</t>
  </si>
  <si>
    <t>45402_令和4年度</t>
  </si>
  <si>
    <t>45402_令和6年度</t>
  </si>
  <si>
    <t>45207</t>
  </si>
  <si>
    <t>串間市</t>
  </si>
  <si>
    <t>45207_令和4年度</t>
  </si>
  <si>
    <t>45207_令和6年度</t>
  </si>
  <si>
    <t>45429</t>
  </si>
  <si>
    <t>諸塚村</t>
  </si>
  <si>
    <t>45429_令和4年度</t>
  </si>
  <si>
    <t>45429_令和6年度</t>
  </si>
  <si>
    <t>45406</t>
  </si>
  <si>
    <t>都農町</t>
  </si>
  <si>
    <t>45406_令和4年度</t>
  </si>
  <si>
    <t>45406_令和6年度</t>
  </si>
  <si>
    <t>45441</t>
  </si>
  <si>
    <t>高千穂町</t>
  </si>
  <si>
    <t>45441_令和4年度</t>
  </si>
  <si>
    <t>45441_令和6年度</t>
  </si>
  <si>
    <t>45206</t>
  </si>
  <si>
    <t>日向市</t>
  </si>
  <si>
    <t>45206_令和4年度</t>
  </si>
  <si>
    <t>45206_令和6年度</t>
  </si>
  <si>
    <t>45208</t>
  </si>
  <si>
    <t>西都市</t>
  </si>
  <si>
    <t>45208_令和4年度</t>
  </si>
  <si>
    <t>45208_令和6年度</t>
  </si>
  <si>
    <t>45204</t>
  </si>
  <si>
    <t>日南市</t>
  </si>
  <si>
    <t>45204_令和4年度</t>
  </si>
  <si>
    <t>45204_令和6年度</t>
  </si>
  <si>
    <t>45201</t>
  </si>
  <si>
    <t>宮崎市</t>
  </si>
  <si>
    <t>45201_令和4年度</t>
  </si>
  <si>
    <t>45201_令和6年度</t>
  </si>
  <si>
    <t>45_平成2年度</t>
  </si>
  <si>
    <t>45</t>
  </si>
  <si>
    <t>宮崎県</t>
  </si>
  <si>
    <t>45_平成17年度</t>
  </si>
  <si>
    <t>45_平成18年度</t>
  </si>
  <si>
    <t>45_平成19年度</t>
  </si>
  <si>
    <t>45_平成20年度</t>
  </si>
  <si>
    <t>45_平成21年度</t>
  </si>
  <si>
    <t>45_平成22年度</t>
  </si>
  <si>
    <t>45_平成23年度</t>
  </si>
  <si>
    <t>45_平成24年度</t>
  </si>
  <si>
    <t>45_平成25年度</t>
  </si>
  <si>
    <t>45_平成26年度</t>
  </si>
  <si>
    <t>45_平成27年度</t>
  </si>
  <si>
    <t>45_平成28年度</t>
  </si>
  <si>
    <t>45_平成29年度</t>
  </si>
  <si>
    <t>45_平成30年度</t>
  </si>
  <si>
    <t>45_令和元年度</t>
  </si>
  <si>
    <t>45_令和2年度</t>
  </si>
  <si>
    <t>45_令和3年度</t>
  </si>
  <si>
    <t>45_令和4年度</t>
  </si>
  <si>
    <t>45_令和5年度</t>
  </si>
  <si>
    <t>45_令和6年度</t>
  </si>
  <si>
    <t>45382_令和7年度</t>
  </si>
  <si>
    <t>45382_令和8年度</t>
  </si>
  <si>
    <t>45382_令和9年度</t>
  </si>
  <si>
    <t>45382_令和10年度</t>
  </si>
  <si>
    <t>45382_令和11年度</t>
  </si>
  <si>
    <t>45382_令和12年度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</si>
</sst>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54.731190977313936</c:v>
                </c:pt>
                <c:pt idx="1">
                  <c:v>55.368359254007871</c:v>
                </c:pt>
                <c:pt idx="2">
                  <c:v>53.871401835996899</c:v>
                </c:pt>
                <c:pt idx="3">
                  <c:v>53.759181111765393</c:v>
                </c:pt>
                <c:pt idx="4">
                  <c:v>52.694283659914873</c:v>
                </c:pt>
                <c:pt idx="5">
                  <c:v>51.493943531546201</c:v>
                </c:pt>
                <c:pt idx="6">
                  <c:v>51.010180416889753</c:v>
                </c:pt>
                <c:pt idx="7">
                  <c:v>49.537307927698443</c:v>
                </c:pt>
                <c:pt idx="8">
                  <c:v>48.785594616100639</c:v>
                </c:pt>
                <c:pt idx="9">
                  <c:v>47.535384256462883</c:v>
                </c:pt>
                <c:pt idx="10">
                  <c:v>46.387193413283271</c:v>
                </c:pt>
                <c:pt idx="11">
                  <c:v>42.307319381472006</c:v>
                </c:pt>
                <c:pt idx="12">
                  <c:v>42.112764884886921</c:v>
                </c:pt>
                <c:pt idx="13">
                  <c:v>42.401858538057859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19.853494310165409</c:v>
                </c:pt>
                <c:pt idx="1">
                  <c:v>24.041694023708619</c:v>
                </c:pt>
                <c:pt idx="2">
                  <c:v>30.299198108058661</c:v>
                </c:pt>
                <c:pt idx="3">
                  <c:v>31.40849620426858</c:v>
                </c:pt>
                <c:pt idx="4">
                  <c:v>33.161983304302638</c:v>
                </c:pt>
                <c:pt idx="5">
                  <c:v>32.07302843889763</c:v>
                </c:pt>
                <c:pt idx="6">
                  <c:v>27.925169294070312</c:v>
                </c:pt>
                <c:pt idx="7">
                  <c:v>24.058318239969477</c:v>
                </c:pt>
                <c:pt idx="8">
                  <c:v>25.049765348394189</c:v>
                </c:pt>
                <c:pt idx="9">
                  <c:v>16.74995912318996</c:v>
                </c:pt>
                <c:pt idx="10">
                  <c:v>17.333061366300583</c:v>
                </c:pt>
                <c:pt idx="11">
                  <c:v>19.262443842201179</c:v>
                </c:pt>
                <c:pt idx="12">
                  <c:v>16.064723879832215</c:v>
                </c:pt>
                <c:pt idx="13">
                  <c:v>24.217378786989542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18.623474521954261</c:v>
                </c:pt>
                <c:pt idx="1">
                  <c:v>19.884470522744898</c:v>
                </c:pt>
                <c:pt idx="2">
                  <c:v>26.48152987090393</c:v>
                </c:pt>
                <c:pt idx="3">
                  <c:v>29.445238824413899</c:v>
                </c:pt>
                <c:pt idx="4">
                  <c:v>25.398069392820069</c:v>
                </c:pt>
                <c:pt idx="5">
                  <c:v>25.740467837103079</c:v>
                </c:pt>
                <c:pt idx="6">
                  <c:v>29.717774072263779</c:v>
                </c:pt>
                <c:pt idx="7">
                  <c:v>20.987751967082058</c:v>
                </c:pt>
                <c:pt idx="8">
                  <c:v>17.803577759648658</c:v>
                </c:pt>
                <c:pt idx="9">
                  <c:v>17.176954225770913</c:v>
                </c:pt>
                <c:pt idx="10">
                  <c:v>19.236328557734453</c:v>
                </c:pt>
                <c:pt idx="11">
                  <c:v>18.093479466779407</c:v>
                </c:pt>
                <c:pt idx="12">
                  <c:v>16.472233055034366</c:v>
                </c:pt>
                <c:pt idx="13">
                  <c:v>16.947937740609838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72.939250579897745</c:v>
                </c:pt>
                <c:pt idx="1">
                  <c:v>75.85269248325983</c:v>
                </c:pt>
                <c:pt idx="2">
                  <c:v>80.644171212826365</c:v>
                </c:pt>
                <c:pt idx="3">
                  <c:v>189.48139470869577</c:v>
                </c:pt>
                <c:pt idx="4">
                  <c:v>230.06646900016909</c:v>
                </c:pt>
                <c:pt idx="5">
                  <c:v>217.96059230760329</c:v>
                </c:pt>
                <c:pt idx="6">
                  <c:v>190.62400411379036</c:v>
                </c:pt>
                <c:pt idx="7">
                  <c:v>172.00851294667177</c:v>
                </c:pt>
                <c:pt idx="8">
                  <c:v>132.87637208348713</c:v>
                </c:pt>
                <c:pt idx="9">
                  <c:v>112.1919265473516</c:v>
                </c:pt>
                <c:pt idx="10">
                  <c:v>107.79185080005453</c:v>
                </c:pt>
                <c:pt idx="11">
                  <c:v>101.4487019810925</c:v>
                </c:pt>
                <c:pt idx="12">
                  <c:v>80.017726554445844</c:v>
                </c:pt>
                <c:pt idx="13">
                  <c:v>66.731934526116433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12253</c:v>
                </c:pt>
                <c:pt idx="1">
                  <c:v>12335</c:v>
                </c:pt>
                <c:pt idx="2">
                  <c:v>12385</c:v>
                </c:pt>
                <c:pt idx="3">
                  <c:v>12507</c:v>
                </c:pt>
                <c:pt idx="4">
                  <c:v>12624</c:v>
                </c:pt>
                <c:pt idx="5">
                  <c:v>12733</c:v>
                </c:pt>
                <c:pt idx="6">
                  <c:v>12746</c:v>
                </c:pt>
                <c:pt idx="7">
                  <c:v>12723</c:v>
                </c:pt>
                <c:pt idx="8">
                  <c:v>12712</c:v>
                </c:pt>
                <c:pt idx="9">
                  <c:v>12623</c:v>
                </c:pt>
                <c:pt idx="10">
                  <c:v>12542</c:v>
                </c:pt>
                <c:pt idx="11">
                  <c:v>12569</c:v>
                </c:pt>
                <c:pt idx="12">
                  <c:v>12449</c:v>
                </c:pt>
                <c:pt idx="13">
                  <c:v>12433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5885</c:v>
                </c:pt>
                <c:pt idx="1">
                  <c:v>5845</c:v>
                </c:pt>
                <c:pt idx="2">
                  <c:v>5766</c:v>
                </c:pt>
                <c:pt idx="3">
                  <c:v>5679</c:v>
                </c:pt>
                <c:pt idx="4">
                  <c:v>5603</c:v>
                </c:pt>
                <c:pt idx="5">
                  <c:v>5546</c:v>
                </c:pt>
                <c:pt idx="6">
                  <c:v>5493</c:v>
                </c:pt>
                <c:pt idx="7">
                  <c:v>5453</c:v>
                </c:pt>
                <c:pt idx="8">
                  <c:v>5422</c:v>
                </c:pt>
                <c:pt idx="9">
                  <c:v>5353</c:v>
                </c:pt>
                <c:pt idx="10">
                  <c:v>5225</c:v>
                </c:pt>
                <c:pt idx="11">
                  <c:v>5207</c:v>
                </c:pt>
                <c:pt idx="12">
                  <c:v>5184</c:v>
                </c:pt>
                <c:pt idx="13">
                  <c:v>5138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8890</c:v>
                </c:pt>
                <c:pt idx="1">
                  <c:v>8905</c:v>
                </c:pt>
                <c:pt idx="2">
                  <c:v>8877</c:v>
                </c:pt>
                <c:pt idx="3">
                  <c:v>8941</c:v>
                </c:pt>
                <c:pt idx="4">
                  <c:v>8942</c:v>
                </c:pt>
                <c:pt idx="5">
                  <c:v>8966</c:v>
                </c:pt>
                <c:pt idx="6">
                  <c:v>8965</c:v>
                </c:pt>
                <c:pt idx="7">
                  <c:v>8964</c:v>
                </c:pt>
                <c:pt idx="8">
                  <c:v>9007</c:v>
                </c:pt>
                <c:pt idx="9">
                  <c:v>9001</c:v>
                </c:pt>
                <c:pt idx="10">
                  <c:v>9019</c:v>
                </c:pt>
                <c:pt idx="11">
                  <c:v>9004</c:v>
                </c:pt>
                <c:pt idx="12">
                  <c:v>8978</c:v>
                </c:pt>
                <c:pt idx="13">
                  <c:v>8985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221</c:v>
                </c:pt>
                <c:pt idx="1">
                  <c:v>221</c:v>
                </c:pt>
                <c:pt idx="2">
                  <c:v>221</c:v>
                </c:pt>
                <c:pt idx="3">
                  <c:v>221</c:v>
                </c:pt>
                <c:pt idx="4">
                  <c:v>221</c:v>
                </c:pt>
                <c:pt idx="5">
                  <c:v>161</c:v>
                </c:pt>
                <c:pt idx="6">
                  <c:v>161</c:v>
                </c:pt>
                <c:pt idx="7">
                  <c:v>161</c:v>
                </c:pt>
                <c:pt idx="8">
                  <c:v>161</c:v>
                </c:pt>
                <c:pt idx="9">
                  <c:v>161</c:v>
                </c:pt>
                <c:pt idx="10">
                  <c:v>161</c:v>
                </c:pt>
                <c:pt idx="11">
                  <c:v>230</c:v>
                </c:pt>
                <c:pt idx="12">
                  <c:v>230</c:v>
                </c:pt>
                <c:pt idx="13">
                  <c:v>230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923</c:v>
                </c:pt>
                <c:pt idx="1">
                  <c:v>923</c:v>
                </c:pt>
                <c:pt idx="2">
                  <c:v>923</c:v>
                </c:pt>
                <c:pt idx="3">
                  <c:v>923</c:v>
                </c:pt>
                <c:pt idx="4">
                  <c:v>923</c:v>
                </c:pt>
                <c:pt idx="5">
                  <c:v>775</c:v>
                </c:pt>
                <c:pt idx="6">
                  <c:v>775</c:v>
                </c:pt>
                <c:pt idx="7">
                  <c:v>775</c:v>
                </c:pt>
                <c:pt idx="8">
                  <c:v>775</c:v>
                </c:pt>
                <c:pt idx="9">
                  <c:v>775</c:v>
                </c:pt>
                <c:pt idx="10">
                  <c:v>775</c:v>
                </c:pt>
                <c:pt idx="11">
                  <c:v>741</c:v>
                </c:pt>
                <c:pt idx="12">
                  <c:v>741</c:v>
                </c:pt>
                <c:pt idx="13">
                  <c:v>741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267.97190000000001</c:v>
                </c:pt>
                <c:pt idx="1">
                  <c:v>303.99880000000002</c:v>
                </c:pt>
                <c:pt idx="2">
                  <c:v>295.06959999999998</c:v>
                </c:pt>
                <c:pt idx="3">
                  <c:v>818.03440000000001</c:v>
                </c:pt>
                <c:pt idx="4">
                  <c:v>924.03279999999995</c:v>
                </c:pt>
                <c:pt idx="5">
                  <c:v>942.97529999999995</c:v>
                </c:pt>
                <c:pt idx="6">
                  <c:v>922.01409999999998</c:v>
                </c:pt>
                <c:pt idx="7">
                  <c:v>960.37909999999999</c:v>
                </c:pt>
                <c:pt idx="8">
                  <c:v>790.10670000000005</c:v>
                </c:pt>
                <c:pt idx="9">
                  <c:v>686.63699999999994</c:v>
                </c:pt>
                <c:pt idx="10">
                  <c:v>651.63430000000005</c:v>
                </c:pt>
                <c:pt idx="11">
                  <c:v>638.69370000000004</c:v>
                </c:pt>
                <c:pt idx="12">
                  <c:v>558.98109999999997</c:v>
                </c:pt>
                <c:pt idx="13">
                  <c:v>517.30439999999999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99.831000000000003</c:v>
                </c:pt>
                <c:pt idx="1">
                  <c:v>119.71299999999999</c:v>
                </c:pt>
                <c:pt idx="2">
                  <c:v>158.71799999999999</c:v>
                </c:pt>
                <c:pt idx="3">
                  <c:v>156.99199999999999</c:v>
                </c:pt>
                <c:pt idx="4">
                  <c:v>145.06399999999999</c:v>
                </c:pt>
                <c:pt idx="5">
                  <c:v>124.929</c:v>
                </c:pt>
                <c:pt idx="6">
                  <c:v>100.96</c:v>
                </c:pt>
                <c:pt idx="7">
                  <c:v>87.676000000000002</c:v>
                </c:pt>
                <c:pt idx="8">
                  <c:v>54.027000000000001</c:v>
                </c:pt>
                <c:pt idx="9">
                  <c:v>43.356999999999999</c:v>
                </c:pt>
                <c:pt idx="10">
                  <c:v>41.779000000000003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99.831000000000003</c:v>
                </c:pt>
                <c:pt idx="1">
                  <c:v>119.71299999999999</c:v>
                </c:pt>
                <c:pt idx="2">
                  <c:v>158.71799999999999</c:v>
                </c:pt>
                <c:pt idx="3">
                  <c:v>156.99199999999999</c:v>
                </c:pt>
                <c:pt idx="4">
                  <c:v>145.06399999999999</c:v>
                </c:pt>
                <c:pt idx="5">
                  <c:v>124.929</c:v>
                </c:pt>
                <c:pt idx="6">
                  <c:v>100.96</c:v>
                </c:pt>
                <c:pt idx="7">
                  <c:v>87.676000000000002</c:v>
                </c:pt>
                <c:pt idx="8">
                  <c:v>54.027000000000001</c:v>
                </c:pt>
                <c:pt idx="9">
                  <c:v>43.356999999999999</c:v>
                </c:pt>
                <c:pt idx="10">
                  <c:v>41.779000000000003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26.48152987090393</c:v>
                </c:pt>
                <c:pt idx="1">
                  <c:v>29.445238824413899</c:v>
                </c:pt>
                <c:pt idx="2">
                  <c:v>25.398069392820069</c:v>
                </c:pt>
                <c:pt idx="3">
                  <c:v>25.740467837103079</c:v>
                </c:pt>
                <c:pt idx="4">
                  <c:v>29.717774072263779</c:v>
                </c:pt>
                <c:pt idx="5">
                  <c:v>20.987751967082058</c:v>
                </c:pt>
                <c:pt idx="6">
                  <c:v>17.803577759648658</c:v>
                </c:pt>
                <c:pt idx="7">
                  <c:v>17.176954225770913</c:v>
                </c:pt>
                <c:pt idx="8">
                  <c:v>19.236328557734453</c:v>
                </c:pt>
                <c:pt idx="9">
                  <c:v>18.093479466779407</c:v>
                </c:pt>
                <c:pt idx="10">
                  <c:v>16.472233055034366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80.644171212826365</c:v>
                </c:pt>
                <c:pt idx="1">
                  <c:v>189.48139470869577</c:v>
                </c:pt>
                <c:pt idx="2">
                  <c:v>230.06646900016909</c:v>
                </c:pt>
                <c:pt idx="3">
                  <c:v>217.96059230760329</c:v>
                </c:pt>
                <c:pt idx="4">
                  <c:v>190.62400411379036</c:v>
                </c:pt>
                <c:pt idx="5">
                  <c:v>172.00851294667177</c:v>
                </c:pt>
                <c:pt idx="6">
                  <c:v>132.87637208348713</c:v>
                </c:pt>
                <c:pt idx="7">
                  <c:v>112.1919265473516</c:v>
                </c:pt>
                <c:pt idx="8">
                  <c:v>107.79185080005453</c:v>
                </c:pt>
                <c:pt idx="9">
                  <c:v>101.4487019810925</c:v>
                </c:pt>
                <c:pt idx="10">
                  <c:v>80.017726554445844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0.63179290074386429</c:v>
                </c:pt>
                <c:pt idx="2">
                  <c:v>0.6898788888696481</c:v>
                </c:pt>
                <c:pt idx="3">
                  <c:v>0.72027699290906866</c:v>
                </c:pt>
                <c:pt idx="4">
                  <c:v>0.76099545109442801</c:v>
                </c:pt>
                <c:pt idx="5">
                  <c:v>0.72629544817198699</c:v>
                </c:pt>
                <c:pt idx="6">
                  <c:v>0.759804007416504</c:v>
                </c:pt>
                <c:pt idx="7">
                  <c:v>0.78148225721924447</c:v>
                </c:pt>
                <c:pt idx="8">
                  <c:v>0.50121599730406219</c:v>
                </c:pt>
                <c:pt idx="9">
                  <c:v>0.42737855835829874</c:v>
                </c:pt>
                <c:pt idx="10">
                  <c:v>0.52212180724195711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41.779000000000003</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41.779000000000003</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29：電気機械器具製造業(N=2)</c:v>
                </c:pt>
                <c:pt idx="21">
                  <c:v>30：情報通信機械器具製造業(N=0)</c:v>
                </c:pt>
                <c:pt idx="22">
                  <c:v>31：輸送用機械器具製造業(N=0)</c:v>
                </c:pt>
                <c:pt idx="23">
                  <c:v>32：その他の製造業(N=1)</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2.6520000000000001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35.994</c:v>
                </c:pt>
                <c:pt idx="21">
                  <c:v>0</c:v>
                </c:pt>
                <c:pt idx="22">
                  <c:v>0</c:v>
                </c:pt>
                <c:pt idx="23">
                  <c:v>3.133</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217.0237214643742</c:v>
                </c:pt>
                <c:pt idx="2">
                  <c:v>2.226810666942002</c:v>
                </c:pt>
                <c:pt idx="3">
                  <c:v>24.964718178542569</c:v>
                </c:pt>
                <c:pt idx="4">
                  <c:v>17.328030832123421</c:v>
                </c:pt>
                <c:pt idx="5">
                  <c:v>22.259375093016899</c:v>
                </c:pt>
                <c:pt idx="7">
                  <c:v>55.941568649541402</c:v>
                </c:pt>
                <c:pt idx="8">
                  <c:v>1.3119040096305301</c:v>
                </c:pt>
                <c:pt idx="9">
                  <c:v>0</c:v>
                </c:pt>
                <c:pt idx="10">
                  <c:v>0.28150720000000001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244.21525030985879</c:v>
                </c:pt>
                <c:pt idx="4" formatCode="#,##0">
                  <c:v>17.328030832123421</c:v>
                </c:pt>
                <c:pt idx="5" formatCode="#,##0">
                  <c:v>22.259375093016899</c:v>
                </c:pt>
                <c:pt idx="6" formatCode="#,##0">
                  <c:v>57.253472659171933</c:v>
                </c:pt>
                <c:pt idx="10" formatCode="#,##0">
                  <c:v>0.28150720000000001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41.779000000000003</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41.779000000000003</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国富町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29：電気機械器具製造業(N=2)</c:v>
                </c:pt>
                <c:pt idx="16">
                  <c:v>30：情報通信機械器具製造業(N=0)</c:v>
                </c:pt>
                <c:pt idx="17">
                  <c:v>31：輸送用機械器具製造業(N=0)</c:v>
                </c:pt>
                <c:pt idx="18">
                  <c:v>32：その他の製造業(N=1)</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17.997</c:v>
                </c:pt>
                <c:pt idx="16">
                  <c:v>0</c:v>
                </c:pt>
                <c:pt idx="17">
                  <c:v>0</c:v>
                </c:pt>
                <c:pt idx="18">
                  <c:v>3.133</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29：電気機械器具製造業(N=2)</c:v>
                </c:pt>
                <c:pt idx="16">
                  <c:v>30：情報通信機械器具製造業(N=0)</c:v>
                </c:pt>
                <c:pt idx="17">
                  <c:v>31：輸送用機械器具製造業(N=0)</c:v>
                </c:pt>
                <c:pt idx="18">
                  <c:v>32：その他の製造業(N=1)</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国富町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国富町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国富町</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2.6520000000000001</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102,413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5349.5800000000054</c:v>
                </c:pt>
                <c:pt idx="1">
                  <c:v>97063.200000000041</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134,811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6420.1379496000063</c:v>
                </c:pt>
                <c:pt idx="1">
                  <c:v>128391.31843200004</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国富町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29.791578420000011</c:v>
                </c:pt>
                <c:pt idx="1">
                  <c:v>1.4174133480000002</c:v>
                </c:pt>
                <c:pt idx="2">
                  <c:v>0.73751093999999995</c:v>
                </c:pt>
                <c:pt idx="3">
                  <c:v>0</c:v>
                </c:pt>
                <c:pt idx="4">
                  <c:v>1.4877781999999999</c:v>
                </c:pt>
                <c:pt idx="5">
                  <c:v>9.1769402200000005</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622,214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国富町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602304</c:v>
                </c:pt>
                <c:pt idx="1">
                  <c:v>17700</c:v>
                </c:pt>
                <c:pt idx="2">
                  <c:v>2210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24687.5</c:v>
                </c:pt>
                <c:pt idx="1">
                  <c:v>55539.7</c:v>
                </c:pt>
                <c:pt idx="2">
                  <c:v>62566.499999999993</c:v>
                </c:pt>
                <c:pt idx="3">
                  <c:v>69407</c:v>
                </c:pt>
                <c:pt idx="4">
                  <c:v>89802.499999999985</c:v>
                </c:pt>
                <c:pt idx="5">
                  <c:v>96221.200000000041</c:v>
                </c:pt>
                <c:pt idx="6">
                  <c:v>96716.700000000041</c:v>
                </c:pt>
                <c:pt idx="7">
                  <c:v>97013.700000000041</c:v>
                </c:pt>
                <c:pt idx="8">
                  <c:v>97063.200000000041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3386.83</c:v>
                </c:pt>
                <c:pt idx="1">
                  <c:v>3574.63</c:v>
                </c:pt>
                <c:pt idx="2">
                  <c:v>3800.93</c:v>
                </c:pt>
                <c:pt idx="3">
                  <c:v>3992.2300000000009</c:v>
                </c:pt>
                <c:pt idx="4">
                  <c:v>4377.6700000000019</c:v>
                </c:pt>
                <c:pt idx="5">
                  <c:v>4602.680000000003</c:v>
                </c:pt>
                <c:pt idx="6">
                  <c:v>4844.6300000000028</c:v>
                </c:pt>
                <c:pt idx="7">
                  <c:v>5161.7200000000048</c:v>
                </c:pt>
                <c:pt idx="8">
                  <c:v>5349.5800000000054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0.15465807758737254</c:v>
                </c:pt>
                <c:pt idx="1">
                  <c:v>0.35762734271181595</c:v>
                </c:pt>
                <c:pt idx="2">
                  <c:v>0.46128513256481851</c:v>
                </c:pt>
                <c:pt idx="3">
                  <c:v>0.57060807632211219</c:v>
                </c:pt>
                <c:pt idx="4">
                  <c:v>0.79445273309301467</c:v>
                </c:pt>
                <c:pt idx="5">
                  <c:v>0.87063096617055047</c:v>
                </c:pt>
                <c:pt idx="6">
                  <c:v>0.98233033998425845</c:v>
                </c:pt>
                <c:pt idx="7">
                  <c:v>1.0069605142170026</c:v>
                </c:pt>
                <c:pt idx="8">
                  <c:v>1.0091382948435799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217.7342638386404</c:v>
                </c:pt>
                <c:pt idx="2">
                  <c:v>1.8234563035375959</c:v>
                </c:pt>
                <c:pt idx="3">
                  <c:v>10.508748857991099</c:v>
                </c:pt>
                <c:pt idx="4">
                  <c:v>25.398069392820069</c:v>
                </c:pt>
                <c:pt idx="5">
                  <c:v>33.161983304302638</c:v>
                </c:pt>
                <c:pt idx="7">
                  <c:v>51.094042971915627</c:v>
                </c:pt>
                <c:pt idx="8">
                  <c:v>1.6002406879992499</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230.06646900016909</c:v>
                </c:pt>
                <c:pt idx="4" formatCode="#,##0">
                  <c:v>25.398069392820069</c:v>
                </c:pt>
                <c:pt idx="5" formatCode="#,##0">
                  <c:v>33.161983304302638</c:v>
                </c:pt>
                <c:pt idx="6" formatCode="#,##0">
                  <c:v>52.694283659914873</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722</c:v>
                </c:pt>
                <c:pt idx="1">
                  <c:v>754</c:v>
                </c:pt>
                <c:pt idx="2">
                  <c:v>795</c:v>
                </c:pt>
                <c:pt idx="3">
                  <c:v>828</c:v>
                </c:pt>
                <c:pt idx="4">
                  <c:v>894</c:v>
                </c:pt>
                <c:pt idx="5">
                  <c:v>930</c:v>
                </c:pt>
                <c:pt idx="6">
                  <c:v>969</c:v>
                </c:pt>
                <c:pt idx="7">
                  <c:v>1021</c:v>
                </c:pt>
                <c:pt idx="8">
                  <c:v>1051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133590.66549198425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134811.45638160006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887402.85300000024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827543.8450000002</c:v>
                </c:pt>
                <c:pt idx="1">
                  <c:v>39372.593000000001</c:v>
                </c:pt>
                <c:pt idx="2">
                  <c:v>20486.415000000001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134811.45638160006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排出量比較シート!$DN$21:$DN$50</c:f>
              <c:numCache>
                <c:formatCode>0.0%;;</c:formatCode>
                <c:ptCount val="30"/>
                <c:pt idx="0">
                  <c:v>0</c:v>
                </c:pt>
                <c:pt idx="1">
                  <c:v>1</c:v>
                </c:pt>
                <c:pt idx="2">
                  <c:v>1</c:v>
                </c:pt>
                <c:pt idx="3">
                  <c:v>1</c:v>
                </c:pt>
                <c:pt idx="4">
                  <c:v>0</c:v>
                </c:pt>
                <c:pt idx="5">
                  <c:v>1</c:v>
                </c:pt>
                <c:pt idx="6">
                  <c:v>0</c:v>
                </c:pt>
                <c:pt idx="7">
                  <c:v>0</c:v>
                </c:pt>
                <c:pt idx="8">
                  <c:v>1</c:v>
                </c:pt>
                <c:pt idx="9">
                  <c:v>0.89</c:v>
                </c:pt>
                <c:pt idx="10">
                  <c:v>0</c:v>
                </c:pt>
                <c:pt idx="11">
                  <c:v>1</c:v>
                </c:pt>
                <c:pt idx="12">
                  <c:v>0</c:v>
                </c:pt>
                <c:pt idx="13">
                  <c:v>1</c:v>
                </c:pt>
                <c:pt idx="14">
                  <c:v>0</c:v>
                </c:pt>
                <c:pt idx="15">
                  <c:v>1</c:v>
                </c:pt>
                <c:pt idx="16">
                  <c:v>0</c:v>
                </c:pt>
                <c:pt idx="17">
                  <c:v>1</c:v>
                </c:pt>
                <c:pt idx="18">
                  <c:v>0</c:v>
                </c:pt>
                <c:pt idx="19">
                  <c:v>1</c:v>
                </c:pt>
                <c:pt idx="20">
                  <c:v>0</c:v>
                </c:pt>
                <c:pt idx="21">
                  <c:v>1</c:v>
                </c:pt>
                <c:pt idx="22">
                  <c:v>1</c:v>
                </c:pt>
                <c:pt idx="23">
                  <c:v>1</c:v>
                </c:pt>
                <c:pt idx="24">
                  <c:v>0</c:v>
                </c:pt>
                <c:pt idx="25">
                  <c:v>1</c:v>
                </c:pt>
                <c:pt idx="26">
                  <c:v>0.32</c:v>
                </c:pt>
                <c:pt idx="27">
                  <c:v>0</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排出量比較シート!$DO$21:$DO$50</c:f>
              <c:numCache>
                <c:formatCode>0.0%;;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0.11</c:v>
                </c:pt>
                <c:pt idx="10">
                  <c:v>1</c:v>
                </c:pt>
                <c:pt idx="11">
                  <c:v>0</c:v>
                </c:pt>
                <c:pt idx="12">
                  <c:v>0</c:v>
                </c:pt>
                <c:pt idx="13">
                  <c:v>0</c:v>
                </c:pt>
                <c:pt idx="14">
                  <c:v>0</c:v>
                </c:pt>
                <c:pt idx="15">
                  <c:v>0</c:v>
                </c:pt>
                <c:pt idx="16">
                  <c:v>1</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0.68</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排出量比較シート!$DF$21:$DF$50</c:f>
              <c:numCache>
                <c:formatCode>#,##0;;</c:formatCode>
                <c:ptCount val="30"/>
                <c:pt idx="0">
                  <c:v>0</c:v>
                </c:pt>
                <c:pt idx="1">
                  <c:v>3</c:v>
                </c:pt>
                <c:pt idx="2">
                  <c:v>1</c:v>
                </c:pt>
                <c:pt idx="3">
                  <c:v>4</c:v>
                </c:pt>
                <c:pt idx="4">
                  <c:v>0</c:v>
                </c:pt>
                <c:pt idx="5">
                  <c:v>3</c:v>
                </c:pt>
                <c:pt idx="6">
                  <c:v>0</c:v>
                </c:pt>
                <c:pt idx="7">
                  <c:v>0</c:v>
                </c:pt>
                <c:pt idx="8">
                  <c:v>2</c:v>
                </c:pt>
                <c:pt idx="9">
                  <c:v>5</c:v>
                </c:pt>
                <c:pt idx="10">
                  <c:v>0</c:v>
                </c:pt>
                <c:pt idx="11">
                  <c:v>1</c:v>
                </c:pt>
                <c:pt idx="12">
                  <c:v>0</c:v>
                </c:pt>
                <c:pt idx="13">
                  <c:v>12</c:v>
                </c:pt>
                <c:pt idx="14">
                  <c:v>0</c:v>
                </c:pt>
                <c:pt idx="15">
                  <c:v>1</c:v>
                </c:pt>
                <c:pt idx="16">
                  <c:v>0</c:v>
                </c:pt>
                <c:pt idx="17">
                  <c:v>5</c:v>
                </c:pt>
                <c:pt idx="18">
                  <c:v>0</c:v>
                </c:pt>
                <c:pt idx="19">
                  <c:v>1</c:v>
                </c:pt>
                <c:pt idx="20">
                  <c:v>0</c:v>
                </c:pt>
                <c:pt idx="21">
                  <c:v>1</c:v>
                </c:pt>
                <c:pt idx="22">
                  <c:v>8</c:v>
                </c:pt>
                <c:pt idx="23">
                  <c:v>4</c:v>
                </c:pt>
                <c:pt idx="24">
                  <c:v>0</c:v>
                </c:pt>
                <c:pt idx="25">
                  <c:v>6</c:v>
                </c:pt>
                <c:pt idx="26">
                  <c:v>4</c:v>
                </c:pt>
                <c:pt idx="27">
                  <c:v>0</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排出量比較シート!$DG$21:$DG$50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1</c:v>
                </c:pt>
                <c:pt idx="10">
                  <c:v>1</c:v>
                </c:pt>
                <c:pt idx="11">
                  <c:v>0</c:v>
                </c:pt>
                <c:pt idx="12">
                  <c:v>0</c:v>
                </c:pt>
                <c:pt idx="13">
                  <c:v>0</c:v>
                </c:pt>
                <c:pt idx="14">
                  <c:v>0</c:v>
                </c:pt>
                <c:pt idx="15">
                  <c:v>0</c:v>
                </c:pt>
                <c:pt idx="16">
                  <c:v>1</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排出量比較シート!$DL$21:$DL$50</c:f>
              <c:numCache>
                <c:formatCode>#,##0;;</c:formatCode>
                <c:ptCount val="30"/>
                <c:pt idx="0">
                  <c:v>0</c:v>
                </c:pt>
                <c:pt idx="1">
                  <c:v>3</c:v>
                </c:pt>
                <c:pt idx="2">
                  <c:v>1</c:v>
                </c:pt>
                <c:pt idx="3">
                  <c:v>4</c:v>
                </c:pt>
                <c:pt idx="4">
                  <c:v>0</c:v>
                </c:pt>
                <c:pt idx="5">
                  <c:v>3</c:v>
                </c:pt>
                <c:pt idx="6">
                  <c:v>0</c:v>
                </c:pt>
                <c:pt idx="7">
                  <c:v>1</c:v>
                </c:pt>
                <c:pt idx="8">
                  <c:v>2</c:v>
                </c:pt>
                <c:pt idx="9">
                  <c:v>6</c:v>
                </c:pt>
                <c:pt idx="10">
                  <c:v>1</c:v>
                </c:pt>
                <c:pt idx="11">
                  <c:v>1</c:v>
                </c:pt>
                <c:pt idx="12">
                  <c:v>0</c:v>
                </c:pt>
                <c:pt idx="13">
                  <c:v>12</c:v>
                </c:pt>
                <c:pt idx="14">
                  <c:v>0</c:v>
                </c:pt>
                <c:pt idx="15">
                  <c:v>1</c:v>
                </c:pt>
                <c:pt idx="16">
                  <c:v>1</c:v>
                </c:pt>
                <c:pt idx="17">
                  <c:v>5</c:v>
                </c:pt>
                <c:pt idx="18">
                  <c:v>1</c:v>
                </c:pt>
                <c:pt idx="19">
                  <c:v>1</c:v>
                </c:pt>
                <c:pt idx="20">
                  <c:v>0</c:v>
                </c:pt>
                <c:pt idx="21">
                  <c:v>1</c:v>
                </c:pt>
                <c:pt idx="22">
                  <c:v>8</c:v>
                </c:pt>
                <c:pt idx="23">
                  <c:v>4</c:v>
                </c:pt>
                <c:pt idx="24">
                  <c:v>0</c:v>
                </c:pt>
                <c:pt idx="25">
                  <c:v>6</c:v>
                </c:pt>
                <c:pt idx="26">
                  <c:v>6</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排出量比較シート!$CX$21:$CX$50</c:f>
              <c:numCache>
                <c:formatCode>[=0]#;[&lt;1]0.00;#,##0</c:formatCode>
                <c:ptCount val="30"/>
                <c:pt idx="0">
                  <c:v>0</c:v>
                </c:pt>
                <c:pt idx="1">
                  <c:v>11.131</c:v>
                </c:pt>
                <c:pt idx="2">
                  <c:v>27.588000000000001</c:v>
                </c:pt>
                <c:pt idx="3">
                  <c:v>21.010999999999999</c:v>
                </c:pt>
                <c:pt idx="4">
                  <c:v>0</c:v>
                </c:pt>
                <c:pt idx="5">
                  <c:v>23.986999999999998</c:v>
                </c:pt>
                <c:pt idx="6">
                  <c:v>0</c:v>
                </c:pt>
                <c:pt idx="7">
                  <c:v>0</c:v>
                </c:pt>
                <c:pt idx="8">
                  <c:v>10.76</c:v>
                </c:pt>
                <c:pt idx="9">
                  <c:v>25.236000000000001</c:v>
                </c:pt>
                <c:pt idx="10">
                  <c:v>0</c:v>
                </c:pt>
                <c:pt idx="11">
                  <c:v>2.605</c:v>
                </c:pt>
                <c:pt idx="12">
                  <c:v>0</c:v>
                </c:pt>
                <c:pt idx="13">
                  <c:v>64.266999999999996</c:v>
                </c:pt>
                <c:pt idx="14">
                  <c:v>0</c:v>
                </c:pt>
                <c:pt idx="15">
                  <c:v>12.27</c:v>
                </c:pt>
                <c:pt idx="16">
                  <c:v>0</c:v>
                </c:pt>
                <c:pt idx="17">
                  <c:v>61.277000000000001</c:v>
                </c:pt>
                <c:pt idx="18">
                  <c:v>0</c:v>
                </c:pt>
                <c:pt idx="19">
                  <c:v>5.4989999999999997</c:v>
                </c:pt>
                <c:pt idx="20">
                  <c:v>0</c:v>
                </c:pt>
                <c:pt idx="21">
                  <c:v>36.011000000000003</c:v>
                </c:pt>
                <c:pt idx="22">
                  <c:v>117.002</c:v>
                </c:pt>
                <c:pt idx="23">
                  <c:v>41.779000000000003</c:v>
                </c:pt>
                <c:pt idx="24">
                  <c:v>0</c:v>
                </c:pt>
                <c:pt idx="25">
                  <c:v>35.131</c:v>
                </c:pt>
                <c:pt idx="26">
                  <c:v>32.162999999999997</c:v>
                </c:pt>
                <c:pt idx="27">
                  <c:v>0</c:v>
                </c:pt>
                <c:pt idx="28">
                  <c:v>7.7939999999999996</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3.0470000000000002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3.266</c:v>
                </c:pt>
                <c:pt idx="10">
                  <c:v>3.847</c:v>
                </c:pt>
                <c:pt idx="11">
                  <c:v>0</c:v>
                </c:pt>
                <c:pt idx="12">
                  <c:v>0</c:v>
                </c:pt>
                <c:pt idx="13">
                  <c:v>0</c:v>
                </c:pt>
                <c:pt idx="14">
                  <c:v>0</c:v>
                </c:pt>
                <c:pt idx="15">
                  <c:v>0</c:v>
                </c:pt>
                <c:pt idx="16">
                  <c:v>3.6680000000000001</c:v>
                </c:pt>
                <c:pt idx="17">
                  <c:v>0</c:v>
                </c:pt>
                <c:pt idx="18">
                  <c:v>4.0170000000000003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67.872</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排出量比較シート!$DD$21:$DD$50</c:f>
              <c:numCache>
                <c:formatCode>[=0]#;[&lt;1]0.00;#,##0</c:formatCode>
                <c:ptCount val="30"/>
                <c:pt idx="0">
                  <c:v>0</c:v>
                </c:pt>
                <c:pt idx="1">
                  <c:v>11.131</c:v>
                </c:pt>
                <c:pt idx="2">
                  <c:v>27.588000000000001</c:v>
                </c:pt>
                <c:pt idx="3">
                  <c:v>21.010999999999999</c:v>
                </c:pt>
                <c:pt idx="4">
                  <c:v>0</c:v>
                </c:pt>
                <c:pt idx="5">
                  <c:v>23.986999999999998</c:v>
                </c:pt>
                <c:pt idx="6">
                  <c:v>0</c:v>
                </c:pt>
                <c:pt idx="7">
                  <c:v>3.0470000000000002</c:v>
                </c:pt>
                <c:pt idx="8">
                  <c:v>10.76</c:v>
                </c:pt>
                <c:pt idx="9">
                  <c:v>28.502000000000002</c:v>
                </c:pt>
                <c:pt idx="10">
                  <c:v>3.847</c:v>
                </c:pt>
                <c:pt idx="11">
                  <c:v>2.605</c:v>
                </c:pt>
                <c:pt idx="12">
                  <c:v>0</c:v>
                </c:pt>
                <c:pt idx="13">
                  <c:v>64.266999999999996</c:v>
                </c:pt>
                <c:pt idx="14">
                  <c:v>0</c:v>
                </c:pt>
                <c:pt idx="15">
                  <c:v>12.27</c:v>
                </c:pt>
                <c:pt idx="16">
                  <c:v>3.6680000000000001</c:v>
                </c:pt>
                <c:pt idx="17">
                  <c:v>61.277000000000001</c:v>
                </c:pt>
                <c:pt idx="18">
                  <c:v>4.0170000000000003</c:v>
                </c:pt>
                <c:pt idx="19">
                  <c:v>5.4989999999999997</c:v>
                </c:pt>
                <c:pt idx="20">
                  <c:v>0</c:v>
                </c:pt>
                <c:pt idx="21">
                  <c:v>36.011000000000003</c:v>
                </c:pt>
                <c:pt idx="22">
                  <c:v>117.002</c:v>
                </c:pt>
                <c:pt idx="23">
                  <c:v>41.779000000000003</c:v>
                </c:pt>
                <c:pt idx="24">
                  <c:v>0</c:v>
                </c:pt>
                <c:pt idx="25">
                  <c:v>35.131</c:v>
                </c:pt>
                <c:pt idx="26">
                  <c:v>100.035</c:v>
                </c:pt>
                <c:pt idx="27">
                  <c:v>0</c:v>
                </c:pt>
                <c:pt idx="28">
                  <c:v>7.7939999999999996</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0.12018211691242188</c:v>
                </c:pt>
                <c:pt idx="10">
                  <c:v>0.13669589930157816</c:v>
                </c:pt>
                <c:pt idx="11">
                  <c:v>0</c:v>
                </c:pt>
                <c:pt idx="12">
                  <c:v>0</c:v>
                </c:pt>
                <c:pt idx="13">
                  <c:v>0</c:v>
                </c:pt>
                <c:pt idx="14">
                  <c:v>0</c:v>
                </c:pt>
                <c:pt idx="15">
                  <c:v>0</c:v>
                </c:pt>
                <c:pt idx="16">
                  <c:v>9.5977601850820479E-2</c:v>
                </c:pt>
                <c:pt idx="17">
                  <c:v>0</c:v>
                </c:pt>
                <c:pt idx="18">
                  <c:v>0.11514670378112508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排出量比較シート!$CM$21:$CM$50</c:f>
              <c:numCache>
                <c:formatCode>\(0%\);;</c:formatCode>
                <c:ptCount val="30"/>
                <c:pt idx="0">
                  <c:v>0</c:v>
                </c:pt>
                <c:pt idx="1">
                  <c:v>0.21235812837259757</c:v>
                </c:pt>
                <c:pt idx="2">
                  <c:v>0.89744174926383591</c:v>
                </c:pt>
                <c:pt idx="3">
                  <c:v>0.3907221207939629</c:v>
                </c:pt>
                <c:pt idx="4">
                  <c:v>0</c:v>
                </c:pt>
                <c:pt idx="5">
                  <c:v>0.33440556143255096</c:v>
                </c:pt>
                <c:pt idx="6">
                  <c:v>0</c:v>
                </c:pt>
                <c:pt idx="7">
                  <c:v>7.9566472923956813E-2</c:v>
                </c:pt>
                <c:pt idx="8">
                  <c:v>0.10856189155361605</c:v>
                </c:pt>
                <c:pt idx="9">
                  <c:v>0.43070496556297089</c:v>
                </c:pt>
                <c:pt idx="10">
                  <c:v>0</c:v>
                </c:pt>
                <c:pt idx="11">
                  <c:v>0.14847715457933297</c:v>
                </c:pt>
                <c:pt idx="12">
                  <c:v>0</c:v>
                </c:pt>
                <c:pt idx="13">
                  <c:v>0.18575758931289027</c:v>
                </c:pt>
                <c:pt idx="14">
                  <c:v>0</c:v>
                </c:pt>
                <c:pt idx="15">
                  <c:v>1</c:v>
                </c:pt>
                <c:pt idx="16">
                  <c:v>0</c:v>
                </c:pt>
                <c:pt idx="17">
                  <c:v>1</c:v>
                </c:pt>
                <c:pt idx="18">
                  <c:v>0</c:v>
                </c:pt>
                <c:pt idx="19">
                  <c:v>0.16219969093495576</c:v>
                </c:pt>
                <c:pt idx="20">
                  <c:v>0</c:v>
                </c:pt>
                <c:pt idx="21">
                  <c:v>0.80523861669642538</c:v>
                </c:pt>
                <c:pt idx="22">
                  <c:v>1</c:v>
                </c:pt>
                <c:pt idx="23">
                  <c:v>0.52212180724195711</c:v>
                </c:pt>
                <c:pt idx="24">
                  <c:v>0</c:v>
                </c:pt>
                <c:pt idx="25">
                  <c:v>0.77834254895579191</c:v>
                </c:pt>
                <c:pt idx="26">
                  <c:v>0.38557838568269243</c:v>
                </c:pt>
                <c:pt idx="27">
                  <c:v>0</c:v>
                </c:pt>
                <c:pt idx="28">
                  <c:v>0.1390147425997505</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排出量比較シート!$BV$21:$BV$50</c:f>
              <c:numCache>
                <c:formatCode>0%</c:formatCode>
                <c:ptCount val="30"/>
                <c:pt idx="0">
                  <c:v>0.26607431137028859</c:v>
                </c:pt>
                <c:pt idx="1">
                  <c:v>0.33195736273593551</c:v>
                </c:pt>
                <c:pt idx="2">
                  <c:v>0.25314438849718668</c:v>
                </c:pt>
                <c:pt idx="3">
                  <c:v>0.35773363198995173</c:v>
                </c:pt>
                <c:pt idx="4">
                  <c:v>0.31337324895785762</c:v>
                </c:pt>
                <c:pt idx="5">
                  <c:v>0.43738131560992877</c:v>
                </c:pt>
                <c:pt idx="6">
                  <c:v>0.4097703211661638</c:v>
                </c:pt>
                <c:pt idx="7">
                  <c:v>0.24917763338539542</c:v>
                </c:pt>
                <c:pt idx="8">
                  <c:v>0.58180835409590514</c:v>
                </c:pt>
                <c:pt idx="9">
                  <c:v>0.39500467526415906</c:v>
                </c:pt>
                <c:pt idx="10">
                  <c:v>0.411200822527649</c:v>
                </c:pt>
                <c:pt idx="11">
                  <c:v>0.20097563668107915</c:v>
                </c:pt>
                <c:pt idx="12">
                  <c:v>0.11088822868085622</c:v>
                </c:pt>
                <c:pt idx="13">
                  <c:v>0.82640699541112339</c:v>
                </c:pt>
                <c:pt idx="14">
                  <c:v>0.21471827130470267</c:v>
                </c:pt>
                <c:pt idx="15">
                  <c:v>0.11494773278407254</c:v>
                </c:pt>
                <c:pt idx="16">
                  <c:v>0.19575163867164935</c:v>
                </c:pt>
                <c:pt idx="17">
                  <c:v>0.39563193192343593</c:v>
                </c:pt>
                <c:pt idx="18">
                  <c:v>0.21494633344928607</c:v>
                </c:pt>
                <c:pt idx="19">
                  <c:v>0.28982476446855504</c:v>
                </c:pt>
                <c:pt idx="20">
                  <c:v>0.1692006866220033</c:v>
                </c:pt>
                <c:pt idx="21">
                  <c:v>0.32922966826174571</c:v>
                </c:pt>
                <c:pt idx="22">
                  <c:v>0.61548847390281991</c:v>
                </c:pt>
                <c:pt idx="23">
                  <c:v>0.5173533758755271</c:v>
                </c:pt>
                <c:pt idx="24">
                  <c:v>7.6406430888731683E-2</c:v>
                </c:pt>
                <c:pt idx="25">
                  <c:v>0.34835612290110846</c:v>
                </c:pt>
                <c:pt idx="26">
                  <c:v>0.46361315893121174</c:v>
                </c:pt>
                <c:pt idx="27">
                  <c:v>3.2901303878364381E-2</c:v>
                </c:pt>
                <c:pt idx="28">
                  <c:v>0.39332090934984337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排出量比較シート!$BZ$21:$BZ$50</c:f>
              <c:numCache>
                <c:formatCode>0%</c:formatCode>
                <c:ptCount val="30"/>
                <c:pt idx="0">
                  <c:v>0.18328071112210959</c:v>
                </c:pt>
                <c:pt idx="1">
                  <c:v>0.14810062603074986</c:v>
                </c:pt>
                <c:pt idx="2">
                  <c:v>0.16995172003803888</c:v>
                </c:pt>
                <c:pt idx="3">
                  <c:v>0.14249707622963384</c:v>
                </c:pt>
                <c:pt idx="4">
                  <c:v>0.15222709361126061</c:v>
                </c:pt>
                <c:pt idx="5">
                  <c:v>0.11117217827070738</c:v>
                </c:pt>
                <c:pt idx="6">
                  <c:v>0.15415330388768544</c:v>
                </c:pt>
                <c:pt idx="7">
                  <c:v>0.19791685583758678</c:v>
                </c:pt>
                <c:pt idx="8">
                  <c:v>7.7976007088378818E-2</c:v>
                </c:pt>
                <c:pt idx="9">
                  <c:v>0.18320525507999574</c:v>
                </c:pt>
                <c:pt idx="10">
                  <c:v>0.1711667634700906</c:v>
                </c:pt>
                <c:pt idx="11">
                  <c:v>0.18488326890861514</c:v>
                </c:pt>
                <c:pt idx="12">
                  <c:v>0.21844101699181684</c:v>
                </c:pt>
                <c:pt idx="13">
                  <c:v>4.998835697410603E-2</c:v>
                </c:pt>
                <c:pt idx="14">
                  <c:v>0.21515191575637502</c:v>
                </c:pt>
                <c:pt idx="15">
                  <c:v>0.26026416867956426</c:v>
                </c:pt>
                <c:pt idx="16">
                  <c:v>0.25162002385623039</c:v>
                </c:pt>
                <c:pt idx="17">
                  <c:v>0.22615625155980179</c:v>
                </c:pt>
                <c:pt idx="18">
                  <c:v>0.23100570125821207</c:v>
                </c:pt>
                <c:pt idx="19">
                  <c:v>0.17496020562706596</c:v>
                </c:pt>
                <c:pt idx="20">
                  <c:v>0.14360518253577487</c:v>
                </c:pt>
                <c:pt idx="21">
                  <c:v>0.2329682953101688</c:v>
                </c:pt>
                <c:pt idx="22">
                  <c:v>7.2266059269559355E-2</c:v>
                </c:pt>
                <c:pt idx="23">
                  <c:v>0.10650096855016171</c:v>
                </c:pt>
                <c:pt idx="24">
                  <c:v>0.16442265595862504</c:v>
                </c:pt>
                <c:pt idx="25">
                  <c:v>0.11818406132638702</c:v>
                </c:pt>
                <c:pt idx="26">
                  <c:v>0.11730869415224696</c:v>
                </c:pt>
                <c:pt idx="27">
                  <c:v>0.14761368971133881</c:v>
                </c:pt>
                <c:pt idx="28">
                  <c:v>9.302909996738476E-2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排出量比較シート!$CA$21:$CA$50</c:f>
              <c:numCache>
                <c:formatCode>0%</c:formatCode>
                <c:ptCount val="30"/>
                <c:pt idx="0">
                  <c:v>0.16898328251657149</c:v>
                </c:pt>
                <c:pt idx="1">
                  <c:v>0.19388702246441011</c:v>
                </c:pt>
                <c:pt idx="2">
                  <c:v>0.15473338803447576</c:v>
                </c:pt>
                <c:pt idx="3">
                  <c:v>0.16473790200442828</c:v>
                </c:pt>
                <c:pt idx="4">
                  <c:v>0.22878509889650209</c:v>
                </c:pt>
                <c:pt idx="5">
                  <c:v>0.22445540863817343</c:v>
                </c:pt>
                <c:pt idx="6">
                  <c:v>0.13331501599939413</c:v>
                </c:pt>
                <c:pt idx="7">
                  <c:v>0.31723479374607466</c:v>
                </c:pt>
                <c:pt idx="8">
                  <c:v>8.0915234514105816E-2</c:v>
                </c:pt>
                <c:pt idx="9">
                  <c:v>0.13586803707988226</c:v>
                </c:pt>
                <c:pt idx="10">
                  <c:v>0.14877341155711341</c:v>
                </c:pt>
                <c:pt idx="11">
                  <c:v>0.2048306788223383</c:v>
                </c:pt>
                <c:pt idx="12">
                  <c:v>0.3354761110850864</c:v>
                </c:pt>
                <c:pt idx="13">
                  <c:v>3.3329641617151025E-2</c:v>
                </c:pt>
                <c:pt idx="14">
                  <c:v>0.31046468046720183</c:v>
                </c:pt>
                <c:pt idx="15">
                  <c:v>0.28776813880123903</c:v>
                </c:pt>
                <c:pt idx="16">
                  <c:v>0.31975279837374004</c:v>
                </c:pt>
                <c:pt idx="17">
                  <c:v>0.17090608236737134</c:v>
                </c:pt>
                <c:pt idx="18">
                  <c:v>0.27936176202784785</c:v>
                </c:pt>
                <c:pt idx="19">
                  <c:v>0.15581707511570719</c:v>
                </c:pt>
                <c:pt idx="20">
                  <c:v>0.27353699134743481</c:v>
                </c:pt>
                <c:pt idx="21">
                  <c:v>0.21976999992918578</c:v>
                </c:pt>
                <c:pt idx="22">
                  <c:v>0.12457618650153787</c:v>
                </c:pt>
                <c:pt idx="23">
                  <c:v>0.10386622426824771</c:v>
                </c:pt>
                <c:pt idx="24">
                  <c:v>0.34208530393662062</c:v>
                </c:pt>
                <c:pt idx="25">
                  <c:v>0.22863776453105128</c:v>
                </c:pt>
                <c:pt idx="26">
                  <c:v>0.1678684902334181</c:v>
                </c:pt>
                <c:pt idx="27">
                  <c:v>0.34122932152028745</c:v>
                </c:pt>
                <c:pt idx="28">
                  <c:v>0.1779003168027857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排出量比較シート!$CB$21:$CB$50</c:f>
              <c:numCache>
                <c:formatCode>0%</c:formatCode>
                <c:ptCount val="30"/>
                <c:pt idx="0">
                  <c:v>0.36572215551016085</c:v>
                </c:pt>
                <c:pt idx="1">
                  <c:v>0.31196011577484833</c:v>
                </c:pt>
                <c:pt idx="2">
                  <c:v>0.40138190761247577</c:v>
                </c:pt>
                <c:pt idx="3">
                  <c:v>0.32002652975809703</c:v>
                </c:pt>
                <c:pt idx="4">
                  <c:v>0.28121864872562857</c:v>
                </c:pt>
                <c:pt idx="5">
                  <c:v>0.21149361535591352</c:v>
                </c:pt>
                <c:pt idx="6">
                  <c:v>0.3027613589467566</c:v>
                </c:pt>
                <c:pt idx="7">
                  <c:v>0.23567071703094319</c:v>
                </c:pt>
                <c:pt idx="8">
                  <c:v>0.24866976869036231</c:v>
                </c:pt>
                <c:pt idx="9">
                  <c:v>0.27608565145802483</c:v>
                </c:pt>
                <c:pt idx="10">
                  <c:v>0.25303276245174011</c:v>
                </c:pt>
                <c:pt idx="11">
                  <c:v>0.38860492300041116</c:v>
                </c:pt>
                <c:pt idx="12">
                  <c:v>0.30677131544965119</c:v>
                </c:pt>
                <c:pt idx="13">
                  <c:v>8.629388419987967E-2</c:v>
                </c:pt>
                <c:pt idx="14">
                  <c:v>0.24466958356994792</c:v>
                </c:pt>
                <c:pt idx="15">
                  <c:v>0.30653211415692277</c:v>
                </c:pt>
                <c:pt idx="16">
                  <c:v>0.23278958547441272</c:v>
                </c:pt>
                <c:pt idx="17">
                  <c:v>0.19321743593085347</c:v>
                </c:pt>
                <c:pt idx="18">
                  <c:v>0.26393462816256663</c:v>
                </c:pt>
                <c:pt idx="19">
                  <c:v>0.36770756739398464</c:v>
                </c:pt>
                <c:pt idx="20">
                  <c:v>0.38418847477402585</c:v>
                </c:pt>
                <c:pt idx="21">
                  <c:v>0.20358497933494918</c:v>
                </c:pt>
                <c:pt idx="22">
                  <c:v>0.17488221972102552</c:v>
                </c:pt>
                <c:pt idx="23">
                  <c:v>0.27227943130606341</c:v>
                </c:pt>
                <c:pt idx="24">
                  <c:v>0.38912964004567074</c:v>
                </c:pt>
                <c:pt idx="25">
                  <c:v>0.29375765333047427</c:v>
                </c:pt>
                <c:pt idx="26">
                  <c:v>0.23839278912715392</c:v>
                </c:pt>
                <c:pt idx="27">
                  <c:v>0.43940471697122296</c:v>
                </c:pt>
                <c:pt idx="28">
                  <c:v>0.3177928393469564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排出量比較シート!$CH$21:$CH$50</c:f>
              <c:numCache>
                <c:formatCode>0%</c:formatCode>
                <c:ptCount val="30"/>
                <c:pt idx="0">
                  <c:v>1.593953948086943E-2</c:v>
                </c:pt>
                <c:pt idx="1">
                  <c:v>1.4094872994056122E-2</c:v>
                </c:pt>
                <c:pt idx="2">
                  <c:v>2.0788595817822799E-2</c:v>
                </c:pt>
                <c:pt idx="3">
                  <c:v>1.5004860017888979E-2</c:v>
                </c:pt>
                <c:pt idx="4">
                  <c:v>2.4395909808751077E-2</c:v>
                </c:pt>
                <c:pt idx="5">
                  <c:v>1.5497482125276877E-2</c:v>
                </c:pt>
                <c:pt idx="6">
                  <c:v>0</c:v>
                </c:pt>
                <c:pt idx="7">
                  <c:v>0</c:v>
                </c:pt>
                <c:pt idx="8">
                  <c:v>1.0630635611247757E-2</c:v>
                </c:pt>
                <c:pt idx="9">
                  <c:v>9.8363811179379406E-3</c:v>
                </c:pt>
                <c:pt idx="10">
                  <c:v>1.5826239993406904E-2</c:v>
                </c:pt>
                <c:pt idx="11">
                  <c:v>2.0705492587556235E-2</c:v>
                </c:pt>
                <c:pt idx="12">
                  <c:v>2.8423327792589315E-2</c:v>
                </c:pt>
                <c:pt idx="13">
                  <c:v>3.9811217977398488E-3</c:v>
                </c:pt>
                <c:pt idx="14">
                  <c:v>1.4995548901772718E-2</c:v>
                </c:pt>
                <c:pt idx="15">
                  <c:v>3.0487845578201288E-2</c:v>
                </c:pt>
                <c:pt idx="16">
                  <c:v>8.5953623967536733E-5</c:v>
                </c:pt>
                <c:pt idx="17">
                  <c:v>1.4088298218537326E-2</c:v>
                </c:pt>
                <c:pt idx="18">
                  <c:v>1.0751575102087466E-2</c:v>
                </c:pt>
                <c:pt idx="19">
                  <c:v>1.1690387394687189E-2</c:v>
                </c:pt>
                <c:pt idx="20">
                  <c:v>2.9468664720761276E-2</c:v>
                </c:pt>
                <c:pt idx="21">
                  <c:v>1.4447057163950488E-2</c:v>
                </c:pt>
                <c:pt idx="22">
                  <c:v>1.2787060605057377E-2</c:v>
                </c:pt>
                <c:pt idx="23">
                  <c:v>0</c:v>
                </c:pt>
                <c:pt idx="24">
                  <c:v>2.79559691703519E-2</c:v>
                </c:pt>
                <c:pt idx="25">
                  <c:v>1.1064397910978982E-2</c:v>
                </c:pt>
                <c:pt idx="26">
                  <c:v>1.2816867555969336E-2</c:v>
                </c:pt>
                <c:pt idx="27">
                  <c:v>3.8850967918786346E-2</c:v>
                </c:pt>
                <c:pt idx="28">
                  <c:v>1.7956834533029629E-2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c:ext uri="{02D57815-91ED-43cb-92C2-25804820EDAC}">
                        <c15:formulaRef>
                          <c15:sqref>排出量比較シート!$BW$21:$BW$50</c15:sqref>
                        </c15:formulaRef>
                      </c:ext>
                    </c:extLst>
                    <c:numCache>
                      <c:formatCode>0%</c:formatCode>
                      <c:ptCount val="30"/>
                      <c:pt idx="0">
                        <c:v>0.15260698960310989</c:v>
                      </c:pt>
                      <c:pt idx="1">
                        <c:v>0.22876196653482156</c:v>
                      </c:pt>
                      <c:pt idx="2">
                        <c:v>8.5897598121396981E-2</c:v>
                      </c:pt>
                      <c:pt idx="3">
                        <c:v>0.27468082251133452</c:v>
                      </c:pt>
                      <c:pt idx="4">
                        <c:v>6.5500784223762418E-2</c:v>
                      </c:pt>
                      <c:pt idx="5">
                        <c:v>0.41085491348504072</c:v>
                      </c:pt>
                      <c:pt idx="6">
                        <c:v>0.39169108486762078</c:v>
                      </c:pt>
                      <c:pt idx="7">
                        <c:v>0.17579742918569921</c:v>
                      </c:pt>
                      <c:pt idx="8">
                        <c:v>0.55823056266486193</c:v>
                      </c:pt>
                      <c:pt idx="9">
                        <c:v>0.37300467972636242</c:v>
                      </c:pt>
                      <c:pt idx="10">
                        <c:v>0.29336827485217964</c:v>
                      </c:pt>
                      <c:pt idx="11">
                        <c:v>0.15728248205753306</c:v>
                      </c:pt>
                      <c:pt idx="12">
                        <c:v>9.9533406457654613E-2</c:v>
                      </c:pt>
                      <c:pt idx="13">
                        <c:v>0.81273604156915802</c:v>
                      </c:pt>
                      <c:pt idx="14">
                        <c:v>7.3403627849393457E-2</c:v>
                      </c:pt>
                      <c:pt idx="15">
                        <c:v>9.6659986521463653E-2</c:v>
                      </c:pt>
                      <c:pt idx="16">
                        <c:v>0.14606267955905339</c:v>
                      </c:pt>
                      <c:pt idx="17">
                        <c:v>0.36420836660186229</c:v>
                      </c:pt>
                      <c:pt idx="18">
                        <c:v>0.15039454489930376</c:v>
                      </c:pt>
                      <c:pt idx="19">
                        <c:v>0.18312473272782612</c:v>
                      </c:pt>
                      <c:pt idx="20">
                        <c:v>0.10588299143275555</c:v>
                      </c:pt>
                      <c:pt idx="21">
                        <c:v>0.32224530392409567</c:v>
                      </c:pt>
                      <c:pt idx="22">
                        <c:v>0.59658251190912204</c:v>
                      </c:pt>
                      <c:pt idx="23">
                        <c:v>0.45154460116197598</c:v>
                      </c:pt>
                      <c:pt idx="24">
                        <c:v>2.8646158841360278E-2</c:v>
                      </c:pt>
                      <c:pt idx="25">
                        <c:v>0.32255972567216024</c:v>
                      </c:pt>
                      <c:pt idx="26">
                        <c:v>0.28482654916533073</c:v>
                      </c:pt>
                      <c:pt idx="27">
                        <c:v>1.7425478613532188E-2</c:v>
                      </c:pt>
                      <c:pt idx="28">
                        <c:v>0.36723089075788329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1.0425705888306699E-2</c:v>
                      </c:pt>
                      <c:pt idx="1">
                        <c:v>1.6162394331218209E-2</c:v>
                      </c:pt>
                      <c:pt idx="2">
                        <c:v>1.0601173558029283E-2</c:v>
                      </c:pt>
                      <c:pt idx="3">
                        <c:v>2.2127887293652511E-2</c:v>
                      </c:pt>
                      <c:pt idx="4">
                        <c:v>9.5775880399476578E-3</c:v>
                      </c:pt>
                      <c:pt idx="5">
                        <c:v>7.6238756834745821E-3</c:v>
                      </c:pt>
                      <c:pt idx="6">
                        <c:v>1.2318504266766396E-2</c:v>
                      </c:pt>
                      <c:pt idx="7">
                        <c:v>1.6542637780423513E-2</c:v>
                      </c:pt>
                      <c:pt idx="8">
                        <c:v>4.8039007115074561E-3</c:v>
                      </c:pt>
                      <c:pt idx="9">
                        <c:v>9.1717839354863873E-3</c:v>
                      </c:pt>
                      <c:pt idx="10">
                        <c:v>1.6872729567132583E-2</c:v>
                      </c:pt>
                      <c:pt idx="11">
                        <c:v>1.1304072295677921E-2</c:v>
                      </c:pt>
                      <c:pt idx="12">
                        <c:v>1.0768288088932187E-2</c:v>
                      </c:pt>
                      <c:pt idx="13">
                        <c:v>1.6006330387200417E-3</c:v>
                      </c:pt>
                      <c:pt idx="14">
                        <c:v>1.1288239097528104E-2</c:v>
                      </c:pt>
                      <c:pt idx="15">
                        <c:v>9.4478383457306629E-3</c:v>
                      </c:pt>
                      <c:pt idx="16">
                        <c:v>1.8159823742224784E-2</c:v>
                      </c:pt>
                      <c:pt idx="17">
                        <c:v>5.2709240950876129E-3</c:v>
                      </c:pt>
                      <c:pt idx="18">
                        <c:v>2.3739615774734522E-2</c:v>
                      </c:pt>
                      <c:pt idx="19">
                        <c:v>1.1709113752773814E-2</c:v>
                      </c:pt>
                      <c:pt idx="20">
                        <c:v>1.4939097001465864E-2</c:v>
                      </c:pt>
                      <c:pt idx="21">
                        <c:v>6.9843643376500163E-3</c:v>
                      </c:pt>
                      <c:pt idx="22">
                        <c:v>4.9096817442662302E-3</c:v>
                      </c:pt>
                      <c:pt idx="23">
                        <c:v>9.2144843749184888E-3</c:v>
                      </c:pt>
                      <c:pt idx="24">
                        <c:v>8.7746728498356696E-3</c:v>
                      </c:pt>
                      <c:pt idx="25">
                        <c:v>7.7811701966014821E-3</c:v>
                      </c:pt>
                      <c:pt idx="26">
                        <c:v>1.1489604389131049E-2</c:v>
                      </c:pt>
                      <c:pt idx="27">
                        <c:v>7.479357908505551E-3</c:v>
                      </c:pt>
                      <c:pt idx="28">
                        <c:v>8.5631348459455879E-3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0.10304161587887199</c:v>
                      </c:pt>
                      <c:pt idx="1">
                        <c:v>8.7033001869895751E-2</c:v>
                      </c:pt>
                      <c:pt idx="2">
                        <c:v>0.15664561681776046</c:v>
                      </c:pt>
                      <c:pt idx="3">
                        <c:v>6.0924922184964703E-2</c:v>
                      </c:pt>
                      <c:pt idx="4">
                        <c:v>0.23829487669414759</c:v>
                      </c:pt>
                      <c:pt idx="5">
                        <c:v>1.8902526441413464E-2</c:v>
                      </c:pt>
                      <c:pt idx="6">
                        <c:v>5.7607320317766492E-3</c:v>
                      </c:pt>
                      <c:pt idx="7">
                        <c:v>5.6837566419272664E-2</c:v>
                      </c:pt>
                      <c:pt idx="8">
                        <c:v>1.8773890719535689E-2</c:v>
                      </c:pt>
                      <c:pt idx="9">
                        <c:v>1.2828211602310244E-2</c:v>
                      </c:pt>
                      <c:pt idx="10">
                        <c:v>0.10095981810833676</c:v>
                      </c:pt>
                      <c:pt idx="11">
                        <c:v>3.2389082327868184E-2</c:v>
                      </c:pt>
                      <c:pt idx="12">
                        <c:v>5.8653413426942586E-4</c:v>
                      </c:pt>
                      <c:pt idx="13">
                        <c:v>1.2070320803245379E-2</c:v>
                      </c:pt>
                      <c:pt idx="14">
                        <c:v>0.13002640435778112</c:v>
                      </c:pt>
                      <c:pt idx="15">
                        <c:v>8.8399079168782046E-3</c:v>
                      </c:pt>
                      <c:pt idx="16">
                        <c:v>3.1529135370371178E-2</c:v>
                      </c:pt>
                      <c:pt idx="17">
                        <c:v>2.6152641226486039E-2</c:v>
                      </c:pt>
                      <c:pt idx="18">
                        <c:v>4.0812172775247742E-2</c:v>
                      </c:pt>
                      <c:pt idx="19">
                        <c:v>9.4990917987955156E-2</c:v>
                      </c:pt>
                      <c:pt idx="20">
                        <c:v>4.837859818778191E-2</c:v>
                      </c:pt>
                      <c:pt idx="21">
                        <c:v>0</c:v>
                      </c:pt>
                      <c:pt idx="22">
                        <c:v>1.3996280249431697E-2</c:v>
                      </c:pt>
                      <c:pt idx="23">
                        <c:v>5.6594290338632683E-2</c:v>
                      </c:pt>
                      <c:pt idx="24">
                        <c:v>3.898559919753572E-2</c:v>
                      </c:pt>
                      <c:pt idx="25">
                        <c:v>1.8015227032346738E-2</c:v>
                      </c:pt>
                      <c:pt idx="26">
                        <c:v>0.16729700537674999</c:v>
                      </c:pt>
                      <c:pt idx="27">
                        <c:v>7.996467356326642E-3</c:v>
                      </c:pt>
                      <c:pt idx="28">
                        <c:v>1.7526883746014455E-2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0.35546021096912189</c:v>
                      </c:pt>
                      <c:pt idx="1">
                        <c:v>0.30454286008628195</c:v>
                      </c:pt>
                      <c:pt idx="2">
                        <c:v>0.39174171539180314</c:v>
                      </c:pt>
                      <c:pt idx="3">
                        <c:v>0.31227644929861292</c:v>
                      </c:pt>
                      <c:pt idx="4">
                        <c:v>0.27104922118439939</c:v>
                      </c:pt>
                      <c:pt idx="5">
                        <c:v>0.20450208900758199</c:v>
                      </c:pt>
                      <c:pt idx="6">
                        <c:v>0.29310753439801185</c:v>
                      </c:pt>
                      <c:pt idx="7">
                        <c:v>0.22807208560934333</c:v>
                      </c:pt>
                      <c:pt idx="8">
                        <c:v>0.24189521273212555</c:v>
                      </c:pt>
                      <c:pt idx="9">
                        <c:v>0.26847104802896821</c:v>
                      </c:pt>
                      <c:pt idx="10">
                        <c:v>0.24481104012758109</c:v>
                      </c:pt>
                      <c:pt idx="11">
                        <c:v>0.3757200157993173</c:v>
                      </c:pt>
                      <c:pt idx="12">
                        <c:v>0.29542614569722964</c:v>
                      </c:pt>
                      <c:pt idx="13">
                        <c:v>8.3663966943054904E-2</c:v>
                      </c:pt>
                      <c:pt idx="14">
                        <c:v>0.23705470407127868</c:v>
                      </c:pt>
                      <c:pt idx="15">
                        <c:v>0.29363848574349916</c:v>
                      </c:pt>
                      <c:pt idx="16">
                        <c:v>0.19491508878759803</c:v>
                      </c:pt>
                      <c:pt idx="17">
                        <c:v>0.18323193311848485</c:v>
                      </c:pt>
                      <c:pt idx="18">
                        <c:v>0.25652999632346407</c:v>
                      </c:pt>
                      <c:pt idx="19">
                        <c:v>0.3573171354262869</c:v>
                      </c:pt>
                      <c:pt idx="20">
                        <c:v>0.37305631887306334</c:v>
                      </c:pt>
                      <c:pt idx="21">
                        <c:v>0.19565273920023937</c:v>
                      </c:pt>
                      <c:pt idx="22">
                        <c:v>0.16870700770101776</c:v>
                      </c:pt>
                      <c:pt idx="23">
                        <c:v>0.26513598098800678</c:v>
                      </c:pt>
                      <c:pt idx="24">
                        <c:v>0.36981724775945601</c:v>
                      </c:pt>
                      <c:pt idx="25">
                        <c:v>0.28525695789803035</c:v>
                      </c:pt>
                      <c:pt idx="26">
                        <c:v>0.2321693254584643</c:v>
                      </c:pt>
                      <c:pt idx="27">
                        <c:v>0.4172480130637557</c:v>
                      </c:pt>
                      <c:pt idx="28">
                        <c:v>0.31016682743996121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0.15055735025882083</c:v>
                      </c:pt>
                      <c:pt idx="1">
                        <c:v>0.11405871527722929</c:v>
                      </c:pt>
                      <c:pt idx="2">
                        <c:v>0.14914784240215195</c:v>
                      </c:pt>
                      <c:pt idx="3">
                        <c:v>0.1342582758165852</c:v>
                      </c:pt>
                      <c:pt idx="4">
                        <c:v>0.11994959893136506</c:v>
                      </c:pt>
                      <c:pt idx="5">
                        <c:v>0.11627283550914096</c:v>
                      </c:pt>
                      <c:pt idx="6">
                        <c:v>0.15043410072929417</c:v>
                      </c:pt>
                      <c:pt idx="7">
                        <c:v>0.10891788491454753</c:v>
                      </c:pt>
                      <c:pt idx="8">
                        <c:v>0.11200671676528047</c:v>
                      </c:pt>
                      <c:pt idx="9">
                        <c:v>0.12221235661986847</c:v>
                      </c:pt>
                      <c:pt idx="10">
                        <c:v>0.10220556539163431</c:v>
                      </c:pt>
                      <c:pt idx="11">
                        <c:v>0.19756943295408108</c:v>
                      </c:pt>
                      <c:pt idx="12">
                        <c:v>0.1755838506346081</c:v>
                      </c:pt>
                      <c:pt idx="13">
                        <c:v>4.0610461591415951E-2</c:v>
                      </c:pt>
                      <c:pt idx="14">
                        <c:v>0.10372433852160706</c:v>
                      </c:pt>
                      <c:pt idx="15">
                        <c:v>0.19506543694737463</c:v>
                      </c:pt>
                      <c:pt idx="16">
                        <c:v>9.8638937020967862E-2</c:v>
                      </c:pt>
                      <c:pt idx="17">
                        <c:v>0.11775104383194389</c:v>
                      </c:pt>
                      <c:pt idx="18">
                        <c:v>0.1268708607659427</c:v>
                      </c:pt>
                      <c:pt idx="19">
                        <c:v>0.1499650007257087</c:v>
                      </c:pt>
                      <c:pt idx="20">
                        <c:v>0.17042355781277677</c:v>
                      </c:pt>
                      <c:pt idx="21">
                        <c:v>0.11601708237305326</c:v>
                      </c:pt>
                      <c:pt idx="22">
                        <c:v>9.6320398059517226E-2</c:v>
                      </c:pt>
                      <c:pt idx="23">
                        <c:v>0.10939522245579654</c:v>
                      </c:pt>
                      <c:pt idx="24">
                        <c:v>0.22226095943709623</c:v>
                      </c:pt>
                      <c:pt idx="25">
                        <c:v>0.14295476734020826</c:v>
                      </c:pt>
                      <c:pt idx="26">
                        <c:v>9.947810223047801E-2</c:v>
                      </c:pt>
                      <c:pt idx="27">
                        <c:v>0.26164958768378432</c:v>
                      </c:pt>
                      <c:pt idx="28">
                        <c:v>0.14460434888780671</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0.20490286071030109</c:v>
                      </c:pt>
                      <c:pt idx="1">
                        <c:v>0.19048414480905268</c:v>
                      </c:pt>
                      <c:pt idx="2">
                        <c:v>0.24259387298965115</c:v>
                      </c:pt>
                      <c:pt idx="3">
                        <c:v>0.17801817348202775</c:v>
                      </c:pt>
                      <c:pt idx="4">
                        <c:v>0.15109962225303433</c:v>
                      </c:pt>
                      <c:pt idx="5">
                        <c:v>8.8229253498441046E-2</c:v>
                      </c:pt>
                      <c:pt idx="6">
                        <c:v>0.14267343366871771</c:v>
                      </c:pt>
                      <c:pt idx="7">
                        <c:v>0.11915420069479579</c:v>
                      </c:pt>
                      <c:pt idx="8">
                        <c:v>0.12988849596684507</c:v>
                      </c:pt>
                      <c:pt idx="9">
                        <c:v>0.14625869140909972</c:v>
                      </c:pt>
                      <c:pt idx="10">
                        <c:v>0.14260547473594676</c:v>
                      </c:pt>
                      <c:pt idx="11">
                        <c:v>0.17815058284523624</c:v>
                      </c:pt>
                      <c:pt idx="12">
                        <c:v>0.11984229506262158</c:v>
                      </c:pt>
                      <c:pt idx="13">
                        <c:v>4.3053505351638967E-2</c:v>
                      </c:pt>
                      <c:pt idx="14">
                        <c:v>0.13333036554967165</c:v>
                      </c:pt>
                      <c:pt idx="15">
                        <c:v>9.8573048796124496E-2</c:v>
                      </c:pt>
                      <c:pt idx="16">
                        <c:v>9.6276151766630166E-2</c:v>
                      </c:pt>
                      <c:pt idx="17">
                        <c:v>6.5480889286540944E-2</c:v>
                      </c:pt>
                      <c:pt idx="18">
                        <c:v>0.12965913555752134</c:v>
                      </c:pt>
                      <c:pt idx="19">
                        <c:v>0.2073521347005782</c:v>
                      </c:pt>
                      <c:pt idx="20">
                        <c:v>0.2026327610602866</c:v>
                      </c:pt>
                      <c:pt idx="21">
                        <c:v>7.9635656827186124E-2</c:v>
                      </c:pt>
                      <c:pt idx="22">
                        <c:v>7.2386609641500538E-2</c:v>
                      </c:pt>
                      <c:pt idx="23">
                        <c:v>0.15574075853221023</c:v>
                      </c:pt>
                      <c:pt idx="24">
                        <c:v>0.14755628832235981</c:v>
                      </c:pt>
                      <c:pt idx="25">
                        <c:v>0.14230219055782209</c:v>
                      </c:pt>
                      <c:pt idx="26">
                        <c:v>0.13269122322798632</c:v>
                      </c:pt>
                      <c:pt idx="27">
                        <c:v>0.15559842537997143</c:v>
                      </c:pt>
                      <c:pt idx="28">
                        <c:v>0.16556247855215447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1.0261944541038912E-2</c:v>
                      </c:pt>
                      <c:pt idx="1">
                        <c:v>7.4172556885663899E-3</c:v>
                      </c:pt>
                      <c:pt idx="2">
                        <c:v>9.6401922206726318E-3</c:v>
                      </c:pt>
                      <c:pt idx="3">
                        <c:v>7.7500804594841065E-3</c:v>
                      </c:pt>
                      <c:pt idx="4">
                        <c:v>8.6487189181963919E-3</c:v>
                      </c:pt>
                      <c:pt idx="5">
                        <c:v>6.9915263483315612E-3</c:v>
                      </c:pt>
                      <c:pt idx="6">
                        <c:v>9.6538245487447633E-3</c:v>
                      </c:pt>
                      <c:pt idx="7">
                        <c:v>7.5986314215998729E-3</c:v>
                      </c:pt>
                      <c:pt idx="8">
                        <c:v>6.7745559582367545E-3</c:v>
                      </c:pt>
                      <c:pt idx="9">
                        <c:v>7.6146034290566498E-3</c:v>
                      </c:pt>
                      <c:pt idx="10">
                        <c:v>6.9386028787755336E-3</c:v>
                      </c:pt>
                      <c:pt idx="11">
                        <c:v>1.2884907201093821E-2</c:v>
                      </c:pt>
                      <c:pt idx="12">
                        <c:v>1.1345169752421577E-2</c:v>
                      </c:pt>
                      <c:pt idx="13">
                        <c:v>2.6299172568247597E-3</c:v>
                      </c:pt>
                      <c:pt idx="14">
                        <c:v>7.6148794986692029E-3</c:v>
                      </c:pt>
                      <c:pt idx="15">
                        <c:v>1.2893628413423642E-2</c:v>
                      </c:pt>
                      <c:pt idx="16">
                        <c:v>7.5880096320220204E-3</c:v>
                      </c:pt>
                      <c:pt idx="17">
                        <c:v>9.9855028123686292E-3</c:v>
                      </c:pt>
                      <c:pt idx="18">
                        <c:v>7.4046318391025896E-3</c:v>
                      </c:pt>
                      <c:pt idx="19">
                        <c:v>9.6403095961105235E-3</c:v>
                      </c:pt>
                      <c:pt idx="20">
                        <c:v>1.1132155900962511E-2</c:v>
                      </c:pt>
                      <c:pt idx="21">
                        <c:v>7.9322401347098181E-3</c:v>
                      </c:pt>
                      <c:pt idx="22">
                        <c:v>6.175212020007783E-3</c:v>
                      </c:pt>
                      <c:pt idx="23">
                        <c:v>7.1434503180566183E-3</c:v>
                      </c:pt>
                      <c:pt idx="24">
                        <c:v>1.9312392286214768E-2</c:v>
                      </c:pt>
                      <c:pt idx="25">
                        <c:v>8.5006954324439478E-3</c:v>
                      </c:pt>
                      <c:pt idx="26">
                        <c:v>6.2234636686896395E-3</c:v>
                      </c:pt>
                      <c:pt idx="27">
                        <c:v>2.2156703907467223E-2</c:v>
                      </c:pt>
                      <c:pt idx="28">
                        <c:v>7.626011906995191E-3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1.5207086230328065E-3</c:v>
                      </c:pt>
                      <c:pt idx="5">
                        <c:v>0</c:v>
                      </c:pt>
                      <c:pt idx="6">
                        <c:v>0</c:v>
                      </c:pt>
                      <c:pt idx="7">
                        <c:v>0</c:v>
                      </c:pt>
                      <c:pt idx="8">
                        <c:v>0</c:v>
                      </c:pt>
                      <c:pt idx="9">
                        <c:v>0</c:v>
                      </c:pt>
                      <c:pt idx="10">
                        <c:v>1.2831194453834507E-3</c:v>
                      </c:pt>
                      <c:pt idx="11">
                        <c:v>0</c:v>
                      </c:pt>
                      <c:pt idx="12">
                        <c:v>0</c:v>
                      </c:pt>
                      <c:pt idx="13">
                        <c:v>0</c:v>
                      </c:pt>
                      <c:pt idx="14">
                        <c:v>0</c:v>
                      </c:pt>
                      <c:pt idx="15">
                        <c:v>0</c:v>
                      </c:pt>
                      <c:pt idx="16">
                        <c:v>3.0286487054792661E-2</c:v>
                      </c:pt>
                      <c:pt idx="17">
                        <c:v>0</c:v>
                      </c:pt>
                      <c:pt idx="18">
                        <c:v>0</c:v>
                      </c:pt>
                      <c:pt idx="19">
                        <c:v>7.501223715871174E-4</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排出量比較シート!$BE$21:$BE$50</c:f>
              <c:numCache>
                <c:formatCode>#,##0_);[Red]\(#,##0\)</c:formatCode>
                <c:ptCount val="30"/>
                <c:pt idx="0">
                  <c:v>30.307793305410325</c:v>
                </c:pt>
                <c:pt idx="1">
                  <c:v>52.416171141185906</c:v>
                </c:pt>
                <c:pt idx="2">
                  <c:v>30.74071383756128</c:v>
                </c:pt>
                <c:pt idx="3">
                  <c:v>53.774790015228241</c:v>
                </c:pt>
                <c:pt idx="4">
                  <c:v>42.421380103821335</c:v>
                </c:pt>
                <c:pt idx="5">
                  <c:v>71.7302663784739</c:v>
                </c:pt>
                <c:pt idx="6">
                  <c:v>47.643297945978638</c:v>
                </c:pt>
                <c:pt idx="7">
                  <c:v>38.295024122937761</c:v>
                </c:pt>
                <c:pt idx="8">
                  <c:v>99.11396942347767</c:v>
                </c:pt>
                <c:pt idx="9">
                  <c:v>58.592312644954617</c:v>
                </c:pt>
                <c:pt idx="10">
                  <c:v>67.608489904378189</c:v>
                </c:pt>
                <c:pt idx="11">
                  <c:v>17.544786653411517</c:v>
                </c:pt>
                <c:pt idx="12">
                  <c:v>11.032354138788687</c:v>
                </c:pt>
                <c:pt idx="13">
                  <c:v>345.97240542214723</c:v>
                </c:pt>
                <c:pt idx="14">
                  <c:v>32.364004846300197</c:v>
                </c:pt>
                <c:pt idx="15">
                  <c:v>9.6557526898880344</c:v>
                </c:pt>
                <c:pt idx="16">
                  <c:v>29.731693008902436</c:v>
                </c:pt>
                <c:pt idx="17">
                  <c:v>42.532960647650135</c:v>
                </c:pt>
                <c:pt idx="18">
                  <c:v>32.460683808527079</c:v>
                </c:pt>
                <c:pt idx="19">
                  <c:v>33.902653995840055</c:v>
                </c:pt>
                <c:pt idx="20">
                  <c:v>17.153359411000245</c:v>
                </c:pt>
                <c:pt idx="21">
                  <c:v>44.720905397879264</c:v>
                </c:pt>
                <c:pt idx="22">
                  <c:v>108.84776225103245</c:v>
                </c:pt>
                <c:pt idx="23">
                  <c:v>80.017726554445844</c:v>
                </c:pt>
                <c:pt idx="24">
                  <c:v>4.2924303268687574</c:v>
                </c:pt>
                <c:pt idx="25">
                  <c:v>45.135654021652826</c:v>
                </c:pt>
                <c:pt idx="26">
                  <c:v>83.414945428160465</c:v>
                </c:pt>
                <c:pt idx="27">
                  <c:v>1.6319759622966539</c:v>
                </c:pt>
                <c:pt idx="28">
                  <c:v>56.065995981738325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排出量比較シート!$BI$21:$BI$50</c:f>
              <c:numCache>
                <c:formatCode>#,##0_);[Red]\(#,##0\)</c:formatCode>
                <c:ptCount val="30"/>
                <c:pt idx="0">
                  <c:v>20.877001920816777</c:v>
                </c:pt>
                <c:pt idx="1">
                  <c:v>23.385135055190027</c:v>
                </c:pt>
                <c:pt idx="2">
                  <c:v>20.638171056866007</c:v>
                </c:pt>
                <c:pt idx="3">
                  <c:v>21.420268229764226</c:v>
                </c:pt>
                <c:pt idx="4">
                  <c:v>20.607002740848841</c:v>
                </c:pt>
                <c:pt idx="5">
                  <c:v>18.232168765857555</c:v>
                </c:pt>
                <c:pt idx="6">
                  <c:v>17.923142324160192</c:v>
                </c:pt>
                <c:pt idx="7">
                  <c:v>30.41697870576456</c:v>
                </c:pt>
                <c:pt idx="8">
                  <c:v>13.283603660748552</c:v>
                </c:pt>
                <c:pt idx="9">
                  <c:v>27.17542413052994</c:v>
                </c:pt>
                <c:pt idx="10">
                  <c:v>28.142760826444093</c:v>
                </c:pt>
                <c:pt idx="11">
                  <c:v>16.139953888711055</c:v>
                </c:pt>
                <c:pt idx="12">
                  <c:v>21.732862780474097</c:v>
                </c:pt>
                <c:pt idx="13">
                  <c:v>20.927451245531469</c:v>
                </c:pt>
                <c:pt idx="14">
                  <c:v>32.429367104715453</c:v>
                </c:pt>
                <c:pt idx="15">
                  <c:v>21.862514257065801</c:v>
                </c:pt>
                <c:pt idx="16">
                  <c:v>38.217249954851248</c:v>
                </c:pt>
                <c:pt idx="17">
                  <c:v>24.313242111293064</c:v>
                </c:pt>
                <c:pt idx="18">
                  <c:v>34.885931321452809</c:v>
                </c:pt>
                <c:pt idx="19">
                  <c:v>20.466212834821452</c:v>
                </c:pt>
                <c:pt idx="20">
                  <c:v>14.558518399050671</c:v>
                </c:pt>
                <c:pt idx="21">
                  <c:v>31.645243729943111</c:v>
                </c:pt>
                <c:pt idx="22">
                  <c:v>12.78009121489087</c:v>
                </c:pt>
                <c:pt idx="23">
                  <c:v>16.472233055034366</c:v>
                </c:pt>
                <c:pt idx="24">
                  <c:v>9.2370862851702267</c:v>
                </c:pt>
                <c:pt idx="25">
                  <c:v>15.312820852630493</c:v>
                </c:pt>
                <c:pt idx="26">
                  <c:v>21.106601770141587</c:v>
                </c:pt>
                <c:pt idx="27">
                  <c:v>7.3219588562639606</c:v>
                </c:pt>
                <c:pt idx="28">
                  <c:v>13.260848892009722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排出量比較シート!$BJ$21:$BJ$50</c:f>
              <c:numCache>
                <c:formatCode>#,##0_);[Red]\(#,##0\)</c:formatCode>
                <c:ptCount val="30"/>
                <c:pt idx="0">
                  <c:v>19.248421135456915</c:v>
                </c:pt>
                <c:pt idx="1">
                  <c:v>30.614821336659926</c:v>
                </c:pt>
                <c:pt idx="2">
                  <c:v>18.790125394136517</c:v>
                </c:pt>
                <c:pt idx="3">
                  <c:v>24.763525974785086</c:v>
                </c:pt>
                <c:pt idx="4">
                  <c:v>30.970670517201828</c:v>
                </c:pt>
                <c:pt idx="5">
                  <c:v>36.810548775394253</c:v>
                </c:pt>
                <c:pt idx="6">
                  <c:v>15.500310051387187</c:v>
                </c:pt>
                <c:pt idx="7">
                  <c:v>48.754432386599397</c:v>
                </c:pt>
                <c:pt idx="8">
                  <c:v>13.784315785542368</c:v>
                </c:pt>
                <c:pt idx="9">
                  <c:v>20.153742488533723</c:v>
                </c:pt>
                <c:pt idx="10">
                  <c:v>24.46090849592764</c:v>
                </c:pt>
                <c:pt idx="11">
                  <c:v>17.881324420004745</c:v>
                </c:pt>
                <c:pt idx="12">
                  <c:v>33.376773230333363</c:v>
                </c:pt>
                <c:pt idx="13">
                  <c:v>13.953338181034278</c:v>
                </c:pt>
                <c:pt idx="14">
                  <c:v>46.795646975877538</c:v>
                </c:pt>
                <c:pt idx="15">
                  <c:v>24.172881995973995</c:v>
                </c:pt>
                <c:pt idx="16">
                  <c:v>48.56558087839079</c:v>
                </c:pt>
                <c:pt idx="17">
                  <c:v>18.373495891585939</c:v>
                </c:pt>
                <c:pt idx="18">
                  <c:v>42.188548554695416</c:v>
                </c:pt>
                <c:pt idx="19">
                  <c:v>18.226918579501802</c:v>
                </c:pt>
                <c:pt idx="20">
                  <c:v>27.730846833195081</c:v>
                </c:pt>
                <c:pt idx="21">
                  <c:v>29.852453541068169</c:v>
                </c:pt>
                <c:pt idx="22">
                  <c:v>22.031020409653763</c:v>
                </c:pt>
                <c:pt idx="23">
                  <c:v>16.064723879832215</c:v>
                </c:pt>
                <c:pt idx="24">
                  <c:v>19.21798094628997</c:v>
                </c:pt>
                <c:pt idx="25">
                  <c:v>29.624038039621951</c:v>
                </c:pt>
                <c:pt idx="26">
                  <c:v>30.203501954537714</c:v>
                </c:pt>
                <c:pt idx="27">
                  <c:v>16.925713716716977</c:v>
                </c:pt>
                <c:pt idx="28">
                  <c:v>25.358830944182884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排出量比較シート!$BK$21:$BK$50</c:f>
              <c:numCache>
                <c:formatCode>#,##0_);[Red]\(#,##0\)</c:formatCode>
                <c:ptCount val="30"/>
                <c:pt idx="0">
                  <c:v>41.658405275304666</c:v>
                </c:pt>
                <c:pt idx="1">
                  <c:v>49.258599607221448</c:v>
                </c:pt>
                <c:pt idx="2">
                  <c:v>48.742010181381929</c:v>
                </c:pt>
                <c:pt idx="3">
                  <c:v>48.106629900336706</c:v>
                </c:pt>
                <c:pt idx="4">
                  <c:v>38.068607417977795</c:v>
                </c:pt>
                <c:pt idx="5">
                  <c:v>34.684822660224761</c:v>
                </c:pt>
                <c:pt idx="6">
                  <c:v>35.201548003230052</c:v>
                </c:pt>
                <c:pt idx="7">
                  <c:v>36.21920503519388</c:v>
                </c:pt>
                <c:pt idx="8">
                  <c:v>42.362141548859725</c:v>
                </c:pt>
                <c:pt idx="9">
                  <c:v>40.952671753053409</c:v>
                </c:pt>
                <c:pt idx="10">
                  <c:v>41.602939557702648</c:v>
                </c:pt>
                <c:pt idx="11">
                  <c:v>33.924462582132989</c:v>
                </c:pt>
                <c:pt idx="12">
                  <c:v>30.520911298918556</c:v>
                </c:pt>
                <c:pt idx="13">
                  <c:v>36.126633554209079</c:v>
                </c:pt>
                <c:pt idx="14">
                  <c:v>36.87849916210935</c:v>
                </c:pt>
                <c:pt idx="15">
                  <c:v>25.749079291261069</c:v>
                </c:pt>
                <c:pt idx="16">
                  <c:v>35.357193114507972</c:v>
                </c:pt>
                <c:pt idx="17">
                  <c:v>20.772108962320182</c:v>
                </c:pt>
                <c:pt idx="18">
                  <c:v>39.858779507525945</c:v>
                </c:pt>
                <c:pt idx="19">
                  <c:v>43.013102941252775</c:v>
                </c:pt>
                <c:pt idx="20">
                  <c:v>38.948559376034289</c:v>
                </c:pt>
                <c:pt idx="21">
                  <c:v>27.653961592638613</c:v>
                </c:pt>
                <c:pt idx="22">
                  <c:v>30.927530053361401</c:v>
                </c:pt>
                <c:pt idx="23">
                  <c:v>42.112764884886921</c:v>
                </c:pt>
                <c:pt idx="24">
                  <c:v>21.860880669167546</c:v>
                </c:pt>
                <c:pt idx="25">
                  <c:v>38.06146335685586</c:v>
                </c:pt>
                <c:pt idx="26">
                  <c:v>42.89248722221668</c:v>
                </c:pt>
                <c:pt idx="27">
                  <c:v>21.795426055693738</c:v>
                </c:pt>
                <c:pt idx="28">
                  <c:v>45.299834385371625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排出量比較シート!$BQ$21:$BQ$50</c:f>
              <c:numCache>
                <c:formatCode>#,##0_);[Red]\(#,##0\)</c:formatCode>
                <c:ptCount val="30"/>
                <c:pt idx="0">
                  <c:v>1.8156291206080071</c:v>
                </c:pt>
                <c:pt idx="1">
                  <c:v>2.225584843127649</c:v>
                </c:pt>
                <c:pt idx="2">
                  <c:v>2.5244734000000002</c:v>
                </c:pt>
                <c:pt idx="3">
                  <c:v>2.2555419018934679</c:v>
                </c:pt>
                <c:pt idx="4">
                  <c:v>3.302477688881309</c:v>
                </c:pt>
                <c:pt idx="5">
                  <c:v>2.5415775237027831</c:v>
                </c:pt>
                <c:pt idx="6">
                  <c:v>0</c:v>
                </c:pt>
                <c:pt idx="7">
                  <c:v>0</c:v>
                </c:pt>
                <c:pt idx="8">
                  <c:v>1.810982062233607</c:v>
                </c:pt>
                <c:pt idx="9">
                  <c:v>1.4590620158399989</c:v>
                </c:pt>
                <c:pt idx="10">
                  <c:v>2.6021061442467599</c:v>
                </c:pt>
                <c:pt idx="11">
                  <c:v>1.807549691104763</c:v>
                </c:pt>
                <c:pt idx="12">
                  <c:v>2.8278584818341148</c:v>
                </c:pt>
                <c:pt idx="13">
                  <c:v>1.666682751103028</c:v>
                </c:pt>
                <c:pt idx="14">
                  <c:v>2.2602455505111672</c:v>
                </c:pt>
                <c:pt idx="15">
                  <c:v>2.5610169928588502</c:v>
                </c:pt>
                <c:pt idx="16">
                  <c:v>1.3055046579160821E-2</c:v>
                </c:pt>
                <c:pt idx="17">
                  <c:v>1.5145820783681589</c:v>
                </c:pt>
                <c:pt idx="18">
                  <c:v>1.6236772883350279</c:v>
                </c:pt>
                <c:pt idx="19">
                  <c:v>1.367499287530382</c:v>
                </c:pt>
                <c:pt idx="20">
                  <c:v>2.98749731699816</c:v>
                </c:pt>
                <c:pt idx="21">
                  <c:v>1.962415720666856</c:v>
                </c:pt>
                <c:pt idx="22">
                  <c:v>2.2613631150606861</c:v>
                </c:pt>
                <c:pt idx="23">
                  <c:v>0</c:v>
                </c:pt>
                <c:pt idx="24">
                  <c:v>1.5705359940000001</c:v>
                </c:pt>
                <c:pt idx="25">
                  <c:v>1.4335870772382411</c:v>
                </c:pt>
                <c:pt idx="26">
                  <c:v>2.3060568647486819</c:v>
                </c:pt>
                <c:pt idx="27">
                  <c:v>1.9270921903223299</c:v>
                </c:pt>
                <c:pt idx="28">
                  <c:v>2.559660035459999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排出量比較シート!$BR$21:$BR$50</c:f>
              <c:numCache>
                <c:formatCode>#,##0_);[Red]\(#,##0\)</c:formatCode>
                <c:ptCount val="30"/>
                <c:pt idx="0">
                  <c:v>113.9072507575967</c:v>
                </c:pt>
                <c:pt idx="1">
                  <c:v>157.90031198338497</c:v>
                </c:pt>
                <c:pt idx="2">
                  <c:v>121.43549386994574</c:v>
                </c:pt>
                <c:pt idx="3">
                  <c:v>150.32075602200774</c:v>
                </c:pt>
                <c:pt idx="4">
                  <c:v>135.37013846873111</c:v>
                </c:pt>
                <c:pt idx="5">
                  <c:v>163.99938410365326</c:v>
                </c:pt>
                <c:pt idx="6">
                  <c:v>116.26829832475607</c:v>
                </c:pt>
                <c:pt idx="7">
                  <c:v>153.6856402504956</c:v>
                </c:pt>
                <c:pt idx="8">
                  <c:v>170.35501248086194</c:v>
                </c:pt>
                <c:pt idx="9">
                  <c:v>148.33321303291171</c:v>
                </c:pt>
                <c:pt idx="10">
                  <c:v>164.41720492869933</c:v>
                </c:pt>
                <c:pt idx="11">
                  <c:v>87.298077235365071</c:v>
                </c:pt>
                <c:pt idx="12">
                  <c:v>99.490759930348815</c:v>
                </c:pt>
                <c:pt idx="13">
                  <c:v>418.64651115402512</c:v>
                </c:pt>
                <c:pt idx="14">
                  <c:v>150.72776363951368</c:v>
                </c:pt>
                <c:pt idx="15">
                  <c:v>84.001245227047761</c:v>
                </c:pt>
                <c:pt idx="16">
                  <c:v>151.8847720032316</c:v>
                </c:pt>
                <c:pt idx="17">
                  <c:v>107.50638969121749</c:v>
                </c:pt>
                <c:pt idx="18">
                  <c:v>151.01762048053627</c:v>
                </c:pt>
                <c:pt idx="19">
                  <c:v>116.97638763894646</c:v>
                </c:pt>
                <c:pt idx="20">
                  <c:v>101.37878133627844</c:v>
                </c:pt>
                <c:pt idx="21">
                  <c:v>135.83497998219602</c:v>
                </c:pt>
                <c:pt idx="22">
                  <c:v>176.84776704399917</c:v>
                </c:pt>
                <c:pt idx="23">
                  <c:v>154.66744837419935</c:v>
                </c:pt>
                <c:pt idx="24">
                  <c:v>56.178914221496498</c:v>
                </c:pt>
                <c:pt idx="25">
                  <c:v>129.56756334799937</c:v>
                </c:pt>
                <c:pt idx="26">
                  <c:v>179.92359323980511</c:v>
                </c:pt>
                <c:pt idx="27">
                  <c:v>49.602166781293661</c:v>
                </c:pt>
                <c:pt idx="28">
                  <c:v>142.54517023876258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c:ext uri="{02D57815-91ED-43cb-92C2-25804820EDAC}">
                        <c15:formulaRef>
                          <c15:sqref>排出量比較シート!$BF$21:$BF$68</c15:sqref>
                        </c15:formulaRef>
                      </c:ext>
                    </c:extLst>
                    <c:numCache>
                      <c:formatCode>#,##0_);[Red]\(#,##0\)</c:formatCode>
                      <c:ptCount val="48"/>
                      <c:pt idx="0">
                        <c:v>17.383042632083392</c:v>
                      </c:pt>
                      <c:pt idx="1">
                        <c:v>36.121585885780995</c:v>
                      </c:pt>
                      <c:pt idx="2">
                        <c:v>10.431017250113966</c:v>
                      </c:pt>
                      <c:pt idx="3">
                        <c:v>41.290228904650732</c:v>
                      </c:pt>
                      <c:pt idx="4">
                        <c:v>8.8668502301811962</c:v>
                      </c:pt>
                      <c:pt idx="5">
                        <c:v>67.379952767506424</c:v>
                      </c:pt>
                      <c:pt idx="6">
                        <c:v>45.541255906535881</c:v>
                      </c:pt>
                      <c:pt idx="7">
                        <c:v>27.017540458795345</c:v>
                      </c:pt>
                      <c:pt idx="8">
                        <c:v>95.097374469971143</c:v>
                      </c:pt>
                      <c:pt idx="9">
                        <c:v>55.328982620123519</c:v>
                      </c:pt>
                      <c:pt idx="10">
                        <c:v>48.234791765949815</c:v>
                      </c:pt>
                      <c:pt idx="11">
                        <c:v>13.730458266428442</c:v>
                      </c:pt>
                      <c:pt idx="12">
                        <c:v>9.9026542469283463</c:v>
                      </c:pt>
                      <c:pt idx="13">
                        <c:v>340.24910829206073</c:v>
                      </c:pt>
                      <c:pt idx="14">
                        <c:v>11.0639646687662</c:v>
                      </c:pt>
                      <c:pt idx="15">
                        <c:v>8.1195592314325999</c:v>
                      </c:pt>
                      <c:pt idx="16">
                        <c:v>22.184696783007901</c:v>
                      </c:pt>
                      <c:pt idx="17">
                        <c:v>39.154726588701607</c:v>
                      </c:pt>
                      <c:pt idx="18">
                        <c:v>22.712226303946029</c:v>
                      </c:pt>
                      <c:pt idx="19">
                        <c:v>21.421269721848653</c:v>
                      </c:pt>
                      <c:pt idx="20">
                        <c:v>10.734288635692367</c:v>
                      </c:pt>
                      <c:pt idx="21">
                        <c:v>43.772184407886208</c:v>
                      </c:pt>
                      <c:pt idx="22">
                        <c:v>105.50428508862827</c:v>
                      </c:pt>
                      <c:pt idx="23">
                        <c:v>69.839251288868354</c:v>
                      </c:pt>
                      <c:pt idx="24">
                        <c:v>1.6093101003241426</c:v>
                      </c:pt>
                      <c:pt idx="25">
                        <c:v>41.793277689540922</c:v>
                      </c:pt>
                      <c:pt idx="26">
                        <c:v>51.247016175920315</c:v>
                      </c:pt>
                      <c:pt idx="27">
                        <c:v>0.86434149643228941</c:v>
                      </c:pt>
                      <c:pt idx="28">
                        <c:v>52.346989840014899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1.1875634949443037</c:v>
                      </c:pt>
                      <c:pt idx="1">
                        <c:v>2.5520471072978479</c:v>
                      </c:pt>
                      <c:pt idx="2">
                        <c:v>1.2873587466202958</c:v>
                      </c:pt>
                      <c:pt idx="3">
                        <c:v>3.3262807471516243</c:v>
                      </c:pt>
                      <c:pt idx="4">
                        <c:v>1.2965194191641773</c:v>
                      </c:pt>
                      <c:pt idx="5">
                        <c:v>1.25031091657265</c:v>
                      </c:pt>
                      <c:pt idx="6">
                        <c:v>1.4322515290031759</c:v>
                      </c:pt>
                      <c:pt idx="7">
                        <c:v>2.5423658787164247</c:v>
                      </c:pt>
                      <c:pt idx="8">
                        <c:v>0.81836856566567429</c:v>
                      </c:pt>
                      <c:pt idx="9">
                        <c:v>1.3604801803943396</c:v>
                      </c:pt>
                      <c:pt idx="10">
                        <c:v>2.7741670349457621</c:v>
                      </c:pt>
                      <c:pt idx="11">
                        <c:v>0.98682377634224172</c:v>
                      </c:pt>
                      <c:pt idx="12">
                        <c:v>1.0713451651167869</c:v>
                      </c:pt>
                      <c:pt idx="13">
                        <c:v>0.67009943729801102</c:v>
                      </c:pt>
                      <c:pt idx="14">
                        <c:v>1.7014510345985332</c:v>
                      </c:pt>
                      <c:pt idx="15">
                        <c:v>0.7936301857452267</c:v>
                      </c:pt>
                      <c:pt idx="16">
                        <c:v>2.7582006887066832</c:v>
                      </c:pt>
                      <c:pt idx="17">
                        <c:v>0.56665801979931685</c:v>
                      </c:pt>
                      <c:pt idx="18">
                        <c:v>3.5851002854226097</c:v>
                      </c:pt>
                      <c:pt idx="19">
                        <c:v>1.3696898292529889</c:v>
                      </c:pt>
                      <c:pt idx="20">
                        <c:v>1.5145074482730607</c:v>
                      </c:pt>
                      <c:pt idx="21">
                        <c:v>0.94872098999305365</c:v>
                      </c:pt>
                      <c:pt idx="22">
                        <c:v>0.86826625337016972</c:v>
                      </c:pt>
                      <c:pt idx="23">
                        <c:v>1.4251807863525721</c:v>
                      </c:pt>
                      <c:pt idx="24">
                        <c:v>0.49295159335261235</c:v>
                      </c:pt>
                      <c:pt idx="25">
                        <c:v>1.0081872623697272</c:v>
                      </c:pt>
                      <c:pt idx="26">
                        <c:v>2.0672509065962945</c:v>
                      </c:pt>
                      <c:pt idx="27">
                        <c:v>0.37099235839468009</c:v>
                      </c:pt>
                      <c:pt idx="28">
                        <c:v>1.2206335143927938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11.73718717838263</c:v>
                      </c:pt>
                      <c:pt idx="1">
                        <c:v>13.742538148107066</c:v>
                      </c:pt>
                      <c:pt idx="2">
                        <c:v>19.022337840827021</c:v>
                      </c:pt>
                      <c:pt idx="3">
                        <c:v>9.1582803634258863</c:v>
                      </c:pt>
                      <c:pt idx="4">
                        <c:v>32.258010454475965</c:v>
                      </c:pt>
                      <c:pt idx="5">
                        <c:v>3.1000026943948287</c:v>
                      </c:pt>
                      <c:pt idx="6">
                        <c:v>0.6697905104395856</c:v>
                      </c:pt>
                      <c:pt idx="7">
                        <c:v>8.735117785425988</c:v>
                      </c:pt>
                      <c:pt idx="8">
                        <c:v>3.1982263878408403</c:v>
                      </c:pt>
                      <c:pt idx="9">
                        <c:v>1.9028498444367552</c:v>
                      </c:pt>
                      <c:pt idx="10">
                        <c:v>16.599531103482615</c:v>
                      </c:pt>
                      <c:pt idx="11">
                        <c:v>2.8275046106408346</c:v>
                      </c:pt>
                      <c:pt idx="12">
                        <c:v>5.8354726743554422E-2</c:v>
                      </c:pt>
                      <c:pt idx="13">
                        <c:v>5.0531976927885278</c:v>
                      </c:pt>
                      <c:pt idx="14">
                        <c:v>19.598589142935467</c:v>
                      </c:pt>
                      <c:pt idx="15">
                        <c:v>0.74256327271020706</c:v>
                      </c:pt>
                      <c:pt idx="16">
                        <c:v>4.7887955371878519</c:v>
                      </c:pt>
                      <c:pt idx="17">
                        <c:v>2.8115760391492084</c:v>
                      </c:pt>
                      <c:pt idx="18">
                        <c:v>6.1633572191584385</c:v>
                      </c:pt>
                      <c:pt idx="19">
                        <c:v>11.111694444738415</c:v>
                      </c:pt>
                      <c:pt idx="20">
                        <c:v>4.9045633270348183</c:v>
                      </c:pt>
                      <c:pt idx="21">
                        <c:v>0</c:v>
                      </c:pt>
                      <c:pt idx="22">
                        <c:v>2.4752109090340233</c:v>
                      </c:pt>
                      <c:pt idx="23">
                        <c:v>8.7532944792249197</c:v>
                      </c:pt>
                      <c:pt idx="24">
                        <c:v>2.1901686331920018</c:v>
                      </c:pt>
                      <c:pt idx="25">
                        <c:v>2.3341890697421768</c:v>
                      </c:pt>
                      <c:pt idx="26">
                        <c:v>30.100678345643857</c:v>
                      </c:pt>
                      <c:pt idx="27">
                        <c:v>0.39664210746968448</c:v>
                      </c:pt>
                      <c:pt idx="28">
                        <c:v>2.4983726273306313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40.489495385207995</c:v>
                      </c:pt>
                      <c:pt idx="1">
                        <c:v>48.087412619936281</c:v>
                      </c:pt>
                      <c:pt idx="2">
                        <c:v>47.571348678063337</c:v>
                      </c:pt>
                      <c:pt idx="3">
                        <c:v>46.941631946435663</c:v>
                      </c:pt>
                      <c:pt idx="4">
                        <c:v>36.691970603573871</c:v>
                      </c:pt>
                      <c:pt idx="5">
                        <c:v>33.538216645153923</c:v>
                      </c:pt>
                      <c:pt idx="6">
                        <c:v>34.079114250621743</c:v>
                      </c:pt>
                      <c:pt idx="7">
                        <c:v>35.051404500137771</c:v>
                      </c:pt>
                      <c:pt idx="8">
                        <c:v>41.208061984042004</c:v>
                      </c:pt>
                      <c:pt idx="9">
                        <c:v>39.823173160450011</c:v>
                      </c:pt>
                      <c:pt idx="10">
                        <c:v>40.251146953464534</c:v>
                      </c:pt>
                      <c:pt idx="11">
                        <c:v>32.799634958121388</c:v>
                      </c:pt>
                      <c:pt idx="12">
                        <c:v>29.392171738711326</c:v>
                      </c:pt>
                      <c:pt idx="13">
                        <c:v>35.025627870015626</c:v>
                      </c:pt>
                      <c:pt idx="14">
                        <c:v>35.730725404890556</c:v>
                      </c:pt>
                      <c:pt idx="15">
                        <c:v>24.665998449038639</c:v>
                      </c:pt>
                      <c:pt idx="16">
                        <c:v>29.604633820493973</c:v>
                      </c:pt>
                      <c:pt idx="17">
                        <c:v>19.698603605710932</c:v>
                      </c:pt>
                      <c:pt idx="18">
                        <c:v>38.740549626650257</c:v>
                      </c:pt>
                      <c:pt idx="19">
                        <c:v>41.797667743663268</c:v>
                      </c:pt>
                      <c:pt idx="20">
                        <c:v>37.81999497714925</c:v>
                      </c:pt>
                      <c:pt idx="21">
                        <c:v>26.576485912726334</c:v>
                      </c:pt>
                      <c:pt idx="22">
                        <c:v>29.835457596599763</c:v>
                      </c:pt>
                      <c:pt idx="23">
                        <c:v>41.007905651605242</c:v>
                      </c:pt>
                      <c:pt idx="24">
                        <c:v>20.775931439508398</c:v>
                      </c:pt>
                      <c:pt idx="25">
                        <c:v>36.960048962910633</c:v>
                      </c:pt>
                      <c:pt idx="26">
                        <c:v>41.772739276548663</c:v>
                      </c:pt>
                      <c:pt idx="27">
                        <c:v>20.696405533151808</c:v>
                      </c:pt>
                      <c:pt idx="28">
                        <c:v>44.212783219846166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57.674842544160242</c:v>
                </c:pt>
                <c:pt idx="2">
                  <c:v>1.4523486533257517</c:v>
                </c:pt>
                <c:pt idx="3">
                  <c:v>7.6047433286304393</c:v>
                </c:pt>
                <c:pt idx="4">
                  <c:v>16.947937740609838</c:v>
                </c:pt>
                <c:pt idx="5">
                  <c:v>24.217378786989542</c:v>
                </c:pt>
                <c:pt idx="7">
                  <c:v>41.301286832387916</c:v>
                </c:pt>
                <c:pt idx="8">
                  <c:v>1.1005717056699404</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66.731934526116433</c:v>
                </c:pt>
                <c:pt idx="4">
                  <c:v>16.947937740609838</c:v>
                </c:pt>
                <c:pt idx="5">
                  <c:v>24.217378786989542</c:v>
                </c:pt>
                <c:pt idx="6">
                  <c:v>42.401858538057859</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再エネ比較シート!$BM$72:$BM$161</c:f>
              <c:numCache>
                <c:formatCode>#,##0_);[Red]\(#,##0\)</c:formatCode>
                <c:ptCount val="90"/>
                <c:pt idx="0">
                  <c:v>317796.97175186448</c:v>
                </c:pt>
                <c:pt idx="1">
                  <c:v>4381197.0684283031</c:v>
                </c:pt>
                <c:pt idx="2">
                  <c:v>98822.845782188626</c:v>
                </c:pt>
                <c:pt idx="3">
                  <c:v>1119149.222582614</c:v>
                </c:pt>
                <c:pt idx="4">
                  <c:v>312285.81909675855</c:v>
                </c:pt>
                <c:pt idx="5">
                  <c:v>2166701.0320123341</c:v>
                </c:pt>
                <c:pt idx="6">
                  <c:v>753812.18750801601</c:v>
                </c:pt>
                <c:pt idx="7">
                  <c:v>319945.02646981075</c:v>
                </c:pt>
                <c:pt idx="8">
                  <c:v>3249142.1377392402</c:v>
                </c:pt>
                <c:pt idx="9">
                  <c:v>1444571.4754365024</c:v>
                </c:pt>
                <c:pt idx="10">
                  <c:v>737226.95065119839</c:v>
                </c:pt>
                <c:pt idx="11">
                  <c:v>777029.97402520874</c:v>
                </c:pt>
                <c:pt idx="12">
                  <c:v>660733.99981113372</c:v>
                </c:pt>
                <c:pt idx="13">
                  <c:v>477245.21760460152</c:v>
                </c:pt>
                <c:pt idx="14">
                  <c:v>825638.56849418255</c:v>
                </c:pt>
                <c:pt idx="15">
                  <c:v>529849.5589756812</c:v>
                </c:pt>
                <c:pt idx="16">
                  <c:v>417243.99833760306</c:v>
                </c:pt>
                <c:pt idx="17">
                  <c:v>1951181.0709279778</c:v>
                </c:pt>
                <c:pt idx="18">
                  <c:v>1375345.2487748375</c:v>
                </c:pt>
                <c:pt idx="19">
                  <c:v>441723.2619766451</c:v>
                </c:pt>
                <c:pt idx="20">
                  <c:v>262399.31331535435</c:v>
                </c:pt>
                <c:pt idx="21">
                  <c:v>354842.15034419863</c:v>
                </c:pt>
                <c:pt idx="22">
                  <c:v>667663.39944268286</c:v>
                </c:pt>
                <c:pt idx="23">
                  <c:v>4705510.4199888064</c:v>
                </c:pt>
                <c:pt idx="24">
                  <c:v>2170527.7704662909</c:v>
                </c:pt>
                <c:pt idx="25">
                  <c:v>196210.06243668962</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再エネ比較シート!$BK$72:$BK$161</c:f>
              <c:numCache>
                <c:formatCode>#,##0_);[Red]\(#,##0\)</c:formatCode>
                <c:ptCount val="90"/>
                <c:pt idx="0">
                  <c:v>317796.97175186448</c:v>
                </c:pt>
                <c:pt idx="1">
                  <c:v>4381197.0684283031</c:v>
                </c:pt>
                <c:pt idx="2">
                  <c:v>98822.845782188626</c:v>
                </c:pt>
                <c:pt idx="3">
                  <c:v>1119149.222582614</c:v>
                </c:pt>
                <c:pt idx="4">
                  <c:v>312285.81909675855</c:v>
                </c:pt>
                <c:pt idx="5">
                  <c:v>2166701.0320123341</c:v>
                </c:pt>
                <c:pt idx="6">
                  <c:v>753812.18750801601</c:v>
                </c:pt>
                <c:pt idx="7">
                  <c:v>319945.02646981075</c:v>
                </c:pt>
                <c:pt idx="8">
                  <c:v>3249142.1377392402</c:v>
                </c:pt>
                <c:pt idx="9">
                  <c:v>1444571.4754365024</c:v>
                </c:pt>
                <c:pt idx="10">
                  <c:v>737226.95065119839</c:v>
                </c:pt>
                <c:pt idx="11">
                  <c:v>777029.97402520874</c:v>
                </c:pt>
                <c:pt idx="12">
                  <c:v>660733.99981113372</c:v>
                </c:pt>
                <c:pt idx="13">
                  <c:v>477245.21760460152</c:v>
                </c:pt>
                <c:pt idx="14">
                  <c:v>825638.56849418255</c:v>
                </c:pt>
                <c:pt idx="15">
                  <c:v>529849.5589756812</c:v>
                </c:pt>
                <c:pt idx="16">
                  <c:v>417243.99833760306</c:v>
                </c:pt>
                <c:pt idx="17">
                  <c:v>1951181.0709279778</c:v>
                </c:pt>
                <c:pt idx="18">
                  <c:v>1375345.2487748375</c:v>
                </c:pt>
                <c:pt idx="19">
                  <c:v>441723.2619766451</c:v>
                </c:pt>
                <c:pt idx="20">
                  <c:v>262399.31331535435</c:v>
                </c:pt>
                <c:pt idx="21">
                  <c:v>354842.15034419863</c:v>
                </c:pt>
                <c:pt idx="22">
                  <c:v>667663.39944268286</c:v>
                </c:pt>
                <c:pt idx="23">
                  <c:v>4705510.4199888064</c:v>
                </c:pt>
                <c:pt idx="24">
                  <c:v>2170527.7704662909</c:v>
                </c:pt>
                <c:pt idx="25">
                  <c:v>196210.06243668962</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再エネ比較シート!$BJ$72:$BJ$161</c:f>
              <c:numCache>
                <c:formatCode>#,##0_);[Red]\(#,##0\)</c:formatCode>
                <c:ptCount val="90"/>
                <c:pt idx="0">
                  <c:v>43979.042248135484</c:v>
                </c:pt>
                <c:pt idx="1">
                  <c:v>120564.72157169685</c:v>
                </c:pt>
                <c:pt idx="2">
                  <c:v>94901.508217811424</c:v>
                </c:pt>
                <c:pt idx="3">
                  <c:v>138623.18641738602</c:v>
                </c:pt>
                <c:pt idx="4">
                  <c:v>22253.091903241471</c:v>
                </c:pt>
                <c:pt idx="5">
                  <c:v>81886.228987666516</c:v>
                </c:pt>
                <c:pt idx="6">
                  <c:v>133590.66549198425</c:v>
                </c:pt>
                <c:pt idx="7">
                  <c:v>16304.405530189277</c:v>
                </c:pt>
                <c:pt idx="8">
                  <c:v>269237.9552607591</c:v>
                </c:pt>
                <c:pt idx="9">
                  <c:v>162060.77956349793</c:v>
                </c:pt>
                <c:pt idx="10">
                  <c:v>11687.580348801646</c:v>
                </c:pt>
                <c:pt idx="11">
                  <c:v>101161.99697479125</c:v>
                </c:pt>
                <c:pt idx="12">
                  <c:v>54049.229188866375</c:v>
                </c:pt>
                <c:pt idx="13">
                  <c:v>163731.87039539858</c:v>
                </c:pt>
                <c:pt idx="14">
                  <c:v>46569.664505817454</c:v>
                </c:pt>
                <c:pt idx="15">
                  <c:v>57841.945024318935</c:v>
                </c:pt>
                <c:pt idx="16">
                  <c:v>5580.9406623969498</c:v>
                </c:pt>
                <c:pt idx="17">
                  <c:v>322327.29607202188</c:v>
                </c:pt>
                <c:pt idx="18">
                  <c:v>982785.60422516265</c:v>
                </c:pt>
                <c:pt idx="19">
                  <c:v>16149.617023354896</c:v>
                </c:pt>
                <c:pt idx="20">
                  <c:v>470414.98068464565</c:v>
                </c:pt>
                <c:pt idx="21">
                  <c:v>23519.840655801334</c:v>
                </c:pt>
                <c:pt idx="22">
                  <c:v>117250.79255731715</c:v>
                </c:pt>
                <c:pt idx="23">
                  <c:v>1298210.6280111934</c:v>
                </c:pt>
                <c:pt idx="24">
                  <c:v>2353550.3325337083</c:v>
                </c:pt>
                <c:pt idx="25">
                  <c:v>7875.6135633103695</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再エネ比較シート!$BJ$72:$BJ$161</c:f>
              <c:numCache>
                <c:formatCode>#,##0_);[Red]\(#,##0\)</c:formatCode>
                <c:ptCount val="90"/>
                <c:pt idx="0">
                  <c:v>43979.042248135484</c:v>
                </c:pt>
                <c:pt idx="1">
                  <c:v>120564.72157169685</c:v>
                </c:pt>
                <c:pt idx="2">
                  <c:v>94901.508217811424</c:v>
                </c:pt>
                <c:pt idx="3">
                  <c:v>138623.18641738602</c:v>
                </c:pt>
                <c:pt idx="4">
                  <c:v>22253.091903241471</c:v>
                </c:pt>
                <c:pt idx="5">
                  <c:v>81886.228987666516</c:v>
                </c:pt>
                <c:pt idx="6">
                  <c:v>133590.66549198425</c:v>
                </c:pt>
                <c:pt idx="7">
                  <c:v>16304.405530189277</c:v>
                </c:pt>
                <c:pt idx="8">
                  <c:v>269237.9552607591</c:v>
                </c:pt>
                <c:pt idx="9">
                  <c:v>162060.77956349793</c:v>
                </c:pt>
                <c:pt idx="10">
                  <c:v>11687.580348801646</c:v>
                </c:pt>
                <c:pt idx="11">
                  <c:v>101161.99697479125</c:v>
                </c:pt>
                <c:pt idx="12">
                  <c:v>54049.229188866375</c:v>
                </c:pt>
                <c:pt idx="13">
                  <c:v>163731.87039539858</c:v>
                </c:pt>
                <c:pt idx="14">
                  <c:v>46569.664505817454</c:v>
                </c:pt>
                <c:pt idx="15">
                  <c:v>57841.945024318935</c:v>
                </c:pt>
                <c:pt idx="16">
                  <c:v>5580.9406623969498</c:v>
                </c:pt>
                <c:pt idx="17">
                  <c:v>322327.29607202188</c:v>
                </c:pt>
                <c:pt idx="18">
                  <c:v>982785.60422516265</c:v>
                </c:pt>
                <c:pt idx="19">
                  <c:v>16149.617023354896</c:v>
                </c:pt>
                <c:pt idx="20">
                  <c:v>470414.98068464565</c:v>
                </c:pt>
                <c:pt idx="21">
                  <c:v>23519.840655801334</c:v>
                </c:pt>
                <c:pt idx="22">
                  <c:v>117250.79255731715</c:v>
                </c:pt>
                <c:pt idx="23">
                  <c:v>1298210.6280111934</c:v>
                </c:pt>
                <c:pt idx="24">
                  <c:v>2353550.3325337083</c:v>
                </c:pt>
                <c:pt idx="25">
                  <c:v>7875.6135633103695</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再エネ比較シート!$BE$72:$BE$161</c:f>
              <c:numCache>
                <c:formatCode>#,##0_);[Red]\(#,##0\)</c:formatCode>
                <c:ptCount val="90"/>
                <c:pt idx="0">
                  <c:v>217093.91999999995</c:v>
                </c:pt>
                <c:pt idx="1">
                  <c:v>1159347.8670000001</c:v>
                </c:pt>
                <c:pt idx="2">
                  <c:v>189514.01100000006</c:v>
                </c:pt>
                <c:pt idx="3">
                  <c:v>1245170.3829999999</c:v>
                </c:pt>
                <c:pt idx="4">
                  <c:v>273531.55200000003</c:v>
                </c:pt>
                <c:pt idx="5">
                  <c:v>954475.77800000005</c:v>
                </c:pt>
                <c:pt idx="6">
                  <c:v>827543.8450000002</c:v>
                </c:pt>
                <c:pt idx="7">
                  <c:v>133178.20600000001</c:v>
                </c:pt>
                <c:pt idx="8">
                  <c:v>2505492.9059999995</c:v>
                </c:pt>
                <c:pt idx="9">
                  <c:v>1358509.9290000002</c:v>
                </c:pt>
                <c:pt idx="10">
                  <c:v>63325.468999999997</c:v>
                </c:pt>
                <c:pt idx="11">
                  <c:v>877801.24</c:v>
                </c:pt>
                <c:pt idx="12">
                  <c:v>332260.73499999999</c:v>
                </c:pt>
                <c:pt idx="13">
                  <c:v>640893.93800000008</c:v>
                </c:pt>
                <c:pt idx="14">
                  <c:v>834473.67</c:v>
                </c:pt>
                <c:pt idx="15">
                  <c:v>520391.39600000007</c:v>
                </c:pt>
                <c:pt idx="16">
                  <c:v>20907.844000000001</c:v>
                </c:pt>
                <c:pt idx="17">
                  <c:v>1121327.659</c:v>
                </c:pt>
                <c:pt idx="18">
                  <c:v>1247127.9180000001</c:v>
                </c:pt>
                <c:pt idx="19">
                  <c:v>105487.679</c:v>
                </c:pt>
                <c:pt idx="20">
                  <c:v>717567.93099999998</c:v>
                </c:pt>
                <c:pt idx="21">
                  <c:v>209535.38500000001</c:v>
                </c:pt>
                <c:pt idx="22">
                  <c:v>491981.01</c:v>
                </c:pt>
                <c:pt idx="23">
                  <c:v>4781680.2669999991</c:v>
                </c:pt>
                <c:pt idx="24">
                  <c:v>3915950.0039999997</c:v>
                </c:pt>
                <c:pt idx="25">
                  <c:v>37289.212</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再エネ比較シート!$BF$72:$BF$161</c:f>
              <c:numCache>
                <c:formatCode>#,##0_);[Red]\(#,##0\)</c:formatCode>
                <c:ptCount val="90"/>
                <c:pt idx="0">
                  <c:v>89914.808999999979</c:v>
                </c:pt>
                <c:pt idx="1">
                  <c:v>1222182.666</c:v>
                </c:pt>
                <c:pt idx="2">
                  <c:v>3849.9299999999994</c:v>
                </c:pt>
                <c:pt idx="3">
                  <c:v>7490.9399999999987</c:v>
                </c:pt>
                <c:pt idx="4">
                  <c:v>50219.786</c:v>
                </c:pt>
                <c:pt idx="5">
                  <c:v>1291667.9450000003</c:v>
                </c:pt>
                <c:pt idx="6">
                  <c:v>39372.593000000001</c:v>
                </c:pt>
                <c:pt idx="7">
                  <c:v>173399.87100000004</c:v>
                </c:pt>
                <c:pt idx="8">
                  <c:v>860716.20400000014</c:v>
                </c:pt>
                <c:pt idx="9">
                  <c:v>176867.27</c:v>
                </c:pt>
                <c:pt idx="10">
                  <c:v>575546.06900000002</c:v>
                </c:pt>
                <c:pt idx="11">
                  <c:v>0</c:v>
                </c:pt>
                <c:pt idx="12">
                  <c:v>305386.37199999997</c:v>
                </c:pt>
                <c:pt idx="13">
                  <c:v>0</c:v>
                </c:pt>
                <c:pt idx="14">
                  <c:v>0</c:v>
                </c:pt>
                <c:pt idx="15">
                  <c:v>54430.650999999998</c:v>
                </c:pt>
                <c:pt idx="16">
                  <c:v>362106.08500000002</c:v>
                </c:pt>
                <c:pt idx="17">
                  <c:v>1101256.9839999997</c:v>
                </c:pt>
                <c:pt idx="18">
                  <c:v>966608.20799999998</c:v>
                </c:pt>
                <c:pt idx="19">
                  <c:v>264446.08100000001</c:v>
                </c:pt>
                <c:pt idx="20">
                  <c:v>7983.067</c:v>
                </c:pt>
                <c:pt idx="21">
                  <c:v>151620.93299999996</c:v>
                </c:pt>
                <c:pt idx="22">
                  <c:v>286307.34100000001</c:v>
                </c:pt>
                <c:pt idx="23">
                  <c:v>1204167.6710000003</c:v>
                </c:pt>
                <c:pt idx="24">
                  <c:v>583281.14099999983</c:v>
                </c:pt>
                <c:pt idx="25">
                  <c:v>146855.95499999999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再エネ比較シート!$BG$72:$BG$161</c:f>
              <c:numCache>
                <c:formatCode>#,##0_);[Red]\(#,##0\)</c:formatCode>
                <c:ptCount val="90"/>
                <c:pt idx="0">
                  <c:v>54767.285000000003</c:v>
                </c:pt>
                <c:pt idx="1">
                  <c:v>138508.247</c:v>
                </c:pt>
                <c:pt idx="2">
                  <c:v>360.41300000000001</c:v>
                </c:pt>
                <c:pt idx="3">
                  <c:v>4848.3909999999996</c:v>
                </c:pt>
                <c:pt idx="4">
                  <c:v>10787.573</c:v>
                </c:pt>
                <c:pt idx="5">
                  <c:v>1715.3019999999997</c:v>
                </c:pt>
                <c:pt idx="6">
                  <c:v>20486.415000000001</c:v>
                </c:pt>
                <c:pt idx="7">
                  <c:v>29671.355</c:v>
                </c:pt>
                <c:pt idx="8">
                  <c:v>91637.035999999993</c:v>
                </c:pt>
                <c:pt idx="9">
                  <c:v>71255.055999999997</c:v>
                </c:pt>
                <c:pt idx="10">
                  <c:v>110042.993</c:v>
                </c:pt>
                <c:pt idx="11">
                  <c:v>0</c:v>
                </c:pt>
                <c:pt idx="12">
                  <c:v>77134.160000000018</c:v>
                </c:pt>
                <c:pt idx="13">
                  <c:v>0</c:v>
                </c:pt>
                <c:pt idx="14">
                  <c:v>28836.786</c:v>
                </c:pt>
                <c:pt idx="15">
                  <c:v>12869.457</c:v>
                </c:pt>
                <c:pt idx="16">
                  <c:v>39811.01</c:v>
                </c:pt>
                <c:pt idx="17">
                  <c:v>50026.243999999999</c:v>
                </c:pt>
                <c:pt idx="18">
                  <c:v>144394.72700000004</c:v>
                </c:pt>
                <c:pt idx="19">
                  <c:v>87939.119000000006</c:v>
                </c:pt>
                <c:pt idx="20">
                  <c:v>7263.2960000000003</c:v>
                </c:pt>
                <c:pt idx="21">
                  <c:v>17205.672999999995</c:v>
                </c:pt>
                <c:pt idx="22">
                  <c:v>6625.8410000000003</c:v>
                </c:pt>
                <c:pt idx="23">
                  <c:v>15570.666999999999</c:v>
                </c:pt>
                <c:pt idx="24">
                  <c:v>23622.52</c:v>
                </c:pt>
                <c:pt idx="25">
                  <c:v>19940.508999999998</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再エネ比較シート!$BH$72:$BH$161</c:f>
              <c:numCache>
                <c:formatCode>#,##0_);[Red]\(#,##0\)</c:formatCode>
                <c:ptCount val="90"/>
                <c:pt idx="0">
                  <c:v>0</c:v>
                </c:pt>
                <c:pt idx="1">
                  <c:v>1981723.01</c:v>
                </c:pt>
                <c:pt idx="2">
                  <c:v>0</c:v>
                </c:pt>
                <c:pt idx="3">
                  <c:v>262.69499999999999</c:v>
                </c:pt>
                <c:pt idx="4">
                  <c:v>0</c:v>
                </c:pt>
                <c:pt idx="5">
                  <c:v>728.23599999999999</c:v>
                </c:pt>
                <c:pt idx="6">
                  <c:v>0</c:v>
                </c:pt>
                <c:pt idx="7">
                  <c:v>0</c:v>
                </c:pt>
                <c:pt idx="8">
                  <c:v>60533.947</c:v>
                </c:pt>
                <c:pt idx="9">
                  <c:v>0</c:v>
                </c:pt>
                <c:pt idx="10">
                  <c:v>0</c:v>
                </c:pt>
                <c:pt idx="11">
                  <c:v>390.73099999999999</c:v>
                </c:pt>
                <c:pt idx="12">
                  <c:v>1.9619999999999997</c:v>
                </c:pt>
                <c:pt idx="13">
                  <c:v>83.15</c:v>
                </c:pt>
                <c:pt idx="14">
                  <c:v>8897.777</c:v>
                </c:pt>
                <c:pt idx="15">
                  <c:v>0</c:v>
                </c:pt>
                <c:pt idx="16">
                  <c:v>0</c:v>
                </c:pt>
                <c:pt idx="17">
                  <c:v>897.48</c:v>
                </c:pt>
                <c:pt idx="18">
                  <c:v>0</c:v>
                </c:pt>
                <c:pt idx="19">
                  <c:v>0</c:v>
                </c:pt>
                <c:pt idx="20">
                  <c:v>0</c:v>
                </c:pt>
                <c:pt idx="21">
                  <c:v>0</c:v>
                </c:pt>
                <c:pt idx="22">
                  <c:v>0</c:v>
                </c:pt>
                <c:pt idx="23">
                  <c:v>2302.4430000000002</c:v>
                </c:pt>
                <c:pt idx="24">
                  <c:v>1224.4380000000003</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再エネ比較シート!$BI$72:$BI$161</c:f>
              <c:numCache>
                <c:formatCode>#,##0_);[Red]\(#,##0\)</c:formatCode>
                <c:ptCount val="90"/>
                <c:pt idx="0">
                  <c:v>361776.01399999997</c:v>
                </c:pt>
                <c:pt idx="1">
                  <c:v>4501761.79</c:v>
                </c:pt>
                <c:pt idx="2">
                  <c:v>193724.35400000005</c:v>
                </c:pt>
                <c:pt idx="3">
                  <c:v>1257772.409</c:v>
                </c:pt>
                <c:pt idx="4">
                  <c:v>334538.91100000002</c:v>
                </c:pt>
                <c:pt idx="5">
                  <c:v>2248587.2610000004</c:v>
                </c:pt>
                <c:pt idx="6">
                  <c:v>887402.85300000024</c:v>
                </c:pt>
                <c:pt idx="7">
                  <c:v>336249.43200000003</c:v>
                </c:pt>
                <c:pt idx="8">
                  <c:v>3518380.0929999994</c:v>
                </c:pt>
                <c:pt idx="9">
                  <c:v>1606632.2550000004</c:v>
                </c:pt>
                <c:pt idx="10">
                  <c:v>748914.53100000008</c:v>
                </c:pt>
                <c:pt idx="11">
                  <c:v>878191.97100000002</c:v>
                </c:pt>
                <c:pt idx="12">
                  <c:v>714783.22900000005</c:v>
                </c:pt>
                <c:pt idx="13">
                  <c:v>640977.08800000011</c:v>
                </c:pt>
                <c:pt idx="14">
                  <c:v>872208.23300000001</c:v>
                </c:pt>
                <c:pt idx="15">
                  <c:v>587691.50400000007</c:v>
                </c:pt>
                <c:pt idx="16">
                  <c:v>422824.93900000001</c:v>
                </c:pt>
                <c:pt idx="17">
                  <c:v>2273508.3669999996</c:v>
                </c:pt>
                <c:pt idx="18">
                  <c:v>2358130.8530000001</c:v>
                </c:pt>
                <c:pt idx="19">
                  <c:v>457872.87900000002</c:v>
                </c:pt>
                <c:pt idx="20">
                  <c:v>732814.29399999999</c:v>
                </c:pt>
                <c:pt idx="21">
                  <c:v>378361.99099999998</c:v>
                </c:pt>
                <c:pt idx="22">
                  <c:v>784914.19200000004</c:v>
                </c:pt>
                <c:pt idx="23">
                  <c:v>6003721.0479999995</c:v>
                </c:pt>
                <c:pt idx="24">
                  <c:v>4524078.1029999992</c:v>
                </c:pt>
                <c:pt idx="25">
                  <c:v>204085.67599999998</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再エネ比較シート!$CO$13:$CO$42</c:f>
              <c:numCache>
                <c:formatCode>0.0%</c:formatCode>
                <c:ptCount val="30"/>
                <c:pt idx="0">
                  <c:v>7.9362047559927415E-2</c:v>
                </c:pt>
                <c:pt idx="1">
                  <c:v>1.0868207370393504E-2</c:v>
                </c:pt>
                <c:pt idx="2">
                  <c:v>0.11221845724536576</c:v>
                </c:pt>
                <c:pt idx="3">
                  <c:v>7.9944605312854092E-2</c:v>
                </c:pt>
                <c:pt idx="4">
                  <c:v>5.8400718778077267E-2</c:v>
                </c:pt>
                <c:pt idx="5">
                  <c:v>2.2571020884680243E-2</c:v>
                </c:pt>
                <c:pt idx="6">
                  <c:v>9.5364697722806618E-2</c:v>
                </c:pt>
                <c:pt idx="7">
                  <c:v>8.1345398044054482E-3</c:v>
                </c:pt>
                <c:pt idx="8">
                  <c:v>7.1206225680933849E-2</c:v>
                </c:pt>
                <c:pt idx="9">
                  <c:v>6.0173318686683755E-2</c:v>
                </c:pt>
                <c:pt idx="10">
                  <c:v>5.4510711053002113E-2</c:v>
                </c:pt>
                <c:pt idx="11">
                  <c:v>0.13548469714432065</c:v>
                </c:pt>
                <c:pt idx="12">
                  <c:v>8.7494273934951905E-2</c:v>
                </c:pt>
                <c:pt idx="13">
                  <c:v>9.8265163986323914E-2</c:v>
                </c:pt>
                <c:pt idx="14">
                  <c:v>1.4013346043851287E-2</c:v>
                </c:pt>
                <c:pt idx="15">
                  <c:v>8.8819095477386936E-2</c:v>
                </c:pt>
                <c:pt idx="16">
                  <c:v>4.4000366669722244E-3</c:v>
                </c:pt>
                <c:pt idx="17">
                  <c:v>8.0992815153494449E-2</c:v>
                </c:pt>
                <c:pt idx="18">
                  <c:v>3.0425333747283453E-2</c:v>
                </c:pt>
                <c:pt idx="19">
                  <c:v>8.1375241582748448E-2</c:v>
                </c:pt>
                <c:pt idx="20">
                  <c:v>5.5091133342469505E-2</c:v>
                </c:pt>
                <c:pt idx="21">
                  <c:v>6.0368043087971272E-2</c:v>
                </c:pt>
                <c:pt idx="22">
                  <c:v>0.11664810690423162</c:v>
                </c:pt>
                <c:pt idx="23">
                  <c:v>0.11697273233166389</c:v>
                </c:pt>
                <c:pt idx="24">
                  <c:v>8.6217439158615627E-2</c:v>
                </c:pt>
                <c:pt idx="25">
                  <c:v>0.12066502143135473</c:v>
                </c:pt>
                <c:pt idx="26">
                  <c:v>1.3855649326111601E-2</c:v>
                </c:pt>
                <c:pt idx="27">
                  <c:v>6.3211125158027806E-2</c:v>
                </c:pt>
                <c:pt idx="28">
                  <c:v>5.3927759535236174E-2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再エネ比較シート!$CC$13:$CC$42</c:f>
              <c:numCache>
                <c:formatCode>0.0%</c:formatCode>
                <c:ptCount val="30"/>
                <c:pt idx="0">
                  <c:v>3.9038666473435124E-2</c:v>
                </c:pt>
                <c:pt idx="1">
                  <c:v>3.4700472361743956E-3</c:v>
                </c:pt>
                <c:pt idx="2">
                  <c:v>4.7108496057114667E-2</c:v>
                </c:pt>
                <c:pt idx="3">
                  <c:v>2.7911174503976312E-2</c:v>
                </c:pt>
                <c:pt idx="4">
                  <c:v>3.634827809830242E-2</c:v>
                </c:pt>
                <c:pt idx="5">
                  <c:v>5.8118481406439371E-3</c:v>
                </c:pt>
                <c:pt idx="6">
                  <c:v>4.4362221166130568E-2</c:v>
                </c:pt>
                <c:pt idx="7">
                  <c:v>5.8871686636225657E-3</c:v>
                </c:pt>
                <c:pt idx="8">
                  <c:v>3.1410037180092033E-2</c:v>
                </c:pt>
                <c:pt idx="9">
                  <c:v>1.8081382731745751E-2</c:v>
                </c:pt>
                <c:pt idx="10">
                  <c:v>3.0245714709393766E-2</c:v>
                </c:pt>
                <c:pt idx="11">
                  <c:v>6.389040429815461E-2</c:v>
                </c:pt>
                <c:pt idx="12">
                  <c:v>4.388647938180934E-2</c:v>
                </c:pt>
                <c:pt idx="13">
                  <c:v>1.9310932627170999E-2</c:v>
                </c:pt>
                <c:pt idx="14">
                  <c:v>1.0030853596572825E-2</c:v>
                </c:pt>
                <c:pt idx="15">
                  <c:v>4.4603062076808565E-2</c:v>
                </c:pt>
                <c:pt idx="16">
                  <c:v>3.0956738968420982E-3</c:v>
                </c:pt>
                <c:pt idx="17">
                  <c:v>3.7246034197280793E-2</c:v>
                </c:pt>
                <c:pt idx="18">
                  <c:v>1.6520024732146293E-2</c:v>
                </c:pt>
                <c:pt idx="19">
                  <c:v>3.7104544678910979E-2</c:v>
                </c:pt>
                <c:pt idx="20">
                  <c:v>3.0721738851633824E-2</c:v>
                </c:pt>
                <c:pt idx="21">
                  <c:v>2.6124709190960636E-2</c:v>
                </c:pt>
                <c:pt idx="22">
                  <c:v>2.6094728356658822E-2</c:v>
                </c:pt>
                <c:pt idx="23">
                  <c:v>4.8058282560058278E-2</c:v>
                </c:pt>
                <c:pt idx="24">
                  <c:v>5.5722185694313829E-2</c:v>
                </c:pt>
                <c:pt idx="25">
                  <c:v>4.9782851630549352E-2</c:v>
                </c:pt>
                <c:pt idx="26">
                  <c:v>4.7196035656818834E-3</c:v>
                </c:pt>
                <c:pt idx="27">
                  <c:v>4.4634952189004214E-2</c:v>
                </c:pt>
                <c:pt idx="28">
                  <c:v>2.756889453942021E-2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再エネ比較シート!$CD$13:$CD$42</c:f>
              <c:numCache>
                <c:formatCode>0.0%</c:formatCode>
                <c:ptCount val="30"/>
                <c:pt idx="0">
                  <c:v>0.5325250583625819</c:v>
                </c:pt>
                <c:pt idx="1">
                  <c:v>2.0066608839186793E-2</c:v>
                </c:pt>
                <c:pt idx="2">
                  <c:v>0.73421914909531827</c:v>
                </c:pt>
                <c:pt idx="3">
                  <c:v>0.21617853349234739</c:v>
                </c:pt>
                <c:pt idx="4">
                  <c:v>0.34322322611357414</c:v>
                </c:pt>
                <c:pt idx="5">
                  <c:v>3.7949376171887095E-2</c:v>
                </c:pt>
                <c:pt idx="6">
                  <c:v>0.14424444376886425</c:v>
                </c:pt>
                <c:pt idx="7">
                  <c:v>4.4649751190340231E-2</c:v>
                </c:pt>
                <c:pt idx="8">
                  <c:v>0.52097468909895939</c:v>
                </c:pt>
                <c:pt idx="9">
                  <c:v>0.1955159338652257</c:v>
                </c:pt>
                <c:pt idx="10">
                  <c:v>0.2325133714440018</c:v>
                </c:pt>
                <c:pt idx="11">
                  <c:v>0.12647990317110827</c:v>
                </c:pt>
                <c:pt idx="12">
                  <c:v>4.1597077527915229E-2</c:v>
                </c:pt>
                <c:pt idx="13">
                  <c:v>0.17840935492924309</c:v>
                </c:pt>
                <c:pt idx="14">
                  <c:v>3.7728601466933125E-2</c:v>
                </c:pt>
                <c:pt idx="15">
                  <c:v>5.0691094728992088E-2</c:v>
                </c:pt>
                <c:pt idx="16">
                  <c:v>1.4474644295734186E-3</c:v>
                </c:pt>
                <c:pt idx="17">
                  <c:v>1.7831586864889996E-2</c:v>
                </c:pt>
                <c:pt idx="18">
                  <c:v>1.4592444557341566</c:v>
                </c:pt>
                <c:pt idx="19">
                  <c:v>0.46535656610821785</c:v>
                </c:pt>
                <c:pt idx="20">
                  <c:v>6.6268329927881273E-2</c:v>
                </c:pt>
                <c:pt idx="21">
                  <c:v>7.5501688261182906E-2</c:v>
                </c:pt>
                <c:pt idx="22">
                  <c:v>7.8486064133811789E-2</c:v>
                </c:pt>
                <c:pt idx="23">
                  <c:v>0.96108001228352158</c:v>
                </c:pt>
                <c:pt idx="24">
                  <c:v>0.11249617163953744</c:v>
                </c:pt>
                <c:pt idx="25">
                  <c:v>0.15202378938246733</c:v>
                </c:pt>
                <c:pt idx="26">
                  <c:v>0.3878846985332069</c:v>
                </c:pt>
                <c:pt idx="27">
                  <c:v>0.14233974128179086</c:v>
                </c:pt>
                <c:pt idx="28">
                  <c:v>0.61912354079164866</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再エネ比較シート!$CE$13:$CE$42</c:f>
              <c:numCache>
                <c:formatCode>0.0%</c:formatCode>
                <c:ptCount val="30"/>
                <c:pt idx="0">
                  <c:v>3.229248530931818E-4</c:v>
                </c:pt>
                <c:pt idx="1">
                  <c:v>0</c:v>
                </c:pt>
                <c:pt idx="2">
                  <c:v>0</c:v>
                </c:pt>
                <c:pt idx="3">
                  <c:v>0</c:v>
                </c:pt>
                <c:pt idx="4">
                  <c:v>0.34805133137884431</c:v>
                </c:pt>
                <c:pt idx="5">
                  <c:v>0</c:v>
                </c:pt>
                <c:pt idx="6">
                  <c:v>0</c:v>
                </c:pt>
                <c:pt idx="7">
                  <c:v>0</c:v>
                </c:pt>
                <c:pt idx="8">
                  <c:v>0</c:v>
                </c:pt>
                <c:pt idx="9">
                  <c:v>0</c:v>
                </c:pt>
                <c:pt idx="10">
                  <c:v>0</c:v>
                </c:pt>
                <c:pt idx="11">
                  <c:v>0</c:v>
                </c:pt>
                <c:pt idx="12">
                  <c:v>0</c:v>
                </c:pt>
                <c:pt idx="13">
                  <c:v>0</c:v>
                </c:pt>
                <c:pt idx="14">
                  <c:v>0</c:v>
                </c:pt>
                <c:pt idx="15">
                  <c:v>0</c:v>
                </c:pt>
                <c:pt idx="16">
                  <c:v>0.19786846507299022</c:v>
                </c:pt>
                <c:pt idx="17">
                  <c:v>0</c:v>
                </c:pt>
                <c:pt idx="18">
                  <c:v>1.2526268052918843E-3</c:v>
                </c:pt>
                <c:pt idx="19">
                  <c:v>3.297787527214265E-4</c:v>
                </c:pt>
                <c:pt idx="20">
                  <c:v>0</c:v>
                </c:pt>
                <c:pt idx="21">
                  <c:v>0</c:v>
                </c:pt>
                <c:pt idx="22">
                  <c:v>0</c:v>
                </c:pt>
                <c:pt idx="23">
                  <c:v>0</c:v>
                </c:pt>
                <c:pt idx="24">
                  <c:v>0</c:v>
                </c:pt>
                <c:pt idx="25">
                  <c:v>0</c:v>
                </c:pt>
                <c:pt idx="26">
                  <c:v>0.39294623706805898</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再エネ比較シート!$CF$13:$CF$42</c:f>
              <c:numCache>
                <c:formatCode>0.0%</c:formatCode>
                <c:ptCount val="30"/>
                <c:pt idx="0">
                  <c:v>0</c:v>
                </c:pt>
                <c:pt idx="1">
                  <c:v>0</c:v>
                </c:pt>
                <c:pt idx="2">
                  <c:v>1.8989665400971523E-2</c:v>
                </c:pt>
                <c:pt idx="3">
                  <c:v>1.8489873049045302</c:v>
                </c:pt>
                <c:pt idx="4">
                  <c:v>1.5788618862951607E-3</c:v>
                </c:pt>
                <c:pt idx="5">
                  <c:v>0</c:v>
                </c:pt>
                <c:pt idx="6">
                  <c:v>0</c:v>
                </c:pt>
                <c:pt idx="7">
                  <c:v>0</c:v>
                </c:pt>
                <c:pt idx="8">
                  <c:v>0</c:v>
                </c:pt>
                <c:pt idx="9">
                  <c:v>0</c:v>
                </c:pt>
                <c:pt idx="10">
                  <c:v>2.419865162276183E-2</c:v>
                </c:pt>
                <c:pt idx="11">
                  <c:v>0</c:v>
                </c:pt>
                <c:pt idx="12">
                  <c:v>0</c:v>
                </c:pt>
                <c:pt idx="13">
                  <c:v>0</c:v>
                </c:pt>
                <c:pt idx="14">
                  <c:v>0</c:v>
                </c:pt>
                <c:pt idx="15">
                  <c:v>0</c:v>
                </c:pt>
                <c:pt idx="16">
                  <c:v>9.3060364653958817E-3</c:v>
                </c:pt>
                <c:pt idx="17">
                  <c:v>1.2663804743987355E-4</c:v>
                </c:pt>
                <c:pt idx="18">
                  <c:v>0</c:v>
                </c:pt>
                <c:pt idx="19">
                  <c:v>0</c:v>
                </c:pt>
                <c:pt idx="20">
                  <c:v>0.22248492996116867</c:v>
                </c:pt>
                <c:pt idx="21">
                  <c:v>0</c:v>
                </c:pt>
                <c:pt idx="22">
                  <c:v>0</c:v>
                </c:pt>
                <c:pt idx="23">
                  <c:v>0</c:v>
                </c:pt>
                <c:pt idx="24">
                  <c:v>0</c:v>
                </c:pt>
                <c:pt idx="25">
                  <c:v>9.6881454088914437E-3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再エネ比較シート!$CH$13:$CH$42</c:f>
              <c:numCache>
                <c:formatCode>0.0%</c:formatCode>
                <c:ptCount val="30"/>
                <c:pt idx="0">
                  <c:v>0.10910364306543835</c:v>
                </c:pt>
                <c:pt idx="1">
                  <c:v>0</c:v>
                </c:pt>
                <c:pt idx="2">
                  <c:v>0.18822460799956681</c:v>
                </c:pt>
                <c:pt idx="3">
                  <c:v>0</c:v>
                </c:pt>
                <c:pt idx="4">
                  <c:v>0</c:v>
                </c:pt>
                <c:pt idx="5">
                  <c:v>0</c:v>
                </c:pt>
                <c:pt idx="6">
                  <c:v>0</c:v>
                </c:pt>
                <c:pt idx="7">
                  <c:v>0</c:v>
                </c:pt>
                <c:pt idx="8">
                  <c:v>0</c:v>
                </c:pt>
                <c:pt idx="9">
                  <c:v>0</c:v>
                </c:pt>
                <c:pt idx="10">
                  <c:v>0.42826556544265715</c:v>
                </c:pt>
                <c:pt idx="11">
                  <c:v>0</c:v>
                </c:pt>
                <c:pt idx="12">
                  <c:v>0</c:v>
                </c:pt>
                <c:pt idx="13">
                  <c:v>0</c:v>
                </c:pt>
                <c:pt idx="14">
                  <c:v>0</c:v>
                </c:pt>
                <c:pt idx="15">
                  <c:v>0</c:v>
                </c:pt>
                <c:pt idx="16">
                  <c:v>0</c:v>
                </c:pt>
                <c:pt idx="17">
                  <c:v>0</c:v>
                </c:pt>
                <c:pt idx="18">
                  <c:v>0</c:v>
                </c:pt>
                <c:pt idx="19">
                  <c:v>0</c:v>
                </c:pt>
                <c:pt idx="20">
                  <c:v>0</c:v>
                </c:pt>
                <c:pt idx="21">
                  <c:v>0</c:v>
                </c:pt>
                <c:pt idx="22">
                  <c:v>0.2862382453889199</c:v>
                </c:pt>
                <c:pt idx="23">
                  <c:v>0</c:v>
                </c:pt>
                <c:pt idx="24">
                  <c:v>0</c:v>
                </c:pt>
                <c:pt idx="25">
                  <c:v>0</c:v>
                </c:pt>
                <c:pt idx="26">
                  <c:v>0.1681850119606646</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再エネ比較シート!$CI$13:$CI$42</c:f>
              <c:numCache>
                <c:formatCode>0.0%</c:formatCode>
                <c:ptCount val="30"/>
                <c:pt idx="0">
                  <c:v>0.68099029275454859</c:v>
                </c:pt>
                <c:pt idx="1">
                  <c:v>2.3536656075361186E-2</c:v>
                </c:pt>
                <c:pt idx="2">
                  <c:v>0.98854191855297113</c:v>
                </c:pt>
                <c:pt idx="3">
                  <c:v>2.0930770129008538</c:v>
                </c:pt>
                <c:pt idx="4">
                  <c:v>0.72920169747701591</c:v>
                </c:pt>
                <c:pt idx="5">
                  <c:v>4.376122431253103E-2</c:v>
                </c:pt>
                <c:pt idx="6">
                  <c:v>0.18860666493499481</c:v>
                </c:pt>
                <c:pt idx="7">
                  <c:v>5.0536919853962796E-2</c:v>
                </c:pt>
                <c:pt idx="8">
                  <c:v>0.55238472627905144</c:v>
                </c:pt>
                <c:pt idx="9">
                  <c:v>0.21359731659697145</c:v>
                </c:pt>
                <c:pt idx="10">
                  <c:v>0.71522330321881455</c:v>
                </c:pt>
                <c:pt idx="11">
                  <c:v>0.19037030746926289</c:v>
                </c:pt>
                <c:pt idx="12">
                  <c:v>8.5483556909724576E-2</c:v>
                </c:pt>
                <c:pt idx="13">
                  <c:v>0.19772028755641408</c:v>
                </c:pt>
                <c:pt idx="14">
                  <c:v>4.7759455063505957E-2</c:v>
                </c:pt>
                <c:pt idx="15">
                  <c:v>9.5294156805800667E-2</c:v>
                </c:pt>
                <c:pt idx="16">
                  <c:v>0.21171763986480163</c:v>
                </c:pt>
                <c:pt idx="17">
                  <c:v>5.5204259109610652E-2</c:v>
                </c:pt>
                <c:pt idx="18">
                  <c:v>1.4770171072715947</c:v>
                </c:pt>
                <c:pt idx="19">
                  <c:v>0.50279088953985018</c:v>
                </c:pt>
                <c:pt idx="20">
                  <c:v>0.31947499874068375</c:v>
                </c:pt>
                <c:pt idx="21">
                  <c:v>0.10162639745214354</c:v>
                </c:pt>
                <c:pt idx="22">
                  <c:v>0.39081903787939049</c:v>
                </c:pt>
                <c:pt idx="23">
                  <c:v>1.0091382948435799</c:v>
                </c:pt>
                <c:pt idx="24">
                  <c:v>0.16821835733385126</c:v>
                </c:pt>
                <c:pt idx="25">
                  <c:v>0.21149478642190814</c:v>
                </c:pt>
                <c:pt idx="26">
                  <c:v>0.95373555112761244</c:v>
                </c:pt>
                <c:pt idx="27">
                  <c:v>0.18697469347079507</c:v>
                </c:pt>
                <c:pt idx="28">
                  <c:v>0.64669243533106879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再エネ比較シート!$BE$13:$BE$42</c:f>
              <c:numCache>
                <c:formatCode>#,##0_);[Red]\(#,##0\)</c:formatCode>
                <c:ptCount val="30"/>
                <c:pt idx="0">
                  <c:v>4157.9400000000023</c:v>
                </c:pt>
                <c:pt idx="1">
                  <c:v>395.70000000000005</c:v>
                </c:pt>
                <c:pt idx="2">
                  <c:v>5758.2230000000072</c:v>
                </c:pt>
                <c:pt idx="3">
                  <c:v>3003.9000000000037</c:v>
                </c:pt>
                <c:pt idx="4">
                  <c:v>3024.765000000004</c:v>
                </c:pt>
                <c:pt idx="5">
                  <c:v>846.29999999999984</c:v>
                </c:pt>
                <c:pt idx="6">
                  <c:v>3782.4100000000017</c:v>
                </c:pt>
                <c:pt idx="7">
                  <c:v>501.47699999999998</c:v>
                </c:pt>
                <c:pt idx="8">
                  <c:v>2707.9000000000028</c:v>
                </c:pt>
                <c:pt idx="9">
                  <c:v>2367.6000000000031</c:v>
                </c:pt>
                <c:pt idx="10">
                  <c:v>2680.6090000000004</c:v>
                </c:pt>
                <c:pt idx="11">
                  <c:v>5432.1600000000035</c:v>
                </c:pt>
                <c:pt idx="12">
                  <c:v>3551.0000000000018</c:v>
                </c:pt>
                <c:pt idx="13">
                  <c:v>3680.8000000000029</c:v>
                </c:pt>
                <c:pt idx="14">
                  <c:v>826.80599999999959</c:v>
                </c:pt>
                <c:pt idx="15">
                  <c:v>3454.0000000000027</c:v>
                </c:pt>
                <c:pt idx="16">
                  <c:v>282.63300000000004</c:v>
                </c:pt>
                <c:pt idx="17">
                  <c:v>2833.8000000000038</c:v>
                </c:pt>
                <c:pt idx="18">
                  <c:v>1418.0990000000006</c:v>
                </c:pt>
                <c:pt idx="19">
                  <c:v>3992.0100000000052</c:v>
                </c:pt>
                <c:pt idx="20">
                  <c:v>1935.2</c:v>
                </c:pt>
                <c:pt idx="21">
                  <c:v>2715.9590000000035</c:v>
                </c:pt>
                <c:pt idx="22">
                  <c:v>3992.6000000000031</c:v>
                </c:pt>
                <c:pt idx="23">
                  <c:v>5349.5800000000054</c:v>
                </c:pt>
                <c:pt idx="24">
                  <c:v>3113.4000000000024</c:v>
                </c:pt>
                <c:pt idx="25">
                  <c:v>4478.4000000000069</c:v>
                </c:pt>
                <c:pt idx="26">
                  <c:v>584.99999999999977</c:v>
                </c:pt>
                <c:pt idx="27">
                  <c:v>2240.1</c:v>
                </c:pt>
                <c:pt idx="28">
                  <c:v>2148.8000000000034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再エネ比較シート!$BF$13:$BF$42</c:f>
              <c:numCache>
                <c:formatCode>#,##0_);[Red]\(#,##0\)</c:formatCode>
                <c:ptCount val="30"/>
                <c:pt idx="0">
                  <c:v>51459.659999999967</c:v>
                </c:pt>
                <c:pt idx="1">
                  <c:v>2076.1000000000004</c:v>
                </c:pt>
                <c:pt idx="2">
                  <c:v>81425.149999999936</c:v>
                </c:pt>
                <c:pt idx="3">
                  <c:v>21108.80000000001</c:v>
                </c:pt>
                <c:pt idx="4">
                  <c:v>25913.62</c:v>
                </c:pt>
                <c:pt idx="5">
                  <c:v>5013.7</c:v>
                </c:pt>
                <c:pt idx="6">
                  <c:v>11158.3</c:v>
                </c:pt>
                <c:pt idx="7">
                  <c:v>3450.6999999999994</c:v>
                </c:pt>
                <c:pt idx="8">
                  <c:v>40749.700000000012</c:v>
                </c:pt>
                <c:pt idx="9">
                  <c:v>23227.500000000015</c:v>
                </c:pt>
                <c:pt idx="10">
                  <c:v>18696.537000000008</c:v>
                </c:pt>
                <c:pt idx="11">
                  <c:v>9756.6800000000021</c:v>
                </c:pt>
                <c:pt idx="12">
                  <c:v>3053.6999999999994</c:v>
                </c:pt>
                <c:pt idx="13">
                  <c:v>30853.200000000015</c:v>
                </c:pt>
                <c:pt idx="14">
                  <c:v>2821.5000000000009</c:v>
                </c:pt>
                <c:pt idx="15">
                  <c:v>3561.5</c:v>
                </c:pt>
                <c:pt idx="16">
                  <c:v>119.9</c:v>
                </c:pt>
                <c:pt idx="17">
                  <c:v>1230.9000000000001</c:v>
                </c:pt>
                <c:pt idx="18">
                  <c:v>113649.49999999994</c:v>
                </c:pt>
                <c:pt idx="19">
                  <c:v>45424.900000000009</c:v>
                </c:pt>
                <c:pt idx="20">
                  <c:v>3787.2999999999997</c:v>
                </c:pt>
                <c:pt idx="21">
                  <c:v>7121.509</c:v>
                </c:pt>
                <c:pt idx="22">
                  <c:v>10895.3</c:v>
                </c:pt>
                <c:pt idx="23">
                  <c:v>97063.200000000041</c:v>
                </c:pt>
                <c:pt idx="24">
                  <c:v>5702.7999999999984</c:v>
                </c:pt>
                <c:pt idx="25">
                  <c:v>12407.899999999998</c:v>
                </c:pt>
                <c:pt idx="26">
                  <c:v>43621.099999999984</c:v>
                </c:pt>
                <c:pt idx="27">
                  <c:v>6481.3</c:v>
                </c:pt>
                <c:pt idx="28">
                  <c:v>43782.199999999975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再エネ比較シート!$BG$13:$BG$42</c:f>
              <c:numCache>
                <c:formatCode>#,##0_);[Red]\(#,##0\)</c:formatCode>
                <c:ptCount val="30"/>
                <c:pt idx="0">
                  <c:v>19</c:v>
                </c:pt>
                <c:pt idx="1">
                  <c:v>0</c:v>
                </c:pt>
                <c:pt idx="2">
                  <c:v>0</c:v>
                </c:pt>
                <c:pt idx="3">
                  <c:v>0</c:v>
                </c:pt>
                <c:pt idx="4">
                  <c:v>16000</c:v>
                </c:pt>
                <c:pt idx="5">
                  <c:v>0</c:v>
                </c:pt>
                <c:pt idx="6">
                  <c:v>0</c:v>
                </c:pt>
                <c:pt idx="7">
                  <c:v>0</c:v>
                </c:pt>
                <c:pt idx="8">
                  <c:v>0</c:v>
                </c:pt>
                <c:pt idx="9">
                  <c:v>0</c:v>
                </c:pt>
                <c:pt idx="10">
                  <c:v>0</c:v>
                </c:pt>
                <c:pt idx="11">
                  <c:v>0</c:v>
                </c:pt>
                <c:pt idx="12">
                  <c:v>0</c:v>
                </c:pt>
                <c:pt idx="13">
                  <c:v>0</c:v>
                </c:pt>
                <c:pt idx="14">
                  <c:v>0</c:v>
                </c:pt>
                <c:pt idx="15">
                  <c:v>0</c:v>
                </c:pt>
                <c:pt idx="16">
                  <c:v>9979.6</c:v>
                </c:pt>
                <c:pt idx="17">
                  <c:v>0</c:v>
                </c:pt>
                <c:pt idx="18">
                  <c:v>59.400000000000006</c:v>
                </c:pt>
                <c:pt idx="19">
                  <c:v>19.600000000000001</c:v>
                </c:pt>
                <c:pt idx="20">
                  <c:v>0</c:v>
                </c:pt>
                <c:pt idx="21">
                  <c:v>0</c:v>
                </c:pt>
                <c:pt idx="22">
                  <c:v>0</c:v>
                </c:pt>
                <c:pt idx="23">
                  <c:v>0</c:v>
                </c:pt>
                <c:pt idx="24">
                  <c:v>0</c:v>
                </c:pt>
                <c:pt idx="25">
                  <c:v>0</c:v>
                </c:pt>
                <c:pt idx="26">
                  <c:v>26906.2</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再エネ比較シート!$BH$13:$BH$42</c:f>
              <c:numCache>
                <c:formatCode>#,##0_);[Red]\(#,##0\)</c:formatCode>
                <c:ptCount val="30"/>
                <c:pt idx="0">
                  <c:v>0</c:v>
                </c:pt>
                <c:pt idx="1">
                  <c:v>0</c:v>
                </c:pt>
                <c:pt idx="2">
                  <c:v>530</c:v>
                </c:pt>
                <c:pt idx="3">
                  <c:v>45437.1</c:v>
                </c:pt>
                <c:pt idx="4">
                  <c:v>30</c:v>
                </c:pt>
                <c:pt idx="5">
                  <c:v>0</c:v>
                </c:pt>
                <c:pt idx="6">
                  <c:v>0</c:v>
                </c:pt>
                <c:pt idx="7">
                  <c:v>0</c:v>
                </c:pt>
                <c:pt idx="8">
                  <c:v>0</c:v>
                </c:pt>
                <c:pt idx="9">
                  <c:v>0</c:v>
                </c:pt>
                <c:pt idx="10">
                  <c:v>489.7</c:v>
                </c:pt>
                <c:pt idx="11">
                  <c:v>0</c:v>
                </c:pt>
                <c:pt idx="12">
                  <c:v>0</c:v>
                </c:pt>
                <c:pt idx="13">
                  <c:v>0</c:v>
                </c:pt>
                <c:pt idx="14">
                  <c:v>0</c:v>
                </c:pt>
                <c:pt idx="15">
                  <c:v>0</c:v>
                </c:pt>
                <c:pt idx="16">
                  <c:v>194</c:v>
                </c:pt>
                <c:pt idx="17">
                  <c:v>2.2000000000000002</c:v>
                </c:pt>
                <c:pt idx="18">
                  <c:v>0</c:v>
                </c:pt>
                <c:pt idx="19">
                  <c:v>0</c:v>
                </c:pt>
                <c:pt idx="20">
                  <c:v>3200</c:v>
                </c:pt>
                <c:pt idx="21">
                  <c:v>0</c:v>
                </c:pt>
                <c:pt idx="22">
                  <c:v>0</c:v>
                </c:pt>
                <c:pt idx="23">
                  <c:v>0</c:v>
                </c:pt>
                <c:pt idx="24">
                  <c:v>0</c:v>
                </c:pt>
                <c:pt idx="25">
                  <c:v>199</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再エネ比較シート!$BJ$13:$BJ$42</c:f>
              <c:numCache>
                <c:formatCode>#,##0_);[Red]\(#,##0\)</c:formatCode>
                <c:ptCount val="30"/>
                <c:pt idx="0">
                  <c:v>1990</c:v>
                </c:pt>
                <c:pt idx="1">
                  <c:v>0</c:v>
                </c:pt>
                <c:pt idx="2">
                  <c:v>3940</c:v>
                </c:pt>
                <c:pt idx="3">
                  <c:v>0</c:v>
                </c:pt>
                <c:pt idx="4">
                  <c:v>0</c:v>
                </c:pt>
                <c:pt idx="5">
                  <c:v>0</c:v>
                </c:pt>
                <c:pt idx="6">
                  <c:v>0</c:v>
                </c:pt>
                <c:pt idx="7">
                  <c:v>0</c:v>
                </c:pt>
                <c:pt idx="8">
                  <c:v>0</c:v>
                </c:pt>
                <c:pt idx="9">
                  <c:v>0</c:v>
                </c:pt>
                <c:pt idx="10">
                  <c:v>6500</c:v>
                </c:pt>
                <c:pt idx="11">
                  <c:v>0</c:v>
                </c:pt>
                <c:pt idx="12">
                  <c:v>0</c:v>
                </c:pt>
                <c:pt idx="13">
                  <c:v>0</c:v>
                </c:pt>
                <c:pt idx="14">
                  <c:v>0</c:v>
                </c:pt>
                <c:pt idx="15">
                  <c:v>0</c:v>
                </c:pt>
                <c:pt idx="16">
                  <c:v>0</c:v>
                </c:pt>
                <c:pt idx="17">
                  <c:v>0</c:v>
                </c:pt>
                <c:pt idx="18">
                  <c:v>0</c:v>
                </c:pt>
                <c:pt idx="19">
                  <c:v>0</c:v>
                </c:pt>
                <c:pt idx="20">
                  <c:v>0</c:v>
                </c:pt>
                <c:pt idx="21">
                  <c:v>0</c:v>
                </c:pt>
                <c:pt idx="22">
                  <c:v>7500</c:v>
                </c:pt>
                <c:pt idx="23">
                  <c:v>0</c:v>
                </c:pt>
                <c:pt idx="24">
                  <c:v>0</c:v>
                </c:pt>
                <c:pt idx="25">
                  <c:v>0</c:v>
                </c:pt>
                <c:pt idx="26">
                  <c:v>3570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再エネ比較シート!$BK$13:$BK$42</c:f>
              <c:numCache>
                <c:formatCode>#,##0_);[Red]\(#,##0\)</c:formatCode>
                <c:ptCount val="30"/>
                <c:pt idx="0">
                  <c:v>57626.599999999969</c:v>
                </c:pt>
                <c:pt idx="1">
                  <c:v>2471.8000000000002</c:v>
                </c:pt>
                <c:pt idx="2">
                  <c:v>91653.372999999949</c:v>
                </c:pt>
                <c:pt idx="3">
                  <c:v>69549.800000000017</c:v>
                </c:pt>
                <c:pt idx="4">
                  <c:v>44968.385000000002</c:v>
                </c:pt>
                <c:pt idx="5">
                  <c:v>5860</c:v>
                </c:pt>
                <c:pt idx="6">
                  <c:v>14940.710000000001</c:v>
                </c:pt>
                <c:pt idx="7">
                  <c:v>3952.1769999999992</c:v>
                </c:pt>
                <c:pt idx="8">
                  <c:v>43457.600000000013</c:v>
                </c:pt>
                <c:pt idx="9">
                  <c:v>25595.100000000017</c:v>
                </c:pt>
                <c:pt idx="10">
                  <c:v>28366.846000000009</c:v>
                </c:pt>
                <c:pt idx="11">
                  <c:v>15188.840000000006</c:v>
                </c:pt>
                <c:pt idx="12">
                  <c:v>6604.7000000000007</c:v>
                </c:pt>
                <c:pt idx="13">
                  <c:v>34534.000000000015</c:v>
                </c:pt>
                <c:pt idx="14">
                  <c:v>3648.3060000000005</c:v>
                </c:pt>
                <c:pt idx="15">
                  <c:v>7015.5000000000027</c:v>
                </c:pt>
                <c:pt idx="16">
                  <c:v>10576.133</c:v>
                </c:pt>
                <c:pt idx="17">
                  <c:v>4066.9000000000037</c:v>
                </c:pt>
                <c:pt idx="18">
                  <c:v>115126.99899999994</c:v>
                </c:pt>
                <c:pt idx="19">
                  <c:v>49436.510000000009</c:v>
                </c:pt>
                <c:pt idx="20">
                  <c:v>8922.5</c:v>
                </c:pt>
                <c:pt idx="21">
                  <c:v>9837.4680000000044</c:v>
                </c:pt>
                <c:pt idx="22">
                  <c:v>22387.9</c:v>
                </c:pt>
                <c:pt idx="23">
                  <c:v>102412.78000000004</c:v>
                </c:pt>
                <c:pt idx="24">
                  <c:v>8816.2000000000007</c:v>
                </c:pt>
                <c:pt idx="25">
                  <c:v>17085.300000000003</c:v>
                </c:pt>
                <c:pt idx="26">
                  <c:v>74682.299999999988</c:v>
                </c:pt>
                <c:pt idx="27">
                  <c:v>8721.4</c:v>
                </c:pt>
                <c:pt idx="28">
                  <c:v>45930.999999999978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再エネ比較シート!$BO$13:$BO$42</c:f>
              <c:numCache>
                <c:formatCode>#,##0_);[Red]\(#,##0\)</c:formatCode>
                <c:ptCount val="30"/>
                <c:pt idx="0">
                  <c:v>4990.0269528000017</c:v>
                </c:pt>
                <c:pt idx="1">
                  <c:v>474.88748399999997</c:v>
                </c:pt>
                <c:pt idx="2">
                  <c:v>6910.5585867600075</c:v>
                </c:pt>
                <c:pt idx="3">
                  <c:v>3605.0404680000042</c:v>
                </c:pt>
                <c:pt idx="4">
                  <c:v>3630.0809718000046</c:v>
                </c:pt>
                <c:pt idx="5">
                  <c:v>1015.6615559999998</c:v>
                </c:pt>
                <c:pt idx="6">
                  <c:v>4539.3458892000017</c:v>
                </c:pt>
                <c:pt idx="7">
                  <c:v>601.83257723999998</c:v>
                </c:pt>
                <c:pt idx="8">
                  <c:v>3249.8049480000036</c:v>
                </c:pt>
                <c:pt idx="9">
                  <c:v>2841.4041120000034</c:v>
                </c:pt>
                <c:pt idx="10">
                  <c:v>3217.0524730799998</c:v>
                </c:pt>
                <c:pt idx="11">
                  <c:v>6519.2438592000035</c:v>
                </c:pt>
                <c:pt idx="12">
                  <c:v>4261.6261200000017</c:v>
                </c:pt>
                <c:pt idx="13">
                  <c:v>4417.4016960000035</c:v>
                </c:pt>
                <c:pt idx="14">
                  <c:v>992.26641671999937</c:v>
                </c:pt>
                <c:pt idx="15">
                  <c:v>4145.2144800000024</c:v>
                </c:pt>
                <c:pt idx="16">
                  <c:v>339.19351596000007</c:v>
                </c:pt>
                <c:pt idx="17">
                  <c:v>3400.9000560000045</c:v>
                </c:pt>
                <c:pt idx="18">
                  <c:v>1701.8889718800008</c:v>
                </c:pt>
                <c:pt idx="19">
                  <c:v>4790.8910412000059</c:v>
                </c:pt>
                <c:pt idx="20">
                  <c:v>2322.4722240000001</c:v>
                </c:pt>
                <c:pt idx="21">
                  <c:v>3259.4767150800039</c:v>
                </c:pt>
                <c:pt idx="22">
                  <c:v>4791.5991120000035</c:v>
                </c:pt>
                <c:pt idx="23">
                  <c:v>6420.1379496000063</c:v>
                </c:pt>
                <c:pt idx="24">
                  <c:v>3736.453608000003</c:v>
                </c:pt>
                <c:pt idx="25">
                  <c:v>5374.6174080000083</c:v>
                </c:pt>
                <c:pt idx="26">
                  <c:v>702.07019999999977</c:v>
                </c:pt>
                <c:pt idx="27">
                  <c:v>2688.3888120000001</c:v>
                </c:pt>
                <c:pt idx="28">
                  <c:v>2578.8178560000038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再エネ比較シート!$BP$13:$BP$42</c:f>
              <c:numCache>
                <c:formatCode>#,##0_);[Red]\(#,##0\)</c:formatCode>
                <c:ptCount val="30"/>
                <c:pt idx="0">
                  <c:v>68068.779861599949</c:v>
                </c:pt>
                <c:pt idx="1">
                  <c:v>2746.1820360000002</c:v>
                </c:pt>
                <c:pt idx="2">
                  <c:v>107705.9314139999</c:v>
                </c:pt>
                <c:pt idx="3">
                  <c:v>27921.87628800001</c:v>
                </c:pt>
                <c:pt idx="4">
                  <c:v>34277.499991199991</c:v>
                </c:pt>
                <c:pt idx="5">
                  <c:v>6631.9218119999987</c:v>
                </c:pt>
                <c:pt idx="6">
                  <c:v>14759.752908</c:v>
                </c:pt>
                <c:pt idx="7">
                  <c:v>4564.4479319999991</c:v>
                </c:pt>
                <c:pt idx="8">
                  <c:v>53902.073172000019</c:v>
                </c:pt>
                <c:pt idx="9">
                  <c:v>30724.40790000002</c:v>
                </c:pt>
                <c:pt idx="10">
                  <c:v>24731.031282120013</c:v>
                </c:pt>
                <c:pt idx="11">
                  <c:v>12905.746036800001</c:v>
                </c:pt>
                <c:pt idx="12">
                  <c:v>4039.3122119999989</c:v>
                </c:pt>
                <c:pt idx="13">
                  <c:v>40811.378832000024</c:v>
                </c:pt>
                <c:pt idx="14">
                  <c:v>3732.1673400000013</c:v>
                </c:pt>
                <c:pt idx="15">
                  <c:v>4711.0097400000004</c:v>
                </c:pt>
                <c:pt idx="16">
                  <c:v>158.59892400000001</c:v>
                </c:pt>
                <c:pt idx="17">
                  <c:v>1628.1852839999999</c:v>
                </c:pt>
                <c:pt idx="18">
                  <c:v>150331.01261999991</c:v>
                </c:pt>
                <c:pt idx="19">
                  <c:v>60086.240724000018</c:v>
                </c:pt>
                <c:pt idx="20">
                  <c:v>5009.688948</c:v>
                </c:pt>
                <c:pt idx="21">
                  <c:v>9420.0472448399996</c:v>
                </c:pt>
                <c:pt idx="22">
                  <c:v>14411.867027999999</c:v>
                </c:pt>
                <c:pt idx="23">
                  <c:v>128391.31843200004</c:v>
                </c:pt>
                <c:pt idx="24">
                  <c:v>7543.4357279999977</c:v>
                </c:pt>
                <c:pt idx="25">
                  <c:v>16412.673803999995</c:v>
                </c:pt>
                <c:pt idx="26">
                  <c:v>57700.246235999977</c:v>
                </c:pt>
                <c:pt idx="27">
                  <c:v>8573.2043880000001</c:v>
                </c:pt>
                <c:pt idx="28">
                  <c:v>57913.342871999965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再エネ比較シート!$BQ$13:$BQ$42</c:f>
              <c:numCache>
                <c:formatCode>#,##0_);[Red]\(#,##0\)</c:formatCode>
                <c:ptCount val="30"/>
                <c:pt idx="0">
                  <c:v>41.277119999999996</c:v>
                </c:pt>
                <c:pt idx="1">
                  <c:v>0</c:v>
                </c:pt>
                <c:pt idx="2">
                  <c:v>0</c:v>
                </c:pt>
                <c:pt idx="3">
                  <c:v>0</c:v>
                </c:pt>
                <c:pt idx="4">
                  <c:v>34759.68</c:v>
                </c:pt>
                <c:pt idx="5">
                  <c:v>0</c:v>
                </c:pt>
                <c:pt idx="6">
                  <c:v>0</c:v>
                </c:pt>
                <c:pt idx="7">
                  <c:v>0</c:v>
                </c:pt>
                <c:pt idx="8">
                  <c:v>0</c:v>
                </c:pt>
                <c:pt idx="9">
                  <c:v>0</c:v>
                </c:pt>
                <c:pt idx="10">
                  <c:v>0</c:v>
                </c:pt>
                <c:pt idx="11">
                  <c:v>0</c:v>
                </c:pt>
                <c:pt idx="12">
                  <c:v>0</c:v>
                </c:pt>
                <c:pt idx="13">
                  <c:v>0</c:v>
                </c:pt>
                <c:pt idx="14">
                  <c:v>0</c:v>
                </c:pt>
                <c:pt idx="15">
                  <c:v>0</c:v>
                </c:pt>
                <c:pt idx="16">
                  <c:v>21680.481408000003</c:v>
                </c:pt>
                <c:pt idx="17">
                  <c:v>0</c:v>
                </c:pt>
                <c:pt idx="18">
                  <c:v>129.045312</c:v>
                </c:pt>
                <c:pt idx="19">
                  <c:v>42.580607999999998</c:v>
                </c:pt>
                <c:pt idx="20">
                  <c:v>0</c:v>
                </c:pt>
                <c:pt idx="21">
                  <c:v>0</c:v>
                </c:pt>
                <c:pt idx="22">
                  <c:v>0</c:v>
                </c:pt>
                <c:pt idx="23">
                  <c:v>0</c:v>
                </c:pt>
                <c:pt idx="24">
                  <c:v>0</c:v>
                </c:pt>
                <c:pt idx="25">
                  <c:v>0</c:v>
                </c:pt>
                <c:pt idx="26">
                  <c:v>58453.181376</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再エネ比較シート!$BR$13:$BR$42</c:f>
              <c:numCache>
                <c:formatCode>#,##0_);[Red]\(#,##0\)</c:formatCode>
                <c:ptCount val="30"/>
                <c:pt idx="0">
                  <c:v>0</c:v>
                </c:pt>
                <c:pt idx="1">
                  <c:v>0</c:v>
                </c:pt>
                <c:pt idx="2">
                  <c:v>2785.68</c:v>
                </c:pt>
                <c:pt idx="3">
                  <c:v>238817.3976</c:v>
                </c:pt>
                <c:pt idx="4">
                  <c:v>157.68</c:v>
                </c:pt>
                <c:pt idx="5">
                  <c:v>0</c:v>
                </c:pt>
                <c:pt idx="6">
                  <c:v>0</c:v>
                </c:pt>
                <c:pt idx="7">
                  <c:v>0</c:v>
                </c:pt>
                <c:pt idx="8">
                  <c:v>0</c:v>
                </c:pt>
                <c:pt idx="9">
                  <c:v>0</c:v>
                </c:pt>
                <c:pt idx="10">
                  <c:v>2573.8631999999998</c:v>
                </c:pt>
                <c:pt idx="11">
                  <c:v>0</c:v>
                </c:pt>
                <c:pt idx="12">
                  <c:v>0</c:v>
                </c:pt>
                <c:pt idx="13">
                  <c:v>0</c:v>
                </c:pt>
                <c:pt idx="14">
                  <c:v>0</c:v>
                </c:pt>
                <c:pt idx="15">
                  <c:v>0</c:v>
                </c:pt>
                <c:pt idx="16">
                  <c:v>1019.664</c:v>
                </c:pt>
                <c:pt idx="17">
                  <c:v>11.5632</c:v>
                </c:pt>
                <c:pt idx="18">
                  <c:v>0</c:v>
                </c:pt>
                <c:pt idx="19">
                  <c:v>0</c:v>
                </c:pt>
                <c:pt idx="20">
                  <c:v>16819.2</c:v>
                </c:pt>
                <c:pt idx="21">
                  <c:v>0</c:v>
                </c:pt>
                <c:pt idx="22">
                  <c:v>0</c:v>
                </c:pt>
                <c:pt idx="23">
                  <c:v>0</c:v>
                </c:pt>
                <c:pt idx="24">
                  <c:v>0</c:v>
                </c:pt>
                <c:pt idx="25">
                  <c:v>1045.944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再エネ比較シート!$BT$13:$BT$42</c:f>
              <c:numCache>
                <c:formatCode>#,##0_);[Red]\(#,##0\)</c:formatCode>
                <c:ptCount val="30"/>
                <c:pt idx="0">
                  <c:v>13945.92</c:v>
                </c:pt>
                <c:pt idx="1">
                  <c:v>0</c:v>
                </c:pt>
                <c:pt idx="2">
                  <c:v>27611.52</c:v>
                </c:pt>
                <c:pt idx="3">
                  <c:v>0</c:v>
                </c:pt>
                <c:pt idx="4">
                  <c:v>0</c:v>
                </c:pt>
                <c:pt idx="5">
                  <c:v>0</c:v>
                </c:pt>
                <c:pt idx="6">
                  <c:v>0</c:v>
                </c:pt>
                <c:pt idx="7">
                  <c:v>0</c:v>
                </c:pt>
                <c:pt idx="8">
                  <c:v>0</c:v>
                </c:pt>
                <c:pt idx="9">
                  <c:v>0</c:v>
                </c:pt>
                <c:pt idx="10">
                  <c:v>45552</c:v>
                </c:pt>
                <c:pt idx="11">
                  <c:v>0</c:v>
                </c:pt>
                <c:pt idx="12">
                  <c:v>0</c:v>
                </c:pt>
                <c:pt idx="13">
                  <c:v>0</c:v>
                </c:pt>
                <c:pt idx="14">
                  <c:v>0</c:v>
                </c:pt>
                <c:pt idx="15">
                  <c:v>0</c:v>
                </c:pt>
                <c:pt idx="16">
                  <c:v>0</c:v>
                </c:pt>
                <c:pt idx="17">
                  <c:v>0</c:v>
                </c:pt>
                <c:pt idx="18">
                  <c:v>0</c:v>
                </c:pt>
                <c:pt idx="19">
                  <c:v>0</c:v>
                </c:pt>
                <c:pt idx="20">
                  <c:v>0</c:v>
                </c:pt>
                <c:pt idx="21">
                  <c:v>0</c:v>
                </c:pt>
                <c:pt idx="22">
                  <c:v>52560</c:v>
                </c:pt>
                <c:pt idx="23">
                  <c:v>0</c:v>
                </c:pt>
                <c:pt idx="24">
                  <c:v>0</c:v>
                </c:pt>
                <c:pt idx="25">
                  <c:v>0</c:v>
                </c:pt>
                <c:pt idx="26">
                  <c:v>25018.560000000001</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再エネ比較シート!$BU$13:$BU$42</c:f>
              <c:numCache>
                <c:formatCode>#,##0_);[Red]\(#,##0\)</c:formatCode>
                <c:ptCount val="30"/>
                <c:pt idx="0">
                  <c:v>87046.003934399952</c:v>
                </c:pt>
                <c:pt idx="1">
                  <c:v>3221.06952</c:v>
                </c:pt>
                <c:pt idx="2">
                  <c:v>145013.6900007599</c:v>
                </c:pt>
                <c:pt idx="3">
                  <c:v>270344.31435599999</c:v>
                </c:pt>
                <c:pt idx="4">
                  <c:v>72824.940962999986</c:v>
                </c:pt>
                <c:pt idx="5">
                  <c:v>7647.5833679999987</c:v>
                </c:pt>
                <c:pt idx="6">
                  <c:v>19299.0987972</c:v>
                </c:pt>
                <c:pt idx="7">
                  <c:v>5166.2805092399994</c:v>
                </c:pt>
                <c:pt idx="8">
                  <c:v>57151.878120000023</c:v>
                </c:pt>
                <c:pt idx="9">
                  <c:v>33565.812012000024</c:v>
                </c:pt>
                <c:pt idx="10">
                  <c:v>76073.946955200008</c:v>
                </c:pt>
                <c:pt idx="11">
                  <c:v>19424.989896000006</c:v>
                </c:pt>
                <c:pt idx="12">
                  <c:v>8300.9383320000015</c:v>
                </c:pt>
                <c:pt idx="13">
                  <c:v>45228.780528000025</c:v>
                </c:pt>
                <c:pt idx="14">
                  <c:v>4724.4337567200009</c:v>
                </c:pt>
                <c:pt idx="15">
                  <c:v>8856.2242200000037</c:v>
                </c:pt>
                <c:pt idx="16">
                  <c:v>23197.937847960005</c:v>
                </c:pt>
                <c:pt idx="17">
                  <c:v>5040.6485400000038</c:v>
                </c:pt>
                <c:pt idx="18">
                  <c:v>152161.9469038799</c:v>
                </c:pt>
                <c:pt idx="19">
                  <c:v>64919.712373200018</c:v>
                </c:pt>
                <c:pt idx="20">
                  <c:v>24151.361172000001</c:v>
                </c:pt>
                <c:pt idx="21">
                  <c:v>12679.523959920003</c:v>
                </c:pt>
                <c:pt idx="22">
                  <c:v>71763.466140000004</c:v>
                </c:pt>
                <c:pt idx="23">
                  <c:v>134811.45638160006</c:v>
                </c:pt>
                <c:pt idx="24">
                  <c:v>11279.889336</c:v>
                </c:pt>
                <c:pt idx="25">
                  <c:v>22833.235212000003</c:v>
                </c:pt>
                <c:pt idx="26">
                  <c:v>141874.05781199998</c:v>
                </c:pt>
                <c:pt idx="27">
                  <c:v>11261.593199999999</c:v>
                </c:pt>
                <c:pt idx="28">
                  <c:v>60492.160727999966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国富町</c:v>
                </c:pt>
              </c:strCache>
            </c:strRef>
          </c:cat>
          <c:val>
            <c:numRef>
              <c:f>①CO2排出量の現状把握!$AX$43:$AX$45</c:f>
              <c:numCache>
                <c:formatCode>0%</c:formatCode>
                <c:ptCount val="3"/>
                <c:pt idx="0">
                  <c:v>0.42072759503743129</c:v>
                </c:pt>
                <c:pt idx="1">
                  <c:v>0.33927252657634166</c:v>
                </c:pt>
                <c:pt idx="2">
                  <c:v>0.44399421066010675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国富町</c:v>
                </c:pt>
              </c:strCache>
            </c:strRef>
          </c:cat>
          <c:val>
            <c:numRef>
              <c:f>①CO2排出量の現状把握!$AY$43:$AY$45</c:f>
              <c:numCache>
                <c:formatCode>0%</c:formatCode>
                <c:ptCount val="3"/>
                <c:pt idx="0">
                  <c:v>0.19118662390594171</c:v>
                </c:pt>
                <c:pt idx="1">
                  <c:v>0.17273247136511985</c:v>
                </c:pt>
                <c:pt idx="2">
                  <c:v>0.11276139816557801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国富町</c:v>
                </c:pt>
              </c:strCache>
            </c:strRef>
          </c:cat>
          <c:val>
            <c:numRef>
              <c:f>①CO2排出量の現状把握!$AZ$43:$AZ$45</c:f>
              <c:numCache>
                <c:formatCode>0%</c:formatCode>
                <c:ptCount val="3"/>
                <c:pt idx="0">
                  <c:v>0.18034974026133399</c:v>
                </c:pt>
                <c:pt idx="1">
                  <c:v>0.18897595100551803</c:v>
                </c:pt>
                <c:pt idx="2">
                  <c:v>0.16112789259208646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国富町</c:v>
                </c:pt>
              </c:strCache>
            </c:strRef>
          </c:cat>
          <c:val>
            <c:numRef>
              <c:f>①CO2排出量の現状把握!$BA$43:$BA$45</c:f>
              <c:numCache>
                <c:formatCode>0%</c:formatCode>
                <c:ptCount val="3"/>
                <c:pt idx="0">
                  <c:v>0.19226168778726088</c:v>
                </c:pt>
                <c:pt idx="1">
                  <c:v>0.28560557743299264</c:v>
                </c:pt>
                <c:pt idx="2">
                  <c:v>0.2821164985822287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国富町</c:v>
                </c:pt>
              </c:strCache>
            </c:strRef>
          </c:cat>
          <c:val>
            <c:numRef>
              <c:f>①CO2排出量の現状把握!$BB$43:$BB$45</c:f>
              <c:numCache>
                <c:formatCode>0%</c:formatCode>
                <c:ptCount val="3"/>
                <c:pt idx="0">
                  <c:v>1.5474353008032191E-2</c:v>
                </c:pt>
                <c:pt idx="1">
                  <c:v>1.3413473620027849E-2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4795</c:v>
                </c:pt>
                <c:pt idx="1">
                  <c:v>4795</c:v>
                </c:pt>
                <c:pt idx="2">
                  <c:v>4795</c:v>
                </c:pt>
                <c:pt idx="3">
                  <c:v>4795</c:v>
                </c:pt>
                <c:pt idx="4">
                  <c:v>4795</c:v>
                </c:pt>
                <c:pt idx="5">
                  <c:v>5022</c:v>
                </c:pt>
                <c:pt idx="6">
                  <c:v>5022</c:v>
                </c:pt>
                <c:pt idx="7">
                  <c:v>5022</c:v>
                </c:pt>
                <c:pt idx="8">
                  <c:v>5022</c:v>
                </c:pt>
                <c:pt idx="9">
                  <c:v>5022</c:v>
                </c:pt>
                <c:pt idx="10">
                  <c:v>5022</c:v>
                </c:pt>
                <c:pt idx="11">
                  <c:v>4959</c:v>
                </c:pt>
                <c:pt idx="12">
                  <c:v>4959</c:v>
                </c:pt>
                <c:pt idx="13">
                  <c:v>4959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21504</c:v>
                </c:pt>
                <c:pt idx="1">
                  <c:v>21308</c:v>
                </c:pt>
                <c:pt idx="2">
                  <c:v>20963</c:v>
                </c:pt>
                <c:pt idx="3">
                  <c:v>20776</c:v>
                </c:pt>
                <c:pt idx="4">
                  <c:v>20687</c:v>
                </c:pt>
                <c:pt idx="5">
                  <c:v>20464</c:v>
                </c:pt>
                <c:pt idx="6">
                  <c:v>20204</c:v>
                </c:pt>
                <c:pt idx="7">
                  <c:v>19961</c:v>
                </c:pt>
                <c:pt idx="8">
                  <c:v>19722</c:v>
                </c:pt>
                <c:pt idx="9">
                  <c:v>19450</c:v>
                </c:pt>
                <c:pt idx="10">
                  <c:v>19299</c:v>
                </c:pt>
                <c:pt idx="11">
                  <c:v>19082</c:v>
                </c:pt>
                <c:pt idx="12">
                  <c:v>18923</c:v>
                </c:pt>
                <c:pt idx="13">
                  <c:v>18695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国富町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1652</v>
      </c>
      <c r="B9" s="70">
        <v>290</v>
      </c>
      <c r="C9" s="70">
        <v>1</v>
      </c>
      <c r="D9" s="70">
        <v>18</v>
      </c>
      <c r="E9" s="70">
        <v>1990</v>
      </c>
      <c r="F9" s="70" t="s">
        <v>787</v>
      </c>
      <c r="G9" s="70" t="s">
        <v>1653</v>
      </c>
      <c r="H9" s="70" t="s">
        <v>1654</v>
      </c>
      <c r="I9" s="148"/>
      <c r="J9" s="71">
        <v>33.657801230749669</v>
      </c>
      <c r="K9" s="71">
        <v>3.9791650065755468</v>
      </c>
      <c r="L9" s="71">
        <v>8.7029744764969639</v>
      </c>
      <c r="M9" s="71">
        <v>18.812321930457401</v>
      </c>
      <c r="N9" s="71">
        <v>22.318313414197139</v>
      </c>
      <c r="O9" s="71">
        <v>17.760253625522861</v>
      </c>
      <c r="P9" s="71">
        <v>32.49439673038902</v>
      </c>
      <c r="Q9" s="71">
        <v>1.77339995925673</v>
      </c>
      <c r="R9" s="71">
        <v>0</v>
      </c>
      <c r="S9" s="71">
        <v>1.416628430803015</v>
      </c>
      <c r="T9" s="72"/>
      <c r="U9" s="71">
        <v>3517499</v>
      </c>
      <c r="V9" s="71">
        <v>990</v>
      </c>
      <c r="W9" s="71">
        <v>96</v>
      </c>
      <c r="X9" s="71">
        <v>7026</v>
      </c>
      <c r="Y9" s="71">
        <v>10576</v>
      </c>
      <c r="Z9" s="71">
        <v>7305</v>
      </c>
      <c r="AA9" s="71">
        <v>7890</v>
      </c>
      <c r="AB9" s="71">
        <v>28794</v>
      </c>
      <c r="AC9" s="71">
        <v>0</v>
      </c>
      <c r="AD9" s="71">
        <v>1.416628430803015</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1655</v>
      </c>
      <c r="B10" s="70">
        <v>291</v>
      </c>
      <c r="C10" s="70">
        <v>2</v>
      </c>
      <c r="D10" s="70">
        <v>18</v>
      </c>
      <c r="E10" s="70">
        <v>2005</v>
      </c>
      <c r="F10" s="70" t="s">
        <v>789</v>
      </c>
      <c r="G10" s="70" t="s">
        <v>1653</v>
      </c>
      <c r="H10" s="70" t="s">
        <v>1654</v>
      </c>
      <c r="I10" s="148"/>
      <c r="J10" s="71">
        <v>44.659278659492493</v>
      </c>
      <c r="K10" s="71">
        <v>2.188054559656802</v>
      </c>
      <c r="L10" s="71">
        <v>12.22284843296837</v>
      </c>
      <c r="M10" s="71">
        <v>28.80974177740152</v>
      </c>
      <c r="N10" s="71">
        <v>27.961658109360751</v>
      </c>
      <c r="O10" s="71">
        <v>26.214054302616258</v>
      </c>
      <c r="P10" s="71">
        <v>34.240169826205012</v>
      </c>
      <c r="Q10" s="71">
        <v>1.5042592544411899</v>
      </c>
      <c r="R10" s="71">
        <v>0</v>
      </c>
      <c r="S10" s="71">
        <v>2.4885841706661558</v>
      </c>
      <c r="T10" s="72"/>
      <c r="U10" s="71">
        <v>4822387</v>
      </c>
      <c r="V10" s="71">
        <v>813</v>
      </c>
      <c r="W10" s="71">
        <v>130</v>
      </c>
      <c r="X10" s="71">
        <v>6176</v>
      </c>
      <c r="Y10" s="71">
        <v>11200</v>
      </c>
      <c r="Z10" s="71">
        <v>12477</v>
      </c>
      <c r="AA10" s="71">
        <v>6809</v>
      </c>
      <c r="AB10" s="71">
        <v>25533</v>
      </c>
      <c r="AC10" s="71">
        <v>0</v>
      </c>
      <c r="AD10" s="71">
        <v>2.4885841706661558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1656</v>
      </c>
      <c r="B11" s="70">
        <v>292</v>
      </c>
      <c r="C11" s="70">
        <v>3</v>
      </c>
      <c r="D11" s="70">
        <v>18</v>
      </c>
      <c r="E11" s="70">
        <v>2006</v>
      </c>
      <c r="F11" s="70" t="s">
        <v>790</v>
      </c>
      <c r="G11" s="70" t="s">
        <v>1653</v>
      </c>
      <c r="H11" s="70" t="s">
        <v>1654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1657</v>
      </c>
      <c r="B12" s="70">
        <v>293</v>
      </c>
      <c r="C12" s="70">
        <v>4</v>
      </c>
      <c r="D12" s="70">
        <v>18</v>
      </c>
      <c r="E12" s="70">
        <v>2007</v>
      </c>
      <c r="F12" s="70" t="s">
        <v>791</v>
      </c>
      <c r="G12" s="70" t="s">
        <v>1653</v>
      </c>
      <c r="H12" s="70" t="s">
        <v>1654</v>
      </c>
      <c r="I12" s="148"/>
      <c r="J12" s="71">
        <v>37.364050786617433</v>
      </c>
      <c r="K12" s="71">
        <v>1.911505266739244</v>
      </c>
      <c r="L12" s="71">
        <v>8.1157386212208742</v>
      </c>
      <c r="M12" s="71">
        <v>28.025052040551412</v>
      </c>
      <c r="N12" s="71">
        <v>27.628050408663348</v>
      </c>
      <c r="O12" s="71">
        <v>25.60877791124534</v>
      </c>
      <c r="P12" s="71">
        <v>33.222898175982927</v>
      </c>
      <c r="Q12" s="71">
        <v>1.54072160339215</v>
      </c>
      <c r="R12" s="71">
        <v>0</v>
      </c>
      <c r="S12" s="71">
        <v>1.405735772659483</v>
      </c>
      <c r="T12" s="72"/>
      <c r="U12" s="71">
        <v>5040350</v>
      </c>
      <c r="V12" s="71">
        <v>733</v>
      </c>
      <c r="W12" s="71">
        <v>116</v>
      </c>
      <c r="X12" s="71">
        <v>7034</v>
      </c>
      <c r="Y12" s="71">
        <v>11138</v>
      </c>
      <c r="Z12" s="71">
        <v>12671</v>
      </c>
      <c r="AA12" s="71">
        <v>6506</v>
      </c>
      <c r="AB12" s="71">
        <v>24769</v>
      </c>
      <c r="AC12" s="71">
        <v>0</v>
      </c>
      <c r="AD12" s="71">
        <v>1.405735772659483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1658</v>
      </c>
      <c r="B13" s="70">
        <v>294</v>
      </c>
      <c r="C13" s="70">
        <v>5</v>
      </c>
      <c r="D13" s="70">
        <v>18</v>
      </c>
      <c r="E13" s="70">
        <v>2008</v>
      </c>
      <c r="F13" s="70" t="s">
        <v>792</v>
      </c>
      <c r="G13" s="70" t="s">
        <v>1653</v>
      </c>
      <c r="H13" s="70" t="s">
        <v>1654</v>
      </c>
      <c r="I13" s="148"/>
      <c r="J13" s="71">
        <v>35.565935839033173</v>
      </c>
      <c r="K13" s="71">
        <v>1.491062036333141</v>
      </c>
      <c r="L13" s="71">
        <v>7.0151362635726082</v>
      </c>
      <c r="M13" s="71">
        <v>29.8333915589822</v>
      </c>
      <c r="N13" s="71">
        <v>24.799931659495659</v>
      </c>
      <c r="O13" s="71">
        <v>24.843915875733391</v>
      </c>
      <c r="P13" s="71">
        <v>32.363825996645318</v>
      </c>
      <c r="Q13" s="71">
        <v>1.49473829876082</v>
      </c>
      <c r="R13" s="71">
        <v>0</v>
      </c>
      <c r="S13" s="71">
        <v>2.6204358159187162</v>
      </c>
      <c r="T13" s="72"/>
      <c r="U13" s="71">
        <v>5189041</v>
      </c>
      <c r="V13" s="71">
        <v>733</v>
      </c>
      <c r="W13" s="71">
        <v>116</v>
      </c>
      <c r="X13" s="71">
        <v>7034</v>
      </c>
      <c r="Y13" s="71">
        <v>11105</v>
      </c>
      <c r="Z13" s="71">
        <v>12724</v>
      </c>
      <c r="AA13" s="71">
        <v>6345</v>
      </c>
      <c r="AB13" s="71">
        <v>24425</v>
      </c>
      <c r="AC13" s="71">
        <v>0</v>
      </c>
      <c r="AD13" s="71">
        <v>2.6204358159187162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1659</v>
      </c>
      <c r="B14" s="70">
        <v>295</v>
      </c>
      <c r="C14" s="70">
        <v>6</v>
      </c>
      <c r="D14" s="70">
        <v>18</v>
      </c>
      <c r="E14" s="70">
        <v>2009</v>
      </c>
      <c r="F14" s="70" t="s">
        <v>176</v>
      </c>
      <c r="G14" s="70" t="s">
        <v>1653</v>
      </c>
      <c r="H14" s="70" t="s">
        <v>1654</v>
      </c>
      <c r="I14" s="148"/>
      <c r="J14" s="71">
        <v>38.058695979309341</v>
      </c>
      <c r="K14" s="71">
        <v>1.4448610251709699</v>
      </c>
      <c r="L14" s="71">
        <v>9.6125939992081175</v>
      </c>
      <c r="M14" s="71">
        <v>28.373590146316719</v>
      </c>
      <c r="N14" s="71">
        <v>23.258515238677489</v>
      </c>
      <c r="O14" s="71">
        <v>25.284633918651231</v>
      </c>
      <c r="P14" s="71">
        <v>30.82430647346315</v>
      </c>
      <c r="Q14" s="71">
        <v>1.40723993336983</v>
      </c>
      <c r="R14" s="71">
        <v>0</v>
      </c>
      <c r="S14" s="71">
        <v>3.169697522560333</v>
      </c>
      <c r="T14" s="72"/>
      <c r="U14" s="71">
        <v>5278357</v>
      </c>
      <c r="V14" s="71">
        <v>670</v>
      </c>
      <c r="W14" s="71">
        <v>235</v>
      </c>
      <c r="X14" s="71">
        <v>7456</v>
      </c>
      <c r="Y14" s="71">
        <v>11089</v>
      </c>
      <c r="Z14" s="71">
        <v>12782</v>
      </c>
      <c r="AA14" s="71">
        <v>6204</v>
      </c>
      <c r="AB14" s="71">
        <v>24139</v>
      </c>
      <c r="AC14" s="71">
        <v>0</v>
      </c>
      <c r="AD14" s="71">
        <v>3.169697522560333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4.13</v>
      </c>
      <c r="BK14" s="71">
        <v>0</v>
      </c>
      <c r="BL14" s="71">
        <v>0</v>
      </c>
      <c r="BM14" s="71">
        <v>0</v>
      </c>
      <c r="BN14" s="72"/>
      <c r="BO14" s="71">
        <v>0</v>
      </c>
      <c r="BP14" s="71">
        <v>0</v>
      </c>
      <c r="BQ14" s="71">
        <v>1</v>
      </c>
      <c r="BR14" s="71">
        <v>0</v>
      </c>
      <c r="BS14" s="71">
        <v>0</v>
      </c>
      <c r="BT14" s="71">
        <v>0</v>
      </c>
      <c r="BU14"/>
      <c r="BV14" s="70">
        <v>4.13</v>
      </c>
      <c r="BW14" s="70">
        <v>0</v>
      </c>
      <c r="BX14" s="70">
        <v>0</v>
      </c>
      <c r="BY14" s="70">
        <v>0</v>
      </c>
      <c r="BZ14" s="70">
        <v>0</v>
      </c>
      <c r="CA14" s="70">
        <v>0</v>
      </c>
      <c r="CB14" s="70">
        <v>0</v>
      </c>
      <c r="CC14" s="70">
        <v>0</v>
      </c>
      <c r="CD14" s="70">
        <v>0</v>
      </c>
    </row>
    <row r="15" spans="1:82">
      <c r="A15" s="70" t="s">
        <v>1660</v>
      </c>
      <c r="B15" s="70">
        <v>296</v>
      </c>
      <c r="C15" s="70">
        <v>7</v>
      </c>
      <c r="D15" s="70">
        <v>18</v>
      </c>
      <c r="E15" s="70">
        <v>2010</v>
      </c>
      <c r="F15" s="70" t="s">
        <v>177</v>
      </c>
      <c r="G15" s="70" t="s">
        <v>1653</v>
      </c>
      <c r="H15" s="70" t="s">
        <v>1654</v>
      </c>
      <c r="I15" s="148"/>
      <c r="J15" s="71">
        <v>34.222625850155673</v>
      </c>
      <c r="K15" s="71">
        <v>1.5352831844745889</v>
      </c>
      <c r="L15" s="71">
        <v>8.8496555098815985</v>
      </c>
      <c r="M15" s="71">
        <v>30.580782523341039</v>
      </c>
      <c r="N15" s="71">
        <v>27.332174792421061</v>
      </c>
      <c r="O15" s="71">
        <v>25.264165452118188</v>
      </c>
      <c r="P15" s="71">
        <v>30.84436713260035</v>
      </c>
      <c r="Q15" s="71">
        <v>1.4487583021453301</v>
      </c>
      <c r="R15" s="71">
        <v>0</v>
      </c>
      <c r="S15" s="71">
        <v>1.1899609420329671</v>
      </c>
      <c r="T15" s="72"/>
      <c r="U15" s="71">
        <v>4995392</v>
      </c>
      <c r="V15" s="71">
        <v>670</v>
      </c>
      <c r="W15" s="71">
        <v>235</v>
      </c>
      <c r="X15" s="71">
        <v>7456</v>
      </c>
      <c r="Y15" s="71">
        <v>11057</v>
      </c>
      <c r="Z15" s="71">
        <v>12831</v>
      </c>
      <c r="AA15" s="71">
        <v>6053</v>
      </c>
      <c r="AB15" s="71">
        <v>23813</v>
      </c>
      <c r="AC15" s="71">
        <v>0</v>
      </c>
      <c r="AD15" s="71">
        <v>1.1899609420329671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3.4430000000000001</v>
      </c>
      <c r="BK15" s="71">
        <v>0</v>
      </c>
      <c r="BL15" s="71">
        <v>0</v>
      </c>
      <c r="BM15" s="71">
        <v>0</v>
      </c>
      <c r="BN15" s="72"/>
      <c r="BO15" s="71">
        <v>0</v>
      </c>
      <c r="BP15" s="71">
        <v>0</v>
      </c>
      <c r="BQ15" s="71">
        <v>1</v>
      </c>
      <c r="BR15" s="71">
        <v>0</v>
      </c>
      <c r="BS15" s="71">
        <v>0</v>
      </c>
      <c r="BT15" s="71">
        <v>0</v>
      </c>
      <c r="BU15"/>
      <c r="BV15" s="70">
        <v>3.4430000000000001</v>
      </c>
      <c r="BW15" s="70">
        <v>0</v>
      </c>
      <c r="BX15" s="70">
        <v>0</v>
      </c>
      <c r="BY15" s="70">
        <v>0</v>
      </c>
      <c r="BZ15" s="70">
        <v>0</v>
      </c>
      <c r="CA15" s="70">
        <v>0</v>
      </c>
      <c r="CB15" s="70">
        <v>0</v>
      </c>
      <c r="CC15" s="70">
        <v>0</v>
      </c>
      <c r="CD15" s="70">
        <v>0</v>
      </c>
    </row>
    <row r="16" spans="1:82">
      <c r="A16" s="70" t="s">
        <v>1661</v>
      </c>
      <c r="B16" s="70">
        <v>297</v>
      </c>
      <c r="C16" s="70">
        <v>8</v>
      </c>
      <c r="D16" s="70">
        <v>18</v>
      </c>
      <c r="E16" s="70">
        <v>2011</v>
      </c>
      <c r="F16" s="70" t="s">
        <v>178</v>
      </c>
      <c r="G16" s="70" t="s">
        <v>1653</v>
      </c>
      <c r="H16" s="70" t="s">
        <v>1654</v>
      </c>
      <c r="I16" s="148"/>
      <c r="J16" s="71">
        <v>42.43998719586331</v>
      </c>
      <c r="K16" s="71">
        <v>2.0310438932486541</v>
      </c>
      <c r="L16" s="71">
        <v>11.907304737596681</v>
      </c>
      <c r="M16" s="71">
        <v>36.399944838339408</v>
      </c>
      <c r="N16" s="71">
        <v>33.587792560937828</v>
      </c>
      <c r="O16" s="71">
        <v>24.884996471993201</v>
      </c>
      <c r="P16" s="71">
        <v>29.532395781536945</v>
      </c>
      <c r="Q16" s="71">
        <v>1.6493008364692701</v>
      </c>
      <c r="R16" s="71">
        <v>0</v>
      </c>
      <c r="S16" s="71">
        <v>1.1548709642076389</v>
      </c>
      <c r="T16" s="72"/>
      <c r="U16" s="71">
        <v>5220775</v>
      </c>
      <c r="V16" s="71">
        <v>670</v>
      </c>
      <c r="W16" s="71">
        <v>235</v>
      </c>
      <c r="X16" s="71">
        <v>7456</v>
      </c>
      <c r="Y16" s="71">
        <v>11035</v>
      </c>
      <c r="Z16" s="71">
        <v>12913</v>
      </c>
      <c r="AA16" s="71">
        <v>5968</v>
      </c>
      <c r="AB16" s="71">
        <v>23502</v>
      </c>
      <c r="AC16" s="71">
        <v>0</v>
      </c>
      <c r="AD16" s="71">
        <v>1.1548709642076389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1662</v>
      </c>
      <c r="B17" s="70">
        <v>298</v>
      </c>
      <c r="C17" s="70">
        <v>9</v>
      </c>
      <c r="D17" s="70">
        <v>18</v>
      </c>
      <c r="E17" s="70">
        <v>2012</v>
      </c>
      <c r="F17" s="70" t="s">
        <v>179</v>
      </c>
      <c r="G17" s="70" t="s">
        <v>1653</v>
      </c>
      <c r="H17" s="70" t="s">
        <v>1654</v>
      </c>
      <c r="I17" s="148"/>
      <c r="J17" s="71">
        <v>41.802128786093817</v>
      </c>
      <c r="K17" s="71">
        <v>2.0800663121036291</v>
      </c>
      <c r="L17" s="71">
        <v>12.06689715050074</v>
      </c>
      <c r="M17" s="71">
        <v>40.71575038484454</v>
      </c>
      <c r="N17" s="71">
        <v>35.417068982885667</v>
      </c>
      <c r="O17" s="71">
        <v>24.889928692023084</v>
      </c>
      <c r="P17" s="71">
        <v>29.043507688867589</v>
      </c>
      <c r="Q17" s="71">
        <v>1.7913984038364501</v>
      </c>
      <c r="R17" s="71">
        <v>0</v>
      </c>
      <c r="S17" s="71">
        <v>1.8956161165990451</v>
      </c>
      <c r="T17" s="72"/>
      <c r="U17" s="71">
        <v>4991906</v>
      </c>
      <c r="V17" s="71">
        <v>670</v>
      </c>
      <c r="W17" s="71">
        <v>235</v>
      </c>
      <c r="X17" s="71">
        <v>7456</v>
      </c>
      <c r="Y17" s="71">
        <v>11289</v>
      </c>
      <c r="Z17" s="71">
        <v>13018</v>
      </c>
      <c r="AA17" s="71">
        <v>5836</v>
      </c>
      <c r="AB17" s="71">
        <v>23495</v>
      </c>
      <c r="AC17" s="71">
        <v>0</v>
      </c>
      <c r="AD17" s="71">
        <v>1.8956161165990451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1663</v>
      </c>
      <c r="B18" s="70">
        <v>299</v>
      </c>
      <c r="C18" s="70">
        <v>10</v>
      </c>
      <c r="D18" s="70">
        <v>18</v>
      </c>
      <c r="E18" s="70">
        <v>2013</v>
      </c>
      <c r="F18" s="70" t="s">
        <v>180</v>
      </c>
      <c r="G18" s="70" t="s">
        <v>1653</v>
      </c>
      <c r="H18" s="70" t="s">
        <v>1654</v>
      </c>
      <c r="I18" s="148"/>
      <c r="J18" s="71">
        <v>47.267589236057781</v>
      </c>
      <c r="K18" s="71">
        <v>1.8316153828752171</v>
      </c>
      <c r="L18" s="71">
        <v>11.04462948992661</v>
      </c>
      <c r="M18" s="71">
        <v>40.7818032497036</v>
      </c>
      <c r="N18" s="71">
        <v>38.061664101018422</v>
      </c>
      <c r="O18" s="71">
        <v>24.031123141236698</v>
      </c>
      <c r="P18" s="71">
        <v>28.873203456948772</v>
      </c>
      <c r="Q18" s="71">
        <v>1.80693296422751</v>
      </c>
      <c r="R18" s="71">
        <v>0</v>
      </c>
      <c r="S18" s="71">
        <v>2.492933214656508</v>
      </c>
      <c r="T18" s="72"/>
      <c r="U18" s="71">
        <v>5072575</v>
      </c>
      <c r="V18" s="71">
        <v>670</v>
      </c>
      <c r="W18" s="71">
        <v>235</v>
      </c>
      <c r="X18" s="71">
        <v>7456</v>
      </c>
      <c r="Y18" s="71">
        <v>11305</v>
      </c>
      <c r="Z18" s="71">
        <v>13130</v>
      </c>
      <c r="AA18" s="71">
        <v>5780</v>
      </c>
      <c r="AB18" s="71">
        <v>23359</v>
      </c>
      <c r="AC18" s="71">
        <v>0</v>
      </c>
      <c r="AD18" s="71">
        <v>2.492933214656508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1664</v>
      </c>
      <c r="B19" s="70">
        <v>300</v>
      </c>
      <c r="C19" s="70">
        <v>11</v>
      </c>
      <c r="D19" s="70">
        <v>18</v>
      </c>
      <c r="E19" s="70">
        <v>2014</v>
      </c>
      <c r="F19" s="70" t="s">
        <v>181</v>
      </c>
      <c r="G19" s="70" t="s">
        <v>1653</v>
      </c>
      <c r="H19" s="70" t="s">
        <v>1654</v>
      </c>
      <c r="I19" s="148"/>
      <c r="J19" s="71">
        <v>40.159928035114973</v>
      </c>
      <c r="K19" s="71">
        <v>1.765992647139601</v>
      </c>
      <c r="L19" s="71">
        <v>14.435490101703129</v>
      </c>
      <c r="M19" s="71">
        <v>36.330822552863943</v>
      </c>
      <c r="N19" s="71">
        <v>36.328081603865087</v>
      </c>
      <c r="O19" s="71">
        <v>22.848036832202499</v>
      </c>
      <c r="P19" s="71">
        <v>28.45085044605996</v>
      </c>
      <c r="Q19" s="71">
        <v>1.70744580545855</v>
      </c>
      <c r="R19" s="71">
        <v>0</v>
      </c>
      <c r="S19" s="71">
        <v>1.614542616219758</v>
      </c>
      <c r="T19" s="72"/>
      <c r="U19" s="71">
        <v>5003906</v>
      </c>
      <c r="V19" s="71">
        <v>564</v>
      </c>
      <c r="W19" s="71">
        <v>309</v>
      </c>
      <c r="X19" s="71">
        <v>7156</v>
      </c>
      <c r="Y19" s="71">
        <v>11258</v>
      </c>
      <c r="Z19" s="71">
        <v>13148</v>
      </c>
      <c r="AA19" s="71">
        <v>5666</v>
      </c>
      <c r="AB19" s="71">
        <v>23006</v>
      </c>
      <c r="AC19" s="71">
        <v>0</v>
      </c>
      <c r="AD19" s="71">
        <v>1.614542616219758</v>
      </c>
      <c r="AE19" s="72"/>
      <c r="AF19" s="71"/>
      <c r="AG19" s="71"/>
      <c r="AH19" s="71"/>
      <c r="AI19" s="71"/>
      <c r="AJ19" s="71"/>
      <c r="AK19" s="71"/>
      <c r="AL19" s="71"/>
      <c r="AM19" s="71"/>
      <c r="AN19" s="71"/>
      <c r="AO19" s="71"/>
      <c r="AP19" s="71"/>
      <c r="AQ19" s="72"/>
      <c r="AR19" s="71">
        <v>607</v>
      </c>
      <c r="AS19" s="71">
        <v>223</v>
      </c>
      <c r="AT19" s="71">
        <v>0</v>
      </c>
      <c r="AU19" s="71">
        <v>0</v>
      </c>
      <c r="AV19" s="71">
        <v>0</v>
      </c>
      <c r="AW19" s="71">
        <v>0</v>
      </c>
      <c r="AX19" s="71"/>
      <c r="AY19" s="72"/>
      <c r="AZ19" s="71">
        <v>2665.01</v>
      </c>
      <c r="BA19" s="71">
        <v>28705.56</v>
      </c>
      <c r="BB19" s="71">
        <v>0</v>
      </c>
      <c r="BC19" s="71">
        <v>0</v>
      </c>
      <c r="BD19" s="71">
        <v>0</v>
      </c>
      <c r="BE19" s="71">
        <v>0</v>
      </c>
      <c r="BF19" s="71"/>
      <c r="BG19" s="72"/>
      <c r="BH19" s="71">
        <v>0</v>
      </c>
      <c r="BI19" s="71">
        <v>0</v>
      </c>
      <c r="BJ19" s="71">
        <v>3.64</v>
      </c>
      <c r="BK19" s="71">
        <v>0</v>
      </c>
      <c r="BL19" s="71">
        <v>0</v>
      </c>
      <c r="BM19" s="71">
        <v>0</v>
      </c>
      <c r="BN19" s="72"/>
      <c r="BO19" s="71">
        <v>0</v>
      </c>
      <c r="BP19" s="71">
        <v>0</v>
      </c>
      <c r="BQ19" s="71">
        <v>1</v>
      </c>
      <c r="BR19" s="71">
        <v>0</v>
      </c>
      <c r="BS19" s="71">
        <v>0</v>
      </c>
      <c r="BT19" s="71">
        <v>0</v>
      </c>
      <c r="BU19"/>
      <c r="BV19" s="70">
        <v>3.64</v>
      </c>
      <c r="BW19" s="70">
        <v>0</v>
      </c>
      <c r="BX19" s="70">
        <v>0</v>
      </c>
      <c r="BY19" s="70">
        <v>0</v>
      </c>
      <c r="BZ19" s="70">
        <v>0</v>
      </c>
      <c r="CA19" s="70">
        <v>0</v>
      </c>
      <c r="CB19" s="70">
        <v>0</v>
      </c>
      <c r="CC19" s="70">
        <v>0</v>
      </c>
      <c r="CD19" s="70">
        <v>0</v>
      </c>
    </row>
    <row r="20" spans="1:82">
      <c r="A20" s="70" t="s">
        <v>1665</v>
      </c>
      <c r="B20" s="70">
        <v>301</v>
      </c>
      <c r="C20" s="70">
        <v>12</v>
      </c>
      <c r="D20" s="70">
        <v>18</v>
      </c>
      <c r="E20" s="70">
        <v>2015</v>
      </c>
      <c r="F20" s="70" t="s">
        <v>182</v>
      </c>
      <c r="G20" s="70" t="s">
        <v>1653</v>
      </c>
      <c r="H20" s="70" t="s">
        <v>1654</v>
      </c>
      <c r="I20" s="148"/>
      <c r="J20" s="71">
        <v>37.674168764410432</v>
      </c>
      <c r="K20" s="71">
        <v>1.476648593638608</v>
      </c>
      <c r="L20" s="71">
        <v>15.50146818947395</v>
      </c>
      <c r="M20" s="71">
        <v>36.364506904580708</v>
      </c>
      <c r="N20" s="71">
        <v>31.45410461630529</v>
      </c>
      <c r="O20" s="71">
        <v>22.613033312966149</v>
      </c>
      <c r="P20" s="71">
        <v>27.890393921040577</v>
      </c>
      <c r="Q20" s="71">
        <v>1.64343493189152</v>
      </c>
      <c r="R20" s="71">
        <v>0</v>
      </c>
      <c r="S20" s="71">
        <v>1.637594003251799</v>
      </c>
      <c r="T20" s="72"/>
      <c r="U20" s="71">
        <v>5394320</v>
      </c>
      <c r="V20" s="71">
        <v>564</v>
      </c>
      <c r="W20" s="71">
        <v>309</v>
      </c>
      <c r="X20" s="71">
        <v>7156</v>
      </c>
      <c r="Y20" s="71">
        <v>11171</v>
      </c>
      <c r="Z20" s="71">
        <v>13138</v>
      </c>
      <c r="AA20" s="71">
        <v>5550</v>
      </c>
      <c r="AB20" s="71">
        <v>22620</v>
      </c>
      <c r="AC20" s="71">
        <v>0</v>
      </c>
      <c r="AD20" s="71">
        <v>1.637594003251799</v>
      </c>
      <c r="AE20" s="72"/>
      <c r="AF20" s="71">
        <v>50990000.778204352</v>
      </c>
      <c r="AG20" s="71">
        <v>1267485.392266104</v>
      </c>
      <c r="AH20" s="71">
        <v>2592440.1225442239</v>
      </c>
      <c r="AI20" s="71">
        <v>43955739.013678081</v>
      </c>
      <c r="AJ20" s="71">
        <v>50517428.604381546</v>
      </c>
      <c r="AK20" s="71">
        <v>0</v>
      </c>
      <c r="AL20" s="71">
        <v>0</v>
      </c>
      <c r="AM20" s="71">
        <v>3099976.1126687811</v>
      </c>
      <c r="AN20" s="71">
        <v>0</v>
      </c>
      <c r="AO20" s="71">
        <v>0</v>
      </c>
      <c r="AP20" s="71">
        <v>152423070.02374309</v>
      </c>
      <c r="AQ20" s="72"/>
      <c r="AR20" s="71">
        <v>648</v>
      </c>
      <c r="AS20" s="71">
        <v>295</v>
      </c>
      <c r="AT20" s="71">
        <v>0</v>
      </c>
      <c r="AU20" s="71">
        <v>0</v>
      </c>
      <c r="AV20" s="71">
        <v>0</v>
      </c>
      <c r="AW20" s="71">
        <v>0</v>
      </c>
      <c r="AX20" s="71"/>
      <c r="AY20" s="72"/>
      <c r="AZ20" s="71">
        <v>2953.38</v>
      </c>
      <c r="BA20" s="71">
        <v>39643.259999999987</v>
      </c>
      <c r="BB20" s="71">
        <v>0</v>
      </c>
      <c r="BC20" s="71">
        <v>0</v>
      </c>
      <c r="BD20" s="71">
        <v>0</v>
      </c>
      <c r="BE20" s="71">
        <v>0</v>
      </c>
      <c r="BF20" s="71"/>
      <c r="BG20" s="72"/>
      <c r="BH20" s="71">
        <v>0</v>
      </c>
      <c r="BI20" s="71">
        <v>0</v>
      </c>
      <c r="BJ20" s="71">
        <v>2.3620000000000001</v>
      </c>
      <c r="BK20" s="71">
        <v>0</v>
      </c>
      <c r="BL20" s="71">
        <v>0</v>
      </c>
      <c r="BM20" s="71">
        <v>0</v>
      </c>
      <c r="BN20" s="72"/>
      <c r="BO20" s="71">
        <v>0</v>
      </c>
      <c r="BP20" s="71">
        <v>0</v>
      </c>
      <c r="BQ20" s="71">
        <v>1</v>
      </c>
      <c r="BR20" s="71">
        <v>0</v>
      </c>
      <c r="BS20" s="71">
        <v>0</v>
      </c>
      <c r="BT20" s="71">
        <v>0</v>
      </c>
      <c r="BU20"/>
      <c r="BV20" s="70">
        <v>2.3620000000000001</v>
      </c>
      <c r="BW20" s="70">
        <v>0</v>
      </c>
      <c r="BX20" s="70">
        <v>0</v>
      </c>
      <c r="BY20" s="70">
        <v>0</v>
      </c>
      <c r="BZ20" s="70">
        <v>0</v>
      </c>
      <c r="CA20" s="70">
        <v>0</v>
      </c>
      <c r="CB20" s="70">
        <v>0</v>
      </c>
      <c r="CC20" s="70">
        <v>0</v>
      </c>
      <c r="CD20" s="70">
        <v>0</v>
      </c>
    </row>
    <row r="21" spans="1:82">
      <c r="A21" s="70" t="s">
        <v>1666</v>
      </c>
      <c r="B21" s="70">
        <v>302</v>
      </c>
      <c r="C21" s="70">
        <v>13</v>
      </c>
      <c r="D21" s="70">
        <v>18</v>
      </c>
      <c r="E21" s="70">
        <v>2016</v>
      </c>
      <c r="F21" s="70" t="s">
        <v>155</v>
      </c>
      <c r="G21" s="70" t="s">
        <v>1653</v>
      </c>
      <c r="H21" s="70" t="s">
        <v>1654</v>
      </c>
      <c r="I21" s="148"/>
      <c r="J21" s="71">
        <v>34.331022352444826</v>
      </c>
      <c r="K21" s="71">
        <v>1.4284763352517429</v>
      </c>
      <c r="L21" s="71">
        <v>13.685244879938519</v>
      </c>
      <c r="M21" s="71">
        <v>28.260821105120808</v>
      </c>
      <c r="N21" s="71">
        <v>28.645434002815364</v>
      </c>
      <c r="O21" s="71">
        <v>22.265319826141347</v>
      </c>
      <c r="P21" s="71">
        <v>27.063081172718203</v>
      </c>
      <c r="Q21" s="71">
        <v>1.5674659620761844</v>
      </c>
      <c r="R21" s="71">
        <v>0</v>
      </c>
      <c r="S21" s="71">
        <v>1.3832716198380803</v>
      </c>
      <c r="T21" s="72"/>
      <c r="U21" s="71">
        <v>5269025</v>
      </c>
      <c r="V21" s="71">
        <v>564</v>
      </c>
      <c r="W21" s="71">
        <v>309</v>
      </c>
      <c r="X21" s="71">
        <v>7156</v>
      </c>
      <c r="Y21" s="71">
        <v>11067</v>
      </c>
      <c r="Z21" s="71">
        <v>13095</v>
      </c>
      <c r="AA21" s="71">
        <v>5570</v>
      </c>
      <c r="AB21" s="71">
        <v>22192</v>
      </c>
      <c r="AC21" s="71">
        <v>0</v>
      </c>
      <c r="AD21" s="71">
        <v>1.3832716198380799</v>
      </c>
      <c r="AE21" s="72"/>
      <c r="AF21" s="71">
        <v>47913154.430104151</v>
      </c>
      <c r="AG21" s="71">
        <v>1221439.274221882</v>
      </c>
      <c r="AH21" s="71">
        <v>2184741.9005701481</v>
      </c>
      <c r="AI21" s="71">
        <v>44241087.429655559</v>
      </c>
      <c r="AJ21" s="71">
        <v>47219478.42087891</v>
      </c>
      <c r="AK21" s="71">
        <v>0</v>
      </c>
      <c r="AL21" s="71">
        <v>0</v>
      </c>
      <c r="AM21" s="71">
        <v>3043683.3156843251</v>
      </c>
      <c r="AN21" s="71">
        <v>0</v>
      </c>
      <c r="AO21" s="71">
        <v>0</v>
      </c>
      <c r="AP21" s="71">
        <v>145823584.77111498</v>
      </c>
      <c r="AQ21" s="72"/>
      <c r="AR21" s="71">
        <v>675</v>
      </c>
      <c r="AS21" s="71">
        <v>329</v>
      </c>
      <c r="AT21" s="71">
        <v>1</v>
      </c>
      <c r="AU21" s="71">
        <v>0</v>
      </c>
      <c r="AV21" s="71">
        <v>0</v>
      </c>
      <c r="AW21" s="71">
        <v>0</v>
      </c>
      <c r="AX21" s="71"/>
      <c r="AY21" s="72"/>
      <c r="AZ21" s="71">
        <v>3118.98</v>
      </c>
      <c r="BA21" s="71">
        <v>42680.56</v>
      </c>
      <c r="BB21" s="71">
        <v>19</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1667</v>
      </c>
      <c r="B22" s="70">
        <v>303</v>
      </c>
      <c r="C22" s="70">
        <v>14</v>
      </c>
      <c r="D22" s="70">
        <v>18</v>
      </c>
      <c r="E22" s="70">
        <v>2017</v>
      </c>
      <c r="F22" s="70" t="s">
        <v>156</v>
      </c>
      <c r="G22" s="70" t="s">
        <v>1653</v>
      </c>
      <c r="H22" s="70" t="s">
        <v>1654</v>
      </c>
      <c r="I22" s="148"/>
      <c r="J22" s="71">
        <v>28.727811524076589</v>
      </c>
      <c r="K22" s="71">
        <v>1.4820447992565882</v>
      </c>
      <c r="L22" s="71">
        <v>12.487073854560045</v>
      </c>
      <c r="M22" s="71">
        <v>25.596973446995253</v>
      </c>
      <c r="N22" s="71">
        <v>29.224628505777861</v>
      </c>
      <c r="O22" s="71">
        <v>21.846808808398791</v>
      </c>
      <c r="P22" s="71">
        <v>26.457131287462499</v>
      </c>
      <c r="Q22" s="71">
        <v>1.4894779194407901</v>
      </c>
      <c r="R22" s="71">
        <v>0</v>
      </c>
      <c r="S22" s="71">
        <v>1.6566602319418497</v>
      </c>
      <c r="T22" s="72"/>
      <c r="U22" s="71">
        <v>5083525</v>
      </c>
      <c r="V22" s="71">
        <v>564</v>
      </c>
      <c r="W22" s="71">
        <v>309</v>
      </c>
      <c r="X22" s="71">
        <v>7156</v>
      </c>
      <c r="Y22" s="71">
        <v>10948</v>
      </c>
      <c r="Z22" s="71">
        <v>13062</v>
      </c>
      <c r="AA22" s="71">
        <v>5480</v>
      </c>
      <c r="AB22" s="71">
        <v>21807</v>
      </c>
      <c r="AC22" s="71">
        <v>0</v>
      </c>
      <c r="AD22" s="71">
        <v>1.65666023194185</v>
      </c>
      <c r="AE22" s="72"/>
      <c r="AF22" s="71">
        <v>43003792.859556369</v>
      </c>
      <c r="AG22" s="71">
        <v>1270148.884667563</v>
      </c>
      <c r="AH22" s="71">
        <v>2569514.6478104969</v>
      </c>
      <c r="AI22" s="71">
        <v>42279704.707366452</v>
      </c>
      <c r="AJ22" s="71">
        <v>53715292.018772893</v>
      </c>
      <c r="AK22" s="71">
        <v>0</v>
      </c>
      <c r="AL22" s="71">
        <v>0</v>
      </c>
      <c r="AM22" s="71">
        <v>2995559.5995995821</v>
      </c>
      <c r="AN22" s="71">
        <v>0</v>
      </c>
      <c r="AO22" s="71">
        <v>0</v>
      </c>
      <c r="AP22" s="71">
        <v>145834012.71777335</v>
      </c>
      <c r="AQ22" s="72"/>
      <c r="AR22" s="71">
        <v>689</v>
      </c>
      <c r="AS22" s="71">
        <v>362</v>
      </c>
      <c r="AT22" s="71">
        <v>1</v>
      </c>
      <c r="AU22" s="71">
        <v>0</v>
      </c>
      <c r="AV22" s="71">
        <v>0</v>
      </c>
      <c r="AW22" s="71">
        <v>0</v>
      </c>
      <c r="AX22" s="71"/>
      <c r="AY22" s="72"/>
      <c r="AZ22" s="71">
        <v>3226.68</v>
      </c>
      <c r="BA22" s="71">
        <v>46616.55999999999</v>
      </c>
      <c r="BB22" s="71">
        <v>19</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1668</v>
      </c>
      <c r="B23" s="70">
        <v>304</v>
      </c>
      <c r="C23" s="70">
        <v>15</v>
      </c>
      <c r="D23" s="70">
        <v>18</v>
      </c>
      <c r="E23" s="70">
        <v>2018</v>
      </c>
      <c r="F23" s="70" t="s">
        <v>183</v>
      </c>
      <c r="G23" s="70" t="s">
        <v>1653</v>
      </c>
      <c r="H23" s="70" t="s">
        <v>1654</v>
      </c>
      <c r="I23" s="148"/>
      <c r="J23" s="71">
        <v>25.002668861217714</v>
      </c>
      <c r="K23" s="71">
        <v>1.2869821583094843</v>
      </c>
      <c r="L23" s="71">
        <v>11.102690587167938</v>
      </c>
      <c r="M23" s="71">
        <v>22.882469303401678</v>
      </c>
      <c r="N23" s="71">
        <v>20.579106475846402</v>
      </c>
      <c r="O23" s="71">
        <v>21.290294960222386</v>
      </c>
      <c r="P23" s="71">
        <v>25.768360942856699</v>
      </c>
      <c r="Q23" s="71">
        <v>1.3593287335051301</v>
      </c>
      <c r="R23" s="71">
        <v>0</v>
      </c>
      <c r="S23" s="71">
        <v>1.5882357959018667</v>
      </c>
      <c r="T23" s="72"/>
      <c r="U23" s="71">
        <v>5153055</v>
      </c>
      <c r="V23" s="71">
        <v>564</v>
      </c>
      <c r="W23" s="71">
        <v>309</v>
      </c>
      <c r="X23" s="71">
        <v>7156</v>
      </c>
      <c r="Y23" s="71">
        <v>10912</v>
      </c>
      <c r="Z23" s="71">
        <v>12973</v>
      </c>
      <c r="AA23" s="71">
        <v>5391</v>
      </c>
      <c r="AB23" s="71">
        <v>21447</v>
      </c>
      <c r="AC23" s="71">
        <v>0</v>
      </c>
      <c r="AD23" s="71">
        <v>1.5882357959018669</v>
      </c>
      <c r="AE23" s="72"/>
      <c r="AF23" s="71">
        <v>44438210.575436413</v>
      </c>
      <c r="AG23" s="71">
        <v>1164421.834981465</v>
      </c>
      <c r="AH23" s="71">
        <v>2280554.103410556</v>
      </c>
      <c r="AI23" s="71">
        <v>40465863.080382288</v>
      </c>
      <c r="AJ23" s="71">
        <v>49175655.566118874</v>
      </c>
      <c r="AK23" s="71">
        <v>0</v>
      </c>
      <c r="AL23" s="71">
        <v>0</v>
      </c>
      <c r="AM23" s="71">
        <v>2952203.3714327328</v>
      </c>
      <c r="AN23" s="71">
        <v>0</v>
      </c>
      <c r="AO23" s="71">
        <v>0</v>
      </c>
      <c r="AP23" s="71">
        <v>140476908.5317623</v>
      </c>
      <c r="AQ23" s="72"/>
      <c r="AR23" s="71">
        <v>718</v>
      </c>
      <c r="AS23" s="71">
        <v>375</v>
      </c>
      <c r="AT23" s="71">
        <v>1</v>
      </c>
      <c r="AU23" s="71">
        <v>0</v>
      </c>
      <c r="AV23" s="71">
        <v>0</v>
      </c>
      <c r="AW23" s="71">
        <v>0</v>
      </c>
      <c r="AX23" s="71"/>
      <c r="AY23" s="72"/>
      <c r="AZ23" s="71">
        <v>3407.08</v>
      </c>
      <c r="BA23" s="71">
        <v>47210.559999999998</v>
      </c>
      <c r="BB23" s="71">
        <v>19</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1669</v>
      </c>
      <c r="B24" s="70">
        <v>305</v>
      </c>
      <c r="C24" s="70">
        <v>16</v>
      </c>
      <c r="D24" s="70">
        <v>18</v>
      </c>
      <c r="E24" s="70">
        <v>2019</v>
      </c>
      <c r="F24" s="70" t="s">
        <v>158</v>
      </c>
      <c r="G24" s="70" t="s">
        <v>1653</v>
      </c>
      <c r="H24" s="70" t="s">
        <v>1654</v>
      </c>
      <c r="I24" s="148"/>
      <c r="J24" s="71">
        <v>25.680955724207937</v>
      </c>
      <c r="K24" s="71">
        <v>1.2297940183133238</v>
      </c>
      <c r="L24" s="71">
        <v>11.340186350851493</v>
      </c>
      <c r="M24" s="71">
        <v>24.707619342795194</v>
      </c>
      <c r="N24" s="71">
        <v>22.473066502799252</v>
      </c>
      <c r="O24" s="71">
        <v>20.558502050877863</v>
      </c>
      <c r="P24" s="71">
        <v>24.888740517363971</v>
      </c>
      <c r="Q24" s="71">
        <v>1.29628487174072</v>
      </c>
      <c r="R24" s="71">
        <v>0</v>
      </c>
      <c r="S24" s="71">
        <v>1.8285406377909521</v>
      </c>
      <c r="T24" s="72"/>
      <c r="U24" s="71">
        <v>4972575</v>
      </c>
      <c r="V24" s="71">
        <v>564</v>
      </c>
      <c r="W24" s="71">
        <v>309</v>
      </c>
      <c r="X24" s="71">
        <v>7156</v>
      </c>
      <c r="Y24" s="71">
        <v>10825</v>
      </c>
      <c r="Z24" s="71">
        <v>12871</v>
      </c>
      <c r="AA24" s="71">
        <v>5168</v>
      </c>
      <c r="AB24" s="71">
        <v>21006</v>
      </c>
      <c r="AC24" s="71">
        <v>0</v>
      </c>
      <c r="AD24" s="71">
        <v>1.8285406377909521</v>
      </c>
      <c r="AE24" s="72"/>
      <c r="AF24" s="71">
        <v>44552157.583034627</v>
      </c>
      <c r="AG24" s="71">
        <v>1135365.33125926</v>
      </c>
      <c r="AH24" s="71">
        <v>2637902.0639048782</v>
      </c>
      <c r="AI24" s="71">
        <v>40882692.298171252</v>
      </c>
      <c r="AJ24" s="71">
        <v>51689394.261694841</v>
      </c>
      <c r="AK24" s="71">
        <v>0</v>
      </c>
      <c r="AL24" s="71">
        <v>0</v>
      </c>
      <c r="AM24" s="71">
        <v>2860859.0669166637</v>
      </c>
      <c r="AN24" s="71">
        <v>0</v>
      </c>
      <c r="AO24" s="71">
        <v>0</v>
      </c>
      <c r="AP24" s="71">
        <v>143758370.60498154</v>
      </c>
      <c r="AQ24" s="72"/>
      <c r="AR24" s="71">
        <v>739</v>
      </c>
      <c r="AS24" s="71">
        <v>401</v>
      </c>
      <c r="AT24" s="71">
        <v>1</v>
      </c>
      <c r="AU24" s="71">
        <v>0</v>
      </c>
      <c r="AV24" s="71">
        <v>0</v>
      </c>
      <c r="AW24" s="71">
        <v>0</v>
      </c>
      <c r="AX24" s="71"/>
      <c r="AY24" s="72"/>
      <c r="AZ24" s="71">
        <v>3533.0900000000011</v>
      </c>
      <c r="BA24" s="71">
        <v>48425.66</v>
      </c>
      <c r="BB24" s="71">
        <v>19</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1670</v>
      </c>
      <c r="B25" s="70">
        <v>306</v>
      </c>
      <c r="C25" s="70">
        <v>17</v>
      </c>
      <c r="D25" s="70">
        <v>18</v>
      </c>
      <c r="E25" s="70">
        <v>2020</v>
      </c>
      <c r="F25" s="70" t="s">
        <v>159</v>
      </c>
      <c r="G25" s="70" t="s">
        <v>1653</v>
      </c>
      <c r="H25" s="70" t="s">
        <v>1654</v>
      </c>
      <c r="I25" s="148"/>
      <c r="J25" s="71">
        <v>23.667704474115009</v>
      </c>
      <c r="K25" s="71">
        <v>1.1702233816299548</v>
      </c>
      <c r="L25" s="71">
        <v>13.411802892752904</v>
      </c>
      <c r="M25" s="71">
        <v>22.143047303603566</v>
      </c>
      <c r="N25" s="71">
        <v>21.538199858436162</v>
      </c>
      <c r="O25" s="71">
        <v>17.936584817659035</v>
      </c>
      <c r="P25" s="71">
        <v>23.062584162604129</v>
      </c>
      <c r="Q25" s="71">
        <v>1.20745665448648</v>
      </c>
      <c r="R25" s="71">
        <v>0</v>
      </c>
      <c r="S25" s="71">
        <v>1.856257901793106</v>
      </c>
      <c r="T25" s="72"/>
      <c r="U25" s="71">
        <v>4696679</v>
      </c>
      <c r="V25" s="71">
        <v>476</v>
      </c>
      <c r="W25" s="71">
        <v>319</v>
      </c>
      <c r="X25" s="71">
        <v>6556</v>
      </c>
      <c r="Y25" s="71">
        <v>10633</v>
      </c>
      <c r="Z25" s="71">
        <v>12817</v>
      </c>
      <c r="AA25" s="71">
        <v>5090</v>
      </c>
      <c r="AB25" s="71">
        <v>20479</v>
      </c>
      <c r="AC25" s="71">
        <v>0</v>
      </c>
      <c r="AD25" s="71">
        <v>1.856257901793106</v>
      </c>
      <c r="AE25" s="72"/>
      <c r="AF25" s="71">
        <v>39701119.302535087</v>
      </c>
      <c r="AG25" s="71">
        <v>1004076.9032478469</v>
      </c>
      <c r="AH25" s="71">
        <v>3614474.5565638943</v>
      </c>
      <c r="AI25" s="71">
        <v>35293734.097087815</v>
      </c>
      <c r="AJ25" s="71">
        <v>46762961.420513824</v>
      </c>
      <c r="AK25" s="71"/>
      <c r="AL25" s="71"/>
      <c r="AM25" s="71">
        <v>2672737.0264355293</v>
      </c>
      <c r="AN25" s="71"/>
      <c r="AO25" s="71"/>
      <c r="AP25" s="71">
        <v>129049103.30638398</v>
      </c>
      <c r="AQ25" s="72"/>
      <c r="AR25" s="71">
        <v>757</v>
      </c>
      <c r="AS25" s="71">
        <v>425</v>
      </c>
      <c r="AT25" s="71">
        <v>1</v>
      </c>
      <c r="AU25" s="71">
        <v>0</v>
      </c>
      <c r="AV25" s="71">
        <v>0</v>
      </c>
      <c r="AW25" s="71">
        <v>1</v>
      </c>
      <c r="AX25" s="71"/>
      <c r="AY25" s="72"/>
      <c r="AZ25" s="71">
        <v>3617.380000000001</v>
      </c>
      <c r="BA25" s="71">
        <v>50034.059999999969</v>
      </c>
      <c r="BB25" s="71">
        <v>19</v>
      </c>
      <c r="BC25" s="71">
        <v>0</v>
      </c>
      <c r="BD25" s="71">
        <v>0</v>
      </c>
      <c r="BE25" s="71">
        <v>1990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1671</v>
      </c>
      <c r="B26" s="70">
        <v>306</v>
      </c>
      <c r="C26" s="70">
        <v>18</v>
      </c>
      <c r="D26" s="70">
        <v>18</v>
      </c>
      <c r="E26" s="70">
        <v>2021</v>
      </c>
      <c r="F26" s="70" t="s">
        <v>160</v>
      </c>
      <c r="G26" s="1064" t="s">
        <v>1653</v>
      </c>
      <c r="H26" s="70" t="s">
        <v>1654</v>
      </c>
      <c r="I26" s="148"/>
      <c r="J26" s="71">
        <v>17.383042632083392</v>
      </c>
      <c r="K26" s="71">
        <v>1.1875634949443037</v>
      </c>
      <c r="L26" s="71">
        <v>11.73718717838263</v>
      </c>
      <c r="M26" s="71">
        <v>20.877001920816777</v>
      </c>
      <c r="N26" s="71">
        <v>19.248421135456915</v>
      </c>
      <c r="O26" s="71">
        <v>17.149573849330821</v>
      </c>
      <c r="P26" s="71">
        <v>23.339921535877174</v>
      </c>
      <c r="Q26" s="71">
        <v>1.1689098900966699</v>
      </c>
      <c r="R26" s="71">
        <v>0</v>
      </c>
      <c r="S26" s="71">
        <v>1.8156291206080071</v>
      </c>
      <c r="T26" s="72"/>
      <c r="U26" s="71">
        <v>4478245</v>
      </c>
      <c r="V26" s="71">
        <v>476</v>
      </c>
      <c r="W26" s="71">
        <v>319</v>
      </c>
      <c r="X26" s="71">
        <v>6556</v>
      </c>
      <c r="Y26" s="71">
        <v>10458</v>
      </c>
      <c r="Z26" s="71">
        <v>12618</v>
      </c>
      <c r="AA26" s="71">
        <v>5023</v>
      </c>
      <c r="AB26" s="71">
        <v>20020</v>
      </c>
      <c r="AC26" s="71">
        <v>0</v>
      </c>
      <c r="AD26" s="71">
        <v>1.8156291206080071</v>
      </c>
      <c r="AE26" s="72"/>
      <c r="AF26" s="71">
        <v>33317924.067159098</v>
      </c>
      <c r="AG26" s="71">
        <v>1018622.0578100928</v>
      </c>
      <c r="AH26" s="71">
        <v>3335208.4804542218</v>
      </c>
      <c r="AI26" s="71">
        <v>39685573.081676915</v>
      </c>
      <c r="AJ26" s="71">
        <v>49766418.976337001</v>
      </c>
      <c r="AK26" s="71">
        <v>0</v>
      </c>
      <c r="AL26" s="71">
        <v>0</v>
      </c>
      <c r="AM26" s="71">
        <v>2627903.0339122149</v>
      </c>
      <c r="AN26" s="71">
        <v>0</v>
      </c>
      <c r="AO26" s="71">
        <v>0</v>
      </c>
      <c r="AP26" s="71">
        <v>129751649.69734953</v>
      </c>
      <c r="AQ26" s="72"/>
      <c r="AR26" s="71">
        <v>781</v>
      </c>
      <c r="AS26" s="71">
        <v>441</v>
      </c>
      <c r="AT26" s="71">
        <v>1</v>
      </c>
      <c r="AU26" s="71">
        <v>0</v>
      </c>
      <c r="AV26" s="71">
        <v>0</v>
      </c>
      <c r="AW26" s="71">
        <v>1</v>
      </c>
      <c r="AX26" s="71"/>
      <c r="AY26" s="72"/>
      <c r="AZ26" s="71">
        <v>3807.3500000000008</v>
      </c>
      <c r="BA26" s="71">
        <v>50776.559999999969</v>
      </c>
      <c r="BB26" s="71">
        <v>19</v>
      </c>
      <c r="BC26" s="71">
        <v>0</v>
      </c>
      <c r="BD26" s="71">
        <v>0</v>
      </c>
      <c r="BE26" s="71">
        <v>1990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1672</v>
      </c>
      <c r="B27" s="70">
        <v>306</v>
      </c>
      <c r="C27" s="70">
        <v>19</v>
      </c>
      <c r="D27" s="70">
        <v>18</v>
      </c>
      <c r="E27" s="70">
        <v>2022</v>
      </c>
      <c r="F27" s="70" t="s">
        <v>161</v>
      </c>
      <c r="G27" s="1064" t="s">
        <v>1653</v>
      </c>
      <c r="H27" s="70" t="s">
        <v>1654</v>
      </c>
      <c r="I27" s="148"/>
      <c r="J27" s="71">
        <v>21.623322678558189</v>
      </c>
      <c r="K27" s="71">
        <v>1.0977824031787105</v>
      </c>
      <c r="L27" s="71">
        <v>11.618894372941346</v>
      </c>
      <c r="M27" s="71">
        <v>22.796225187437567</v>
      </c>
      <c r="N27" s="71">
        <v>26.096495781917486</v>
      </c>
      <c r="O27" s="71">
        <v>17.881333821673881</v>
      </c>
      <c r="P27" s="71">
        <v>22.733157551637039</v>
      </c>
      <c r="Q27" s="71">
        <v>1.1606189450271662</v>
      </c>
      <c r="R27" s="71">
        <v>0</v>
      </c>
      <c r="S27" s="71">
        <v>1.321724980913122</v>
      </c>
      <c r="T27" s="72"/>
      <c r="U27" s="71">
        <v>4903546</v>
      </c>
      <c r="V27" s="71">
        <v>476</v>
      </c>
      <c r="W27" s="71">
        <v>319</v>
      </c>
      <c r="X27" s="71">
        <v>6556</v>
      </c>
      <c r="Y27" s="71">
        <v>10471</v>
      </c>
      <c r="Z27" s="71">
        <v>12500</v>
      </c>
      <c r="AA27" s="71">
        <v>4967</v>
      </c>
      <c r="AB27" s="71">
        <v>19715</v>
      </c>
      <c r="AC27" s="71">
        <v>0</v>
      </c>
      <c r="AD27" s="71">
        <v>1.321724980913122</v>
      </c>
      <c r="AE27" s="72"/>
      <c r="AF27" s="71">
        <v>33366351.741394568</v>
      </c>
      <c r="AG27" s="71">
        <v>816888.3898136674</v>
      </c>
      <c r="AH27" s="71">
        <v>3703978.4518481898</v>
      </c>
      <c r="AI27" s="71">
        <v>36132156.029328622</v>
      </c>
      <c r="AJ27" s="71">
        <v>51257560.279882543</v>
      </c>
      <c r="AK27" s="71">
        <v>0</v>
      </c>
      <c r="AL27" s="71">
        <v>0</v>
      </c>
      <c r="AM27" s="71">
        <v>2545744.6092362832</v>
      </c>
      <c r="AN27" s="71">
        <v>0</v>
      </c>
      <c r="AO27" s="71">
        <v>0</v>
      </c>
      <c r="AP27" s="71">
        <v>127822679.50150387</v>
      </c>
      <c r="AQ27" s="72"/>
      <c r="AR27" s="71">
        <v>810</v>
      </c>
      <c r="AS27" s="71">
        <v>454</v>
      </c>
      <c r="AT27" s="71">
        <v>1</v>
      </c>
      <c r="AU27" s="71">
        <v>0</v>
      </c>
      <c r="AV27" s="71">
        <v>0</v>
      </c>
      <c r="AW27" s="71">
        <v>1</v>
      </c>
      <c r="AX27" s="71"/>
      <c r="AY27" s="72"/>
      <c r="AZ27" s="71">
        <v>4010.7300000000023</v>
      </c>
      <c r="BA27" s="71">
        <v>51410.159999999967</v>
      </c>
      <c r="BB27" s="71">
        <v>19</v>
      </c>
      <c r="BC27" s="71">
        <v>0</v>
      </c>
      <c r="BD27" s="71">
        <v>0</v>
      </c>
      <c r="BE27" s="71">
        <v>1990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1673</v>
      </c>
      <c r="B28" s="70">
        <v>306</v>
      </c>
      <c r="C28" s="70">
        <v>20</v>
      </c>
      <c r="D28" s="70">
        <v>18</v>
      </c>
      <c r="E28" s="70">
        <v>2023</v>
      </c>
      <c r="F28" s="70" t="s">
        <v>1539</v>
      </c>
      <c r="G28" s="70" t="s">
        <v>1653</v>
      </c>
      <c r="H28" s="70" t="s">
        <v>1654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831</v>
      </c>
      <c r="AS28" s="71">
        <v>455</v>
      </c>
      <c r="AT28" s="71">
        <v>1</v>
      </c>
      <c r="AU28" s="71">
        <v>0</v>
      </c>
      <c r="AV28" s="71">
        <v>0</v>
      </c>
      <c r="AW28" s="71">
        <v>1</v>
      </c>
      <c r="AX28" s="71"/>
      <c r="AY28" s="72"/>
      <c r="AZ28" s="71">
        <v>4157.9400000000023</v>
      </c>
      <c r="BA28" s="71">
        <v>51459.659999999967</v>
      </c>
      <c r="BB28" s="71">
        <v>19</v>
      </c>
      <c r="BC28" s="71">
        <v>0</v>
      </c>
      <c r="BD28" s="71">
        <v>0</v>
      </c>
      <c r="BE28" s="71">
        <v>1990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1674</v>
      </c>
      <c r="B29" s="70">
        <v>306</v>
      </c>
      <c r="C29" s="70">
        <v>21</v>
      </c>
      <c r="D29" s="70">
        <v>18</v>
      </c>
      <c r="E29" s="70">
        <v>2024</v>
      </c>
      <c r="F29" s="70" t="s">
        <v>1554</v>
      </c>
      <c r="G29" s="70" t="s">
        <v>1653</v>
      </c>
      <c r="H29" s="70" t="s">
        <v>1654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1675</v>
      </c>
      <c r="B30" s="70">
        <v>426</v>
      </c>
      <c r="C30" s="70">
        <v>1</v>
      </c>
      <c r="D30" s="70">
        <v>26</v>
      </c>
      <c r="E30" s="70">
        <v>1990</v>
      </c>
      <c r="F30" s="70" t="s">
        <v>787</v>
      </c>
      <c r="G30" s="70" t="s">
        <v>1676</v>
      </c>
      <c r="H30" s="70" t="s">
        <v>1677</v>
      </c>
      <c r="I30" s="148"/>
      <c r="J30" s="71">
        <v>33.543715347740438</v>
      </c>
      <c r="K30" s="71">
        <v>6.872254589784113</v>
      </c>
      <c r="L30" s="71">
        <v>19.81132629645202</v>
      </c>
      <c r="M30" s="71">
        <v>22.127605171142001</v>
      </c>
      <c r="N30" s="71">
        <v>30.365491819464228</v>
      </c>
      <c r="O30" s="71">
        <v>20.206087321248521</v>
      </c>
      <c r="P30" s="71">
        <v>39.260973894904772</v>
      </c>
      <c r="Q30" s="71">
        <v>1.7315192906349799</v>
      </c>
      <c r="R30" s="71">
        <v>0</v>
      </c>
      <c r="S30" s="71">
        <v>1.5609425624087649</v>
      </c>
      <c r="T30" s="72"/>
      <c r="U30" s="71">
        <v>4993893</v>
      </c>
      <c r="V30" s="71">
        <v>2004</v>
      </c>
      <c r="W30" s="71">
        <v>282</v>
      </c>
      <c r="X30" s="71">
        <v>7615</v>
      </c>
      <c r="Y30" s="71">
        <v>7547</v>
      </c>
      <c r="Z30" s="71">
        <v>8311</v>
      </c>
      <c r="AA30" s="71">
        <v>9533</v>
      </c>
      <c r="AB30" s="71">
        <v>28114</v>
      </c>
      <c r="AC30" s="71">
        <v>0</v>
      </c>
      <c r="AD30" s="71">
        <v>1.5609425624087649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1678</v>
      </c>
      <c r="B31" s="70">
        <v>427</v>
      </c>
      <c r="C31" s="70">
        <v>2</v>
      </c>
      <c r="D31" s="70">
        <v>26</v>
      </c>
      <c r="E31" s="70">
        <v>2005</v>
      </c>
      <c r="F31" s="70" t="s">
        <v>789</v>
      </c>
      <c r="G31" s="70" t="s">
        <v>1676</v>
      </c>
      <c r="H31" s="70" t="s">
        <v>1677</v>
      </c>
      <c r="I31" s="148"/>
      <c r="J31" s="71">
        <v>23.938691031821701</v>
      </c>
      <c r="K31" s="71">
        <v>3.6080507174591392</v>
      </c>
      <c r="L31" s="71">
        <v>14.059377329036399</v>
      </c>
      <c r="M31" s="71">
        <v>31.194486420577931</v>
      </c>
      <c r="N31" s="71">
        <v>43.845722857095801</v>
      </c>
      <c r="O31" s="71">
        <v>29.00837122354914</v>
      </c>
      <c r="P31" s="71">
        <v>38.856482926580433</v>
      </c>
      <c r="Q31" s="71">
        <v>1.5123305158620399</v>
      </c>
      <c r="R31" s="71">
        <v>0</v>
      </c>
      <c r="S31" s="71">
        <v>1.567750508890831</v>
      </c>
      <c r="T31" s="72"/>
      <c r="U31" s="71">
        <v>4313435</v>
      </c>
      <c r="V31" s="71">
        <v>1386</v>
      </c>
      <c r="W31" s="71">
        <v>188</v>
      </c>
      <c r="X31" s="71">
        <v>5725</v>
      </c>
      <c r="Y31" s="71">
        <v>8193</v>
      </c>
      <c r="Z31" s="71">
        <v>13807</v>
      </c>
      <c r="AA31" s="71">
        <v>7727</v>
      </c>
      <c r="AB31" s="71">
        <v>25670</v>
      </c>
      <c r="AC31" s="71">
        <v>0</v>
      </c>
      <c r="AD31" s="71">
        <v>1.567750508890831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1679</v>
      </c>
      <c r="B32" s="70">
        <v>428</v>
      </c>
      <c r="C32" s="70">
        <v>3</v>
      </c>
      <c r="D32" s="70">
        <v>26</v>
      </c>
      <c r="E32" s="70">
        <v>2006</v>
      </c>
      <c r="F32" s="70" t="s">
        <v>790</v>
      </c>
      <c r="G32" s="70" t="s">
        <v>1676</v>
      </c>
      <c r="H32" s="70" t="s">
        <v>1677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1680</v>
      </c>
      <c r="B33" s="70">
        <v>429</v>
      </c>
      <c r="C33" s="70">
        <v>4</v>
      </c>
      <c r="D33" s="70">
        <v>26</v>
      </c>
      <c r="E33" s="70">
        <v>2007</v>
      </c>
      <c r="F33" s="70" t="s">
        <v>791</v>
      </c>
      <c r="G33" s="70" t="s">
        <v>1676</v>
      </c>
      <c r="H33" s="70" t="s">
        <v>1677</v>
      </c>
      <c r="I33" s="148"/>
      <c r="J33" s="71">
        <v>20.56054076654689</v>
      </c>
      <c r="K33" s="71">
        <v>3.4358341841636988</v>
      </c>
      <c r="L33" s="71">
        <v>11.790076482032079</v>
      </c>
      <c r="M33" s="71">
        <v>31.93721961786343</v>
      </c>
      <c r="N33" s="71">
        <v>38.254722043803277</v>
      </c>
      <c r="O33" s="71">
        <v>27.763221700479619</v>
      </c>
      <c r="P33" s="71">
        <v>38.324293084960317</v>
      </c>
      <c r="Q33" s="71">
        <v>1.54992773998636</v>
      </c>
      <c r="R33" s="71">
        <v>0</v>
      </c>
      <c r="S33" s="71">
        <v>1.1656537216979399</v>
      </c>
      <c r="T33" s="72"/>
      <c r="U33" s="71">
        <v>3790046</v>
      </c>
      <c r="V33" s="71">
        <v>1284</v>
      </c>
      <c r="W33" s="71">
        <v>192</v>
      </c>
      <c r="X33" s="71">
        <v>6839</v>
      </c>
      <c r="Y33" s="71">
        <v>8143</v>
      </c>
      <c r="Z33" s="71">
        <v>13737</v>
      </c>
      <c r="AA33" s="71">
        <v>7505</v>
      </c>
      <c r="AB33" s="71">
        <v>24917</v>
      </c>
      <c r="AC33" s="71">
        <v>0</v>
      </c>
      <c r="AD33" s="71">
        <v>1.1656537216979399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1681</v>
      </c>
      <c r="B34" s="70">
        <v>430</v>
      </c>
      <c r="C34" s="70">
        <v>5</v>
      </c>
      <c r="D34" s="70">
        <v>26</v>
      </c>
      <c r="E34" s="70">
        <v>2008</v>
      </c>
      <c r="F34" s="70" t="s">
        <v>792</v>
      </c>
      <c r="G34" s="70" t="s">
        <v>1676</v>
      </c>
      <c r="H34" s="70" t="s">
        <v>1677</v>
      </c>
      <c r="I34" s="148"/>
      <c r="J34" s="71">
        <v>19.295334554232269</v>
      </c>
      <c r="K34" s="71">
        <v>2.546934573339644</v>
      </c>
      <c r="L34" s="71">
        <v>10.711557975700689</v>
      </c>
      <c r="M34" s="71">
        <v>34.549809277095576</v>
      </c>
      <c r="N34" s="71">
        <v>34.94273281569442</v>
      </c>
      <c r="O34" s="71">
        <v>26.874540876579239</v>
      </c>
      <c r="P34" s="71">
        <v>37.561420746933983</v>
      </c>
      <c r="Q34" s="71">
        <v>1.5136481916704301</v>
      </c>
      <c r="R34" s="71">
        <v>0</v>
      </c>
      <c r="S34" s="71">
        <v>1.807499758318651</v>
      </c>
      <c r="T34" s="72"/>
      <c r="U34" s="71">
        <v>4127397</v>
      </c>
      <c r="V34" s="71">
        <v>1284</v>
      </c>
      <c r="W34" s="71">
        <v>192</v>
      </c>
      <c r="X34" s="71">
        <v>6839</v>
      </c>
      <c r="Y34" s="71">
        <v>8184</v>
      </c>
      <c r="Z34" s="71">
        <v>13764</v>
      </c>
      <c r="AA34" s="71">
        <v>7364</v>
      </c>
      <c r="AB34" s="71">
        <v>24734</v>
      </c>
      <c r="AC34" s="71">
        <v>0</v>
      </c>
      <c r="AD34" s="71">
        <v>1.807499758318651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1682</v>
      </c>
      <c r="B35" s="70">
        <v>431</v>
      </c>
      <c r="C35" s="70">
        <v>6</v>
      </c>
      <c r="D35" s="70">
        <v>26</v>
      </c>
      <c r="E35" s="70">
        <v>2009</v>
      </c>
      <c r="F35" s="70" t="s">
        <v>176</v>
      </c>
      <c r="G35" s="70" t="s">
        <v>1676</v>
      </c>
      <c r="H35" s="70" t="s">
        <v>1677</v>
      </c>
      <c r="I35" s="148"/>
      <c r="J35" s="71">
        <v>23.949915253693991</v>
      </c>
      <c r="K35" s="71">
        <v>2.480068427410469</v>
      </c>
      <c r="L35" s="71">
        <v>14.177163792360711</v>
      </c>
      <c r="M35" s="71">
        <v>37.967288137194792</v>
      </c>
      <c r="N35" s="71">
        <v>35.05455360175548</v>
      </c>
      <c r="O35" s="71">
        <v>27.15397979982205</v>
      </c>
      <c r="P35" s="71">
        <v>36.140555333328642</v>
      </c>
      <c r="Q35" s="71">
        <v>1.4225138412592599</v>
      </c>
      <c r="R35" s="71">
        <v>0</v>
      </c>
      <c r="S35" s="71">
        <v>1.774103398937541</v>
      </c>
      <c r="T35" s="72"/>
      <c r="U35" s="71">
        <v>3805694</v>
      </c>
      <c r="V35" s="71">
        <v>1198</v>
      </c>
      <c r="W35" s="71">
        <v>354</v>
      </c>
      <c r="X35" s="71">
        <v>7663</v>
      </c>
      <c r="Y35" s="71">
        <v>8147</v>
      </c>
      <c r="Z35" s="71">
        <v>13727</v>
      </c>
      <c r="AA35" s="71">
        <v>7274</v>
      </c>
      <c r="AB35" s="71">
        <v>24401</v>
      </c>
      <c r="AC35" s="71">
        <v>0</v>
      </c>
      <c r="AD35" s="71">
        <v>1.774103398937541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6.92</v>
      </c>
      <c r="BK35" s="71">
        <v>0</v>
      </c>
      <c r="BL35" s="71">
        <v>0</v>
      </c>
      <c r="BM35" s="71">
        <v>0</v>
      </c>
      <c r="BN35" s="72"/>
      <c r="BO35" s="71">
        <v>0</v>
      </c>
      <c r="BP35" s="71">
        <v>0</v>
      </c>
      <c r="BQ35" s="71">
        <v>2</v>
      </c>
      <c r="BR35" s="71">
        <v>0</v>
      </c>
      <c r="BS35" s="71">
        <v>0</v>
      </c>
      <c r="BT35" s="71">
        <v>0</v>
      </c>
      <c r="BU35"/>
      <c r="BV35" s="70">
        <v>6.92</v>
      </c>
      <c r="BW35" s="70">
        <v>0</v>
      </c>
      <c r="BX35" s="70">
        <v>0</v>
      </c>
      <c r="BY35" s="70">
        <v>0</v>
      </c>
      <c r="BZ35" s="70">
        <v>0</v>
      </c>
      <c r="CA35" s="70">
        <v>0</v>
      </c>
      <c r="CB35" s="70">
        <v>0</v>
      </c>
      <c r="CC35" s="70">
        <v>0</v>
      </c>
      <c r="CD35" s="70">
        <v>0</v>
      </c>
    </row>
    <row r="36" spans="1:82">
      <c r="A36" s="70" t="s">
        <v>1683</v>
      </c>
      <c r="B36" s="70">
        <v>432</v>
      </c>
      <c r="C36" s="70">
        <v>7</v>
      </c>
      <c r="D36" s="70">
        <v>26</v>
      </c>
      <c r="E36" s="70">
        <v>2010</v>
      </c>
      <c r="F36" s="70" t="s">
        <v>177</v>
      </c>
      <c r="G36" s="70" t="s">
        <v>1676</v>
      </c>
      <c r="H36" s="70" t="s">
        <v>1677</v>
      </c>
      <c r="I36" s="148"/>
      <c r="J36" s="71">
        <v>24.925903788999751</v>
      </c>
      <c r="K36" s="71">
        <v>2.6568693288294938</v>
      </c>
      <c r="L36" s="71">
        <v>14.437232877883099</v>
      </c>
      <c r="M36" s="71">
        <v>39.227699946111152</v>
      </c>
      <c r="N36" s="71">
        <v>37.234082562141282</v>
      </c>
      <c r="O36" s="71">
        <v>26.80194997539029</v>
      </c>
      <c r="P36" s="71">
        <v>36.704440187695397</v>
      </c>
      <c r="Q36" s="71">
        <v>1.46390720472939</v>
      </c>
      <c r="R36" s="71">
        <v>0</v>
      </c>
      <c r="S36" s="71">
        <v>1.9112372825919759</v>
      </c>
      <c r="T36" s="72"/>
      <c r="U36" s="71">
        <v>4625199</v>
      </c>
      <c r="V36" s="71">
        <v>1198</v>
      </c>
      <c r="W36" s="71">
        <v>354</v>
      </c>
      <c r="X36" s="71">
        <v>7663</v>
      </c>
      <c r="Y36" s="71">
        <v>8131</v>
      </c>
      <c r="Z36" s="71">
        <v>13612</v>
      </c>
      <c r="AA36" s="71">
        <v>7203</v>
      </c>
      <c r="AB36" s="71">
        <v>24062</v>
      </c>
      <c r="AC36" s="71">
        <v>0</v>
      </c>
      <c r="AD36" s="71">
        <v>1.9112372825919759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7.93</v>
      </c>
      <c r="BK36" s="71">
        <v>0</v>
      </c>
      <c r="BL36" s="71">
        <v>0</v>
      </c>
      <c r="BM36" s="71">
        <v>0</v>
      </c>
      <c r="BN36" s="72"/>
      <c r="BO36" s="71">
        <v>0</v>
      </c>
      <c r="BP36" s="71">
        <v>0</v>
      </c>
      <c r="BQ36" s="71">
        <v>2</v>
      </c>
      <c r="BR36" s="71">
        <v>0</v>
      </c>
      <c r="BS36" s="71">
        <v>0</v>
      </c>
      <c r="BT36" s="71">
        <v>0</v>
      </c>
      <c r="BU36"/>
      <c r="BV36" s="70">
        <v>7.93</v>
      </c>
      <c r="BW36" s="70">
        <v>0</v>
      </c>
      <c r="BX36" s="70">
        <v>0</v>
      </c>
      <c r="BY36" s="70">
        <v>0</v>
      </c>
      <c r="BZ36" s="70">
        <v>0</v>
      </c>
      <c r="CA36" s="70">
        <v>0</v>
      </c>
      <c r="CB36" s="70">
        <v>0</v>
      </c>
      <c r="CC36" s="70">
        <v>0</v>
      </c>
      <c r="CD36" s="70">
        <v>0</v>
      </c>
    </row>
    <row r="37" spans="1:82">
      <c r="A37" s="70" t="s">
        <v>1684</v>
      </c>
      <c r="B37" s="70">
        <v>433</v>
      </c>
      <c r="C37" s="70">
        <v>8</v>
      </c>
      <c r="D37" s="70">
        <v>26</v>
      </c>
      <c r="E37" s="70">
        <v>2011</v>
      </c>
      <c r="F37" s="70" t="s">
        <v>178</v>
      </c>
      <c r="G37" s="70" t="s">
        <v>1676</v>
      </c>
      <c r="H37" s="70" t="s">
        <v>1677</v>
      </c>
      <c r="I37" s="148"/>
      <c r="J37" s="71">
        <v>18.055870202451121</v>
      </c>
      <c r="K37" s="71">
        <v>3.3347165429495509</v>
      </c>
      <c r="L37" s="71">
        <v>12.88178559175342</v>
      </c>
      <c r="M37" s="71">
        <v>43.170556197408843</v>
      </c>
      <c r="N37" s="71">
        <v>34.87921923600436</v>
      </c>
      <c r="O37" s="71">
        <v>26.345759062078454</v>
      </c>
      <c r="P37" s="71">
        <v>35.807040193565911</v>
      </c>
      <c r="Q37" s="71">
        <v>1.6591256223217801</v>
      </c>
      <c r="R37" s="71">
        <v>0</v>
      </c>
      <c r="S37" s="71">
        <v>2.3485139702710711</v>
      </c>
      <c r="T37" s="72"/>
      <c r="U37" s="71">
        <v>3177034</v>
      </c>
      <c r="V37" s="71">
        <v>1198</v>
      </c>
      <c r="W37" s="71">
        <v>354</v>
      </c>
      <c r="X37" s="71">
        <v>7663</v>
      </c>
      <c r="Y37" s="71">
        <v>8111</v>
      </c>
      <c r="Z37" s="71">
        <v>13671</v>
      </c>
      <c r="AA37" s="71">
        <v>7236</v>
      </c>
      <c r="AB37" s="71">
        <v>23642</v>
      </c>
      <c r="AC37" s="71">
        <v>0</v>
      </c>
      <c r="AD37" s="71">
        <v>2.3485139702710711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13.949</v>
      </c>
      <c r="BK37" s="71">
        <v>0</v>
      </c>
      <c r="BL37" s="71">
        <v>0</v>
      </c>
      <c r="BM37" s="71">
        <v>0</v>
      </c>
      <c r="BN37" s="72"/>
      <c r="BO37" s="71">
        <v>0</v>
      </c>
      <c r="BP37" s="71">
        <v>0</v>
      </c>
      <c r="BQ37" s="71">
        <v>3</v>
      </c>
      <c r="BR37" s="71">
        <v>0</v>
      </c>
      <c r="BS37" s="71">
        <v>0</v>
      </c>
      <c r="BT37" s="71">
        <v>0</v>
      </c>
      <c r="BU37"/>
      <c r="BV37" s="70">
        <v>13.949</v>
      </c>
      <c r="BW37" s="70">
        <v>0</v>
      </c>
      <c r="BX37" s="70">
        <v>0</v>
      </c>
      <c r="BY37" s="70">
        <v>0</v>
      </c>
      <c r="BZ37" s="70">
        <v>0</v>
      </c>
      <c r="CA37" s="70">
        <v>0</v>
      </c>
      <c r="CB37" s="70">
        <v>0</v>
      </c>
      <c r="CC37" s="70">
        <v>0</v>
      </c>
      <c r="CD37" s="70">
        <v>0</v>
      </c>
    </row>
    <row r="38" spans="1:82">
      <c r="A38" s="70" t="s">
        <v>1685</v>
      </c>
      <c r="B38" s="70">
        <v>434</v>
      </c>
      <c r="C38" s="70">
        <v>9</v>
      </c>
      <c r="D38" s="70">
        <v>26</v>
      </c>
      <c r="E38" s="70">
        <v>2012</v>
      </c>
      <c r="F38" s="70" t="s">
        <v>179</v>
      </c>
      <c r="G38" s="70" t="s">
        <v>1676</v>
      </c>
      <c r="H38" s="70" t="s">
        <v>1677</v>
      </c>
      <c r="I38" s="148"/>
      <c r="J38" s="71">
        <v>27.663450882527581</v>
      </c>
      <c r="K38" s="71">
        <v>3.0100035807496091</v>
      </c>
      <c r="L38" s="71">
        <v>13.097719863370701</v>
      </c>
      <c r="M38" s="71">
        <v>38.866834059949468</v>
      </c>
      <c r="N38" s="71">
        <v>34.163009444222062</v>
      </c>
      <c r="O38" s="71">
        <v>26.293309215908856</v>
      </c>
      <c r="P38" s="71">
        <v>35.119950952765343</v>
      </c>
      <c r="Q38" s="71">
        <v>1.78491749877895</v>
      </c>
      <c r="R38" s="71">
        <v>0</v>
      </c>
      <c r="S38" s="71">
        <v>2.0427672260348499</v>
      </c>
      <c r="T38" s="72"/>
      <c r="U38" s="71">
        <v>4994498</v>
      </c>
      <c r="V38" s="71">
        <v>1198</v>
      </c>
      <c r="W38" s="71">
        <v>354</v>
      </c>
      <c r="X38" s="71">
        <v>7663</v>
      </c>
      <c r="Y38" s="71">
        <v>8202</v>
      </c>
      <c r="Z38" s="71">
        <v>13752</v>
      </c>
      <c r="AA38" s="71">
        <v>7057</v>
      </c>
      <c r="AB38" s="71">
        <v>23410</v>
      </c>
      <c r="AC38" s="71">
        <v>0</v>
      </c>
      <c r="AD38" s="71">
        <v>2.0427672260348499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13.433</v>
      </c>
      <c r="BK38" s="71">
        <v>0</v>
      </c>
      <c r="BL38" s="71">
        <v>0</v>
      </c>
      <c r="BM38" s="71">
        <v>0</v>
      </c>
      <c r="BN38" s="72"/>
      <c r="BO38" s="71">
        <v>0</v>
      </c>
      <c r="BP38" s="71">
        <v>0</v>
      </c>
      <c r="BQ38" s="71">
        <v>3</v>
      </c>
      <c r="BR38" s="71">
        <v>0</v>
      </c>
      <c r="BS38" s="71">
        <v>0</v>
      </c>
      <c r="BT38" s="71">
        <v>0</v>
      </c>
      <c r="BU38"/>
      <c r="BV38" s="70">
        <v>13.433</v>
      </c>
      <c r="BW38" s="70">
        <v>0</v>
      </c>
      <c r="BX38" s="70">
        <v>0</v>
      </c>
      <c r="BY38" s="70">
        <v>0</v>
      </c>
      <c r="BZ38" s="70">
        <v>0</v>
      </c>
      <c r="CA38" s="70">
        <v>0</v>
      </c>
      <c r="CB38" s="70">
        <v>0</v>
      </c>
      <c r="CC38" s="70">
        <v>0</v>
      </c>
      <c r="CD38" s="70">
        <v>0</v>
      </c>
    </row>
    <row r="39" spans="1:82">
      <c r="A39" s="70" t="s">
        <v>1686</v>
      </c>
      <c r="B39" s="70">
        <v>435</v>
      </c>
      <c r="C39" s="70">
        <v>10</v>
      </c>
      <c r="D39" s="70">
        <v>26</v>
      </c>
      <c r="E39" s="70">
        <v>2013</v>
      </c>
      <c r="F39" s="70" t="s">
        <v>180</v>
      </c>
      <c r="G39" s="70" t="s">
        <v>1676</v>
      </c>
      <c r="H39" s="70" t="s">
        <v>1677</v>
      </c>
      <c r="I39" s="148"/>
      <c r="J39" s="71">
        <v>27.034783568320741</v>
      </c>
      <c r="K39" s="71">
        <v>2.4759842236923801</v>
      </c>
      <c r="L39" s="71">
        <v>13.314307949979121</v>
      </c>
      <c r="M39" s="71">
        <v>37.468353963724283</v>
      </c>
      <c r="N39" s="71">
        <v>36.260282052928297</v>
      </c>
      <c r="O39" s="71">
        <v>25.211631475288311</v>
      </c>
      <c r="P39" s="71">
        <v>35.042477898009622</v>
      </c>
      <c r="Q39" s="71">
        <v>1.78852249950359</v>
      </c>
      <c r="R39" s="71">
        <v>0</v>
      </c>
      <c r="S39" s="71">
        <v>1.8421638800753219</v>
      </c>
      <c r="T39" s="72"/>
      <c r="U39" s="71">
        <v>4847021</v>
      </c>
      <c r="V39" s="71">
        <v>1198</v>
      </c>
      <c r="W39" s="71">
        <v>354</v>
      </c>
      <c r="X39" s="71">
        <v>7663</v>
      </c>
      <c r="Y39" s="71">
        <v>8134</v>
      </c>
      <c r="Z39" s="71">
        <v>13775</v>
      </c>
      <c r="AA39" s="71">
        <v>7015</v>
      </c>
      <c r="AB39" s="71">
        <v>23121</v>
      </c>
      <c r="AC39" s="71">
        <v>0</v>
      </c>
      <c r="AD39" s="71">
        <v>1.8421638800753219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12.834</v>
      </c>
      <c r="BK39" s="71">
        <v>0</v>
      </c>
      <c r="BL39" s="71">
        <v>0</v>
      </c>
      <c r="BM39" s="71">
        <v>0</v>
      </c>
      <c r="BN39" s="72"/>
      <c r="BO39" s="71">
        <v>0</v>
      </c>
      <c r="BP39" s="71">
        <v>0</v>
      </c>
      <c r="BQ39" s="71">
        <v>3</v>
      </c>
      <c r="BR39" s="71">
        <v>0</v>
      </c>
      <c r="BS39" s="71">
        <v>0</v>
      </c>
      <c r="BT39" s="71">
        <v>0</v>
      </c>
      <c r="BU39"/>
      <c r="BV39" s="70">
        <v>12.834</v>
      </c>
      <c r="BW39" s="70">
        <v>0</v>
      </c>
      <c r="BX39" s="70">
        <v>0</v>
      </c>
      <c r="BY39" s="70">
        <v>0</v>
      </c>
      <c r="BZ39" s="70">
        <v>0</v>
      </c>
      <c r="CA39" s="70">
        <v>0</v>
      </c>
      <c r="CB39" s="70">
        <v>0</v>
      </c>
      <c r="CC39" s="70">
        <v>0</v>
      </c>
      <c r="CD39" s="70">
        <v>0</v>
      </c>
    </row>
    <row r="40" spans="1:82">
      <c r="A40" s="70" t="s">
        <v>1687</v>
      </c>
      <c r="B40" s="70">
        <v>436</v>
      </c>
      <c r="C40" s="70">
        <v>11</v>
      </c>
      <c r="D40" s="70">
        <v>26</v>
      </c>
      <c r="E40" s="70">
        <v>2014</v>
      </c>
      <c r="F40" s="70" t="s">
        <v>181</v>
      </c>
      <c r="G40" s="70" t="s">
        <v>1676</v>
      </c>
      <c r="H40" s="70" t="s">
        <v>1677</v>
      </c>
      <c r="I40" s="148"/>
      <c r="J40" s="71">
        <v>29.198742237776099</v>
      </c>
      <c r="K40" s="71">
        <v>2.6697210610332309</v>
      </c>
      <c r="L40" s="71">
        <v>10.563499456593251</v>
      </c>
      <c r="M40" s="71">
        <v>34.565162666130838</v>
      </c>
      <c r="N40" s="71">
        <v>35.917057351455817</v>
      </c>
      <c r="O40" s="71">
        <v>23.890691387976876</v>
      </c>
      <c r="P40" s="71">
        <v>34.913300944485513</v>
      </c>
      <c r="Q40" s="71">
        <v>1.6894851914917099</v>
      </c>
      <c r="R40" s="71">
        <v>0</v>
      </c>
      <c r="S40" s="71">
        <v>1.7767272724527361</v>
      </c>
      <c r="T40" s="72"/>
      <c r="U40" s="71">
        <v>5730543</v>
      </c>
      <c r="V40" s="71">
        <v>1100</v>
      </c>
      <c r="W40" s="71">
        <v>390</v>
      </c>
      <c r="X40" s="71">
        <v>7101</v>
      </c>
      <c r="Y40" s="71">
        <v>8127</v>
      </c>
      <c r="Z40" s="71">
        <v>13748</v>
      </c>
      <c r="AA40" s="71">
        <v>6953</v>
      </c>
      <c r="AB40" s="71">
        <v>22764</v>
      </c>
      <c r="AC40" s="71">
        <v>0</v>
      </c>
      <c r="AD40" s="71">
        <v>1.7767272724527361</v>
      </c>
      <c r="AE40" s="72"/>
      <c r="AF40" s="71"/>
      <c r="AG40" s="71"/>
      <c r="AH40" s="71"/>
      <c r="AI40" s="71"/>
      <c r="AJ40" s="71"/>
      <c r="AK40" s="71"/>
      <c r="AL40" s="71"/>
      <c r="AM40" s="71"/>
      <c r="AN40" s="71"/>
      <c r="AO40" s="71"/>
      <c r="AP40" s="71"/>
      <c r="AQ40" s="72"/>
      <c r="AR40" s="71">
        <v>60</v>
      </c>
      <c r="AS40" s="71">
        <v>7</v>
      </c>
      <c r="AT40" s="71">
        <v>0</v>
      </c>
      <c r="AU40" s="71">
        <v>0</v>
      </c>
      <c r="AV40" s="71">
        <v>0</v>
      </c>
      <c r="AW40" s="71">
        <v>0</v>
      </c>
      <c r="AX40" s="71"/>
      <c r="AY40" s="72"/>
      <c r="AZ40" s="71">
        <v>242.9</v>
      </c>
      <c r="BA40" s="71">
        <v>545.20000000000005</v>
      </c>
      <c r="BB40" s="71">
        <v>0</v>
      </c>
      <c r="BC40" s="71">
        <v>0</v>
      </c>
      <c r="BD40" s="71">
        <v>0</v>
      </c>
      <c r="BE40" s="71">
        <v>0</v>
      </c>
      <c r="BF40" s="71"/>
      <c r="BG40" s="72"/>
      <c r="BH40" s="71">
        <v>0</v>
      </c>
      <c r="BI40" s="71">
        <v>0</v>
      </c>
      <c r="BJ40" s="71">
        <v>13.77</v>
      </c>
      <c r="BK40" s="71">
        <v>0</v>
      </c>
      <c r="BL40" s="71">
        <v>0</v>
      </c>
      <c r="BM40" s="71">
        <v>0</v>
      </c>
      <c r="BN40" s="72"/>
      <c r="BO40" s="71">
        <v>0</v>
      </c>
      <c r="BP40" s="71">
        <v>0</v>
      </c>
      <c r="BQ40" s="71">
        <v>3</v>
      </c>
      <c r="BR40" s="71">
        <v>0</v>
      </c>
      <c r="BS40" s="71">
        <v>0</v>
      </c>
      <c r="BT40" s="71">
        <v>0</v>
      </c>
      <c r="BU40"/>
      <c r="BV40" s="70">
        <v>13.77</v>
      </c>
      <c r="BW40" s="70">
        <v>0</v>
      </c>
      <c r="BX40" s="70">
        <v>0</v>
      </c>
      <c r="BY40" s="70">
        <v>0</v>
      </c>
      <c r="BZ40" s="70">
        <v>0</v>
      </c>
      <c r="CA40" s="70">
        <v>0</v>
      </c>
      <c r="CB40" s="70">
        <v>0</v>
      </c>
      <c r="CC40" s="70">
        <v>0</v>
      </c>
      <c r="CD40" s="70">
        <v>0</v>
      </c>
    </row>
    <row r="41" spans="1:82">
      <c r="A41" s="70" t="s">
        <v>1688</v>
      </c>
      <c r="B41" s="70">
        <v>437</v>
      </c>
      <c r="C41" s="70">
        <v>12</v>
      </c>
      <c r="D41" s="70">
        <v>26</v>
      </c>
      <c r="E41" s="70">
        <v>2015</v>
      </c>
      <c r="F41" s="70" t="s">
        <v>182</v>
      </c>
      <c r="G41" s="70" t="s">
        <v>1676</v>
      </c>
      <c r="H41" s="70" t="s">
        <v>1677</v>
      </c>
      <c r="I41" s="148"/>
      <c r="J41" s="71">
        <v>15.70948946739585</v>
      </c>
      <c r="K41" s="71">
        <v>2.484438682679587</v>
      </c>
      <c r="L41" s="71">
        <v>11.3964161952212</v>
      </c>
      <c r="M41" s="71">
        <v>36.848158426208443</v>
      </c>
      <c r="N41" s="71">
        <v>30.769049458678591</v>
      </c>
      <c r="O41" s="71">
        <v>23.712875624351852</v>
      </c>
      <c r="P41" s="71">
        <v>34.508709019060475</v>
      </c>
      <c r="Q41" s="71">
        <v>1.6224379073417099</v>
      </c>
      <c r="R41" s="71">
        <v>0</v>
      </c>
      <c r="S41" s="71">
        <v>2.032927859865886</v>
      </c>
      <c r="T41" s="72"/>
      <c r="U41" s="71">
        <v>3328071</v>
      </c>
      <c r="V41" s="71">
        <v>1100</v>
      </c>
      <c r="W41" s="71">
        <v>390</v>
      </c>
      <c r="X41" s="71">
        <v>7101</v>
      </c>
      <c r="Y41" s="71">
        <v>8123</v>
      </c>
      <c r="Z41" s="71">
        <v>13777</v>
      </c>
      <c r="AA41" s="71">
        <v>6867</v>
      </c>
      <c r="AB41" s="71">
        <v>22331</v>
      </c>
      <c r="AC41" s="71">
        <v>0</v>
      </c>
      <c r="AD41" s="71">
        <v>2.032927859865886</v>
      </c>
      <c r="AE41" s="72"/>
      <c r="AF41" s="71">
        <v>22603883.711558379</v>
      </c>
      <c r="AG41" s="71">
        <v>1910084.5642093651</v>
      </c>
      <c r="AH41" s="71">
        <v>2396594.4893695158</v>
      </c>
      <c r="AI41" s="71">
        <v>46114086.55738645</v>
      </c>
      <c r="AJ41" s="71">
        <v>39932408.192000523</v>
      </c>
      <c r="AK41" s="71">
        <v>0</v>
      </c>
      <c r="AL41" s="71">
        <v>0</v>
      </c>
      <c r="AM41" s="71">
        <v>3060369.8749781852</v>
      </c>
      <c r="AN41" s="71">
        <v>0</v>
      </c>
      <c r="AO41" s="71">
        <v>0</v>
      </c>
      <c r="AP41" s="71">
        <v>116017427.38950242</v>
      </c>
      <c r="AQ41" s="72"/>
      <c r="AR41" s="71">
        <v>61</v>
      </c>
      <c r="AS41" s="71">
        <v>9</v>
      </c>
      <c r="AT41" s="71">
        <v>0</v>
      </c>
      <c r="AU41" s="71">
        <v>0</v>
      </c>
      <c r="AV41" s="71">
        <v>0</v>
      </c>
      <c r="AW41" s="71">
        <v>0</v>
      </c>
      <c r="AX41" s="71"/>
      <c r="AY41" s="72"/>
      <c r="AZ41" s="71">
        <v>246.1</v>
      </c>
      <c r="BA41" s="71">
        <v>678.1</v>
      </c>
      <c r="BB41" s="71">
        <v>0</v>
      </c>
      <c r="BC41" s="71">
        <v>0</v>
      </c>
      <c r="BD41" s="71">
        <v>0</v>
      </c>
      <c r="BE41" s="71">
        <v>0</v>
      </c>
      <c r="BF41" s="71"/>
      <c r="BG41" s="72"/>
      <c r="BH41" s="71">
        <v>0</v>
      </c>
      <c r="BI41" s="71">
        <v>0</v>
      </c>
      <c r="BJ41" s="71">
        <v>14.606</v>
      </c>
      <c r="BK41" s="71">
        <v>0</v>
      </c>
      <c r="BL41" s="71">
        <v>0</v>
      </c>
      <c r="BM41" s="71">
        <v>0</v>
      </c>
      <c r="BN41" s="72"/>
      <c r="BO41" s="71">
        <v>0</v>
      </c>
      <c r="BP41" s="71">
        <v>0</v>
      </c>
      <c r="BQ41" s="71">
        <v>3</v>
      </c>
      <c r="BR41" s="71">
        <v>0</v>
      </c>
      <c r="BS41" s="71">
        <v>0</v>
      </c>
      <c r="BT41" s="71">
        <v>0</v>
      </c>
      <c r="BU41"/>
      <c r="BV41" s="70">
        <v>14.606</v>
      </c>
      <c r="BW41" s="70">
        <v>0</v>
      </c>
      <c r="BX41" s="70">
        <v>0</v>
      </c>
      <c r="BY41" s="70">
        <v>0</v>
      </c>
      <c r="BZ41" s="70">
        <v>0</v>
      </c>
      <c r="CA41" s="70">
        <v>0</v>
      </c>
      <c r="CB41" s="70">
        <v>0</v>
      </c>
      <c r="CC41" s="70">
        <v>0</v>
      </c>
      <c r="CD41" s="70">
        <v>0</v>
      </c>
    </row>
    <row r="42" spans="1:82">
      <c r="A42" s="70" t="s">
        <v>1689</v>
      </c>
      <c r="B42" s="70">
        <v>438</v>
      </c>
      <c r="C42" s="70">
        <v>13</v>
      </c>
      <c r="D42" s="70">
        <v>26</v>
      </c>
      <c r="E42" s="70">
        <v>2016</v>
      </c>
      <c r="F42" s="70" t="s">
        <v>155</v>
      </c>
      <c r="G42" s="70" t="s">
        <v>1676</v>
      </c>
      <c r="H42" s="70" t="s">
        <v>1677</v>
      </c>
      <c r="I42" s="148"/>
      <c r="J42" s="71">
        <v>31.921731205502866</v>
      </c>
      <c r="K42" s="71">
        <v>2.4993681200337616</v>
      </c>
      <c r="L42" s="71">
        <v>10.952270289976259</v>
      </c>
      <c r="M42" s="71">
        <v>29.787548705434677</v>
      </c>
      <c r="N42" s="71">
        <v>32.455649822448947</v>
      </c>
      <c r="O42" s="71">
        <v>23.174975886239523</v>
      </c>
      <c r="P42" s="71">
        <v>34.569806560842011</v>
      </c>
      <c r="Q42" s="71">
        <v>1.5430979124674837</v>
      </c>
      <c r="R42" s="71">
        <v>0</v>
      </c>
      <c r="S42" s="71">
        <v>2.4416781711643862</v>
      </c>
      <c r="T42" s="72"/>
      <c r="U42" s="71">
        <v>6711200.9999999991</v>
      </c>
      <c r="V42" s="71">
        <v>1100</v>
      </c>
      <c r="W42" s="71">
        <v>390</v>
      </c>
      <c r="X42" s="71">
        <v>7101</v>
      </c>
      <c r="Y42" s="71">
        <v>8048</v>
      </c>
      <c r="Z42" s="71">
        <v>13630</v>
      </c>
      <c r="AA42" s="71">
        <v>7115</v>
      </c>
      <c r="AB42" s="71">
        <v>21847</v>
      </c>
      <c r="AC42" s="71">
        <v>0</v>
      </c>
      <c r="AD42" s="71">
        <v>2.4416781711643858</v>
      </c>
      <c r="AE42" s="72"/>
      <c r="AF42" s="71">
        <v>46890259.040061079</v>
      </c>
      <c r="AG42" s="71">
        <v>1846962.1445660191</v>
      </c>
      <c r="AH42" s="71">
        <v>1788646.9031322801</v>
      </c>
      <c r="AI42" s="71">
        <v>44861406.218610764</v>
      </c>
      <c r="AJ42" s="71">
        <v>39514269.124071851</v>
      </c>
      <c r="AK42" s="71">
        <v>0</v>
      </c>
      <c r="AL42" s="71">
        <v>0</v>
      </c>
      <c r="AM42" s="71">
        <v>2996365.7803602852</v>
      </c>
      <c r="AN42" s="71">
        <v>0</v>
      </c>
      <c r="AO42" s="71">
        <v>0</v>
      </c>
      <c r="AP42" s="71">
        <v>137897909.21080226</v>
      </c>
      <c r="AQ42" s="72"/>
      <c r="AR42" s="71">
        <v>64</v>
      </c>
      <c r="AS42" s="71">
        <v>12</v>
      </c>
      <c r="AT42" s="71">
        <v>0</v>
      </c>
      <c r="AU42" s="71">
        <v>0</v>
      </c>
      <c r="AV42" s="71">
        <v>0</v>
      </c>
      <c r="AW42" s="71">
        <v>0</v>
      </c>
      <c r="AX42" s="71"/>
      <c r="AY42" s="72"/>
      <c r="AZ42" s="71">
        <v>257.8</v>
      </c>
      <c r="BA42" s="71">
        <v>1412.2</v>
      </c>
      <c r="BB42" s="71">
        <v>0</v>
      </c>
      <c r="BC42" s="71">
        <v>0</v>
      </c>
      <c r="BD42" s="71">
        <v>0</v>
      </c>
      <c r="BE42" s="71">
        <v>0</v>
      </c>
      <c r="BF42" s="71"/>
      <c r="BG42" s="72"/>
      <c r="BH42" s="71">
        <v>0</v>
      </c>
      <c r="BI42" s="71">
        <v>0</v>
      </c>
      <c r="BJ42" s="71">
        <v>15.242000000000001</v>
      </c>
      <c r="BK42" s="71">
        <v>0</v>
      </c>
      <c r="BL42" s="71">
        <v>0</v>
      </c>
      <c r="BM42" s="71">
        <v>0</v>
      </c>
      <c r="BN42" s="72"/>
      <c r="BO42" s="71">
        <v>0</v>
      </c>
      <c r="BP42" s="71">
        <v>0</v>
      </c>
      <c r="BQ42" s="71">
        <v>3</v>
      </c>
      <c r="BR42" s="71">
        <v>0</v>
      </c>
      <c r="BS42" s="71">
        <v>0</v>
      </c>
      <c r="BT42" s="71">
        <v>0</v>
      </c>
      <c r="BU42"/>
      <c r="BV42" s="70">
        <v>15.242000000000001</v>
      </c>
      <c r="BW42" s="70">
        <v>0</v>
      </c>
      <c r="BX42" s="70">
        <v>0</v>
      </c>
      <c r="BY42" s="70">
        <v>0</v>
      </c>
      <c r="BZ42" s="70">
        <v>0</v>
      </c>
      <c r="CA42" s="70">
        <v>0</v>
      </c>
      <c r="CB42" s="70">
        <v>0</v>
      </c>
      <c r="CC42" s="70">
        <v>0</v>
      </c>
      <c r="CD42" s="70">
        <v>0</v>
      </c>
    </row>
    <row r="43" spans="1:82">
      <c r="A43" s="70" t="s">
        <v>1690</v>
      </c>
      <c r="B43" s="70">
        <v>439</v>
      </c>
      <c r="C43" s="70">
        <v>14</v>
      </c>
      <c r="D43" s="70">
        <v>26</v>
      </c>
      <c r="E43" s="70">
        <v>2017</v>
      </c>
      <c r="F43" s="70" t="s">
        <v>156</v>
      </c>
      <c r="G43" s="70" t="s">
        <v>1676</v>
      </c>
      <c r="H43" s="70" t="s">
        <v>1677</v>
      </c>
      <c r="I43" s="148"/>
      <c r="J43" s="71">
        <v>32.056713002661198</v>
      </c>
      <c r="K43" s="71">
        <v>2.4648218498052548</v>
      </c>
      <c r="L43" s="71">
        <v>10.770296500455578</v>
      </c>
      <c r="M43" s="71">
        <v>28.298101971923373</v>
      </c>
      <c r="N43" s="71">
        <v>33.496290620758309</v>
      </c>
      <c r="O43" s="71">
        <v>22.729913620130112</v>
      </c>
      <c r="P43" s="71">
        <v>33.679735011193138</v>
      </c>
      <c r="Q43" s="71">
        <v>1.46741613340972</v>
      </c>
      <c r="R43" s="71">
        <v>0</v>
      </c>
      <c r="S43" s="71">
        <v>2.6567093599780565</v>
      </c>
      <c r="T43" s="72"/>
      <c r="U43" s="71">
        <v>7154903</v>
      </c>
      <c r="V43" s="71">
        <v>1100</v>
      </c>
      <c r="W43" s="71">
        <v>390</v>
      </c>
      <c r="X43" s="71">
        <v>7101</v>
      </c>
      <c r="Y43" s="71">
        <v>8062</v>
      </c>
      <c r="Z43" s="71">
        <v>13590</v>
      </c>
      <c r="AA43" s="71">
        <v>6976</v>
      </c>
      <c r="AB43" s="71">
        <v>21484</v>
      </c>
      <c r="AC43" s="71">
        <v>0</v>
      </c>
      <c r="AD43" s="71">
        <v>2.656709359978056</v>
      </c>
      <c r="AE43" s="72"/>
      <c r="AF43" s="71">
        <v>47730349.87752714</v>
      </c>
      <c r="AG43" s="71">
        <v>1842010.455872704</v>
      </c>
      <c r="AH43" s="71">
        <v>2306804.9209755789</v>
      </c>
      <c r="AI43" s="71">
        <v>44434581.702034421</v>
      </c>
      <c r="AJ43" s="71">
        <v>39469263.471005879</v>
      </c>
      <c r="AK43" s="71">
        <v>0</v>
      </c>
      <c r="AL43" s="71">
        <v>0</v>
      </c>
      <c r="AM43" s="71">
        <v>2951190.096656919</v>
      </c>
      <c r="AN43" s="71">
        <v>0</v>
      </c>
      <c r="AO43" s="71">
        <v>0</v>
      </c>
      <c r="AP43" s="71">
        <v>138734200.52407265</v>
      </c>
      <c r="AQ43" s="72"/>
      <c r="AR43" s="71">
        <v>66</v>
      </c>
      <c r="AS43" s="71">
        <v>14</v>
      </c>
      <c r="AT43" s="71">
        <v>0</v>
      </c>
      <c r="AU43" s="71">
        <v>0</v>
      </c>
      <c r="AV43" s="71">
        <v>0</v>
      </c>
      <c r="AW43" s="71">
        <v>0</v>
      </c>
      <c r="AX43" s="71"/>
      <c r="AY43" s="72"/>
      <c r="AZ43" s="71">
        <v>266.10000000000002</v>
      </c>
      <c r="BA43" s="71">
        <v>1582.4</v>
      </c>
      <c r="BB43" s="71">
        <v>0</v>
      </c>
      <c r="BC43" s="71">
        <v>0</v>
      </c>
      <c r="BD43" s="71">
        <v>0</v>
      </c>
      <c r="BE43" s="71">
        <v>0</v>
      </c>
      <c r="BF43" s="71"/>
      <c r="BG43" s="72"/>
      <c r="BH43" s="71">
        <v>0</v>
      </c>
      <c r="BI43" s="71">
        <v>0</v>
      </c>
      <c r="BJ43" s="71">
        <v>14.689</v>
      </c>
      <c r="BK43" s="71">
        <v>0</v>
      </c>
      <c r="BL43" s="71">
        <v>0</v>
      </c>
      <c r="BM43" s="71">
        <v>0</v>
      </c>
      <c r="BN43" s="72"/>
      <c r="BO43" s="71">
        <v>0</v>
      </c>
      <c r="BP43" s="71">
        <v>0</v>
      </c>
      <c r="BQ43" s="71">
        <v>3</v>
      </c>
      <c r="BR43" s="71">
        <v>0</v>
      </c>
      <c r="BS43" s="71">
        <v>0</v>
      </c>
      <c r="BT43" s="71">
        <v>0</v>
      </c>
      <c r="BU43"/>
      <c r="BV43" s="70">
        <v>14.689</v>
      </c>
      <c r="BW43" s="70">
        <v>0</v>
      </c>
      <c r="BX43" s="70">
        <v>0</v>
      </c>
      <c r="BY43" s="70">
        <v>0</v>
      </c>
      <c r="BZ43" s="70">
        <v>0</v>
      </c>
      <c r="CA43" s="70">
        <v>0</v>
      </c>
      <c r="CB43" s="70">
        <v>0</v>
      </c>
      <c r="CC43" s="70">
        <v>0</v>
      </c>
      <c r="CD43" s="70">
        <v>0</v>
      </c>
    </row>
    <row r="44" spans="1:82">
      <c r="A44" s="70" t="s">
        <v>1691</v>
      </c>
      <c r="B44" s="70">
        <v>440</v>
      </c>
      <c r="C44" s="70">
        <v>15</v>
      </c>
      <c r="D44" s="70">
        <v>26</v>
      </c>
      <c r="E44" s="70">
        <v>2018</v>
      </c>
      <c r="F44" s="70" t="s">
        <v>183</v>
      </c>
      <c r="G44" s="70" t="s">
        <v>1676</v>
      </c>
      <c r="H44" s="70" t="s">
        <v>1677</v>
      </c>
      <c r="I44" s="148"/>
      <c r="J44" s="71">
        <v>30.593457897768204</v>
      </c>
      <c r="K44" s="71">
        <v>2.3128817931706123</v>
      </c>
      <c r="L44" s="71">
        <v>9.6555646753515187</v>
      </c>
      <c r="M44" s="71">
        <v>27.540211652105349</v>
      </c>
      <c r="N44" s="71">
        <v>32.465163210399552</v>
      </c>
      <c r="O44" s="71">
        <v>22.4161056703675</v>
      </c>
      <c r="P44" s="71">
        <v>33.215422035227455</v>
      </c>
      <c r="Q44" s="71">
        <v>1.33822291598952</v>
      </c>
      <c r="R44" s="71">
        <v>0</v>
      </c>
      <c r="S44" s="71">
        <v>2.0437015864099917</v>
      </c>
      <c r="T44" s="72"/>
      <c r="U44" s="71">
        <v>7341034</v>
      </c>
      <c r="V44" s="71">
        <v>1100</v>
      </c>
      <c r="W44" s="71">
        <v>390</v>
      </c>
      <c r="X44" s="71">
        <v>7101</v>
      </c>
      <c r="Y44" s="71">
        <v>8062</v>
      </c>
      <c r="Z44" s="71">
        <v>13659</v>
      </c>
      <c r="AA44" s="71">
        <v>6949</v>
      </c>
      <c r="AB44" s="71">
        <v>21114</v>
      </c>
      <c r="AC44" s="71">
        <v>0</v>
      </c>
      <c r="AD44" s="71">
        <v>2.0437015864099921</v>
      </c>
      <c r="AE44" s="72"/>
      <c r="AF44" s="71">
        <v>46825753.401665598</v>
      </c>
      <c r="AG44" s="71">
        <v>1636246.798076584</v>
      </c>
      <c r="AH44" s="71">
        <v>2179762.128753189</v>
      </c>
      <c r="AI44" s="71">
        <v>42443030.462804303</v>
      </c>
      <c r="AJ44" s="71">
        <v>37879190.064520262</v>
      </c>
      <c r="AK44" s="71">
        <v>0</v>
      </c>
      <c r="AL44" s="71">
        <v>0</v>
      </c>
      <c r="AM44" s="71">
        <v>2906365.5515657542</v>
      </c>
      <c r="AN44" s="71">
        <v>0</v>
      </c>
      <c r="AO44" s="71">
        <v>0</v>
      </c>
      <c r="AP44" s="71">
        <v>133870348.40738569</v>
      </c>
      <c r="AQ44" s="72"/>
      <c r="AR44" s="71">
        <v>67</v>
      </c>
      <c r="AS44" s="71">
        <v>16</v>
      </c>
      <c r="AT44" s="71">
        <v>0</v>
      </c>
      <c r="AU44" s="71">
        <v>0</v>
      </c>
      <c r="AV44" s="71">
        <v>0</v>
      </c>
      <c r="AW44" s="71">
        <v>0</v>
      </c>
      <c r="AX44" s="71"/>
      <c r="AY44" s="72"/>
      <c r="AZ44" s="71">
        <v>268</v>
      </c>
      <c r="BA44" s="71">
        <v>1657</v>
      </c>
      <c r="BB44" s="71">
        <v>0</v>
      </c>
      <c r="BC44" s="71">
        <v>0</v>
      </c>
      <c r="BD44" s="71">
        <v>0</v>
      </c>
      <c r="BE44" s="71">
        <v>0</v>
      </c>
      <c r="BF44" s="71"/>
      <c r="BG44" s="72"/>
      <c r="BH44" s="71">
        <v>0</v>
      </c>
      <c r="BI44" s="71">
        <v>0</v>
      </c>
      <c r="BJ44" s="71">
        <v>14.852</v>
      </c>
      <c r="BK44" s="71">
        <v>0</v>
      </c>
      <c r="BL44" s="71">
        <v>0</v>
      </c>
      <c r="BM44" s="71">
        <v>0</v>
      </c>
      <c r="BN44" s="72"/>
      <c r="BO44" s="71">
        <v>0</v>
      </c>
      <c r="BP44" s="71">
        <v>0</v>
      </c>
      <c r="BQ44" s="71">
        <v>3</v>
      </c>
      <c r="BR44" s="71">
        <v>0</v>
      </c>
      <c r="BS44" s="71">
        <v>0</v>
      </c>
      <c r="BT44" s="71">
        <v>0</v>
      </c>
      <c r="BU44"/>
      <c r="BV44" s="70">
        <v>14.852</v>
      </c>
      <c r="BW44" s="70">
        <v>0</v>
      </c>
      <c r="BX44" s="70">
        <v>0</v>
      </c>
      <c r="BY44" s="70">
        <v>0</v>
      </c>
      <c r="BZ44" s="70">
        <v>0</v>
      </c>
      <c r="CA44" s="70">
        <v>0</v>
      </c>
      <c r="CB44" s="70">
        <v>0</v>
      </c>
      <c r="CC44" s="70">
        <v>0</v>
      </c>
      <c r="CD44" s="70">
        <v>0</v>
      </c>
    </row>
    <row r="45" spans="1:82">
      <c r="A45" s="70" t="s">
        <v>1692</v>
      </c>
      <c r="B45" s="70">
        <v>441</v>
      </c>
      <c r="C45" s="70">
        <v>16</v>
      </c>
      <c r="D45" s="70">
        <v>26</v>
      </c>
      <c r="E45" s="70">
        <v>2019</v>
      </c>
      <c r="F45" s="70" t="s">
        <v>158</v>
      </c>
      <c r="G45" s="1064" t="s">
        <v>1676</v>
      </c>
      <c r="H45" s="70" t="s">
        <v>1677</v>
      </c>
      <c r="I45" s="148"/>
      <c r="J45" s="71">
        <v>31.858627525894136</v>
      </c>
      <c r="K45" s="71">
        <v>2.0994461511857008</v>
      </c>
      <c r="L45" s="71">
        <v>9.7081221725446589</v>
      </c>
      <c r="M45" s="71">
        <v>26.372680586095335</v>
      </c>
      <c r="N45" s="71">
        <v>28.883373157296223</v>
      </c>
      <c r="O45" s="71">
        <v>21.532838640966862</v>
      </c>
      <c r="P45" s="71">
        <v>31.578071124681802</v>
      </c>
      <c r="Q45" s="71">
        <v>1.2804870555374599</v>
      </c>
      <c r="R45" s="71">
        <v>0</v>
      </c>
      <c r="S45" s="71">
        <v>2.4435788536002785</v>
      </c>
      <c r="T45" s="72"/>
      <c r="U45" s="71">
        <v>7749069</v>
      </c>
      <c r="V45" s="71">
        <v>1100</v>
      </c>
      <c r="W45" s="71">
        <v>390</v>
      </c>
      <c r="X45" s="71">
        <v>7101</v>
      </c>
      <c r="Y45" s="71">
        <v>8081</v>
      </c>
      <c r="Z45" s="71">
        <v>13481</v>
      </c>
      <c r="AA45" s="71">
        <v>6557</v>
      </c>
      <c r="AB45" s="71">
        <v>20750</v>
      </c>
      <c r="AC45" s="71">
        <v>0</v>
      </c>
      <c r="AD45" s="71">
        <v>2.443578853600278</v>
      </c>
      <c r="AE45" s="72"/>
      <c r="AF45" s="71">
        <v>51748861.665799402</v>
      </c>
      <c r="AG45" s="71">
        <v>1584320.331567876</v>
      </c>
      <c r="AH45" s="71">
        <v>2302378.8094120692</v>
      </c>
      <c r="AI45" s="71">
        <v>43493479.402752213</v>
      </c>
      <c r="AJ45" s="71">
        <v>36887431.625668459</v>
      </c>
      <c r="AK45" s="71">
        <v>0</v>
      </c>
      <c r="AL45" s="71">
        <v>0</v>
      </c>
      <c r="AM45" s="71">
        <v>2825993.7940836321</v>
      </c>
      <c r="AN45" s="71">
        <v>0</v>
      </c>
      <c r="AO45" s="71">
        <v>0</v>
      </c>
      <c r="AP45" s="71">
        <v>138842465.62928364</v>
      </c>
      <c r="AQ45" s="72"/>
      <c r="AR45" s="71">
        <v>71</v>
      </c>
      <c r="AS45" s="71">
        <v>17</v>
      </c>
      <c r="AT45" s="71">
        <v>0</v>
      </c>
      <c r="AU45" s="71">
        <v>0</v>
      </c>
      <c r="AV45" s="71">
        <v>0</v>
      </c>
      <c r="AW45" s="71">
        <v>0</v>
      </c>
      <c r="AX45" s="71"/>
      <c r="AY45" s="72"/>
      <c r="AZ45" s="71">
        <v>295.89999999999998</v>
      </c>
      <c r="BA45" s="71">
        <v>1706.6</v>
      </c>
      <c r="BB45" s="71">
        <v>0</v>
      </c>
      <c r="BC45" s="71">
        <v>0</v>
      </c>
      <c r="BD45" s="71">
        <v>0</v>
      </c>
      <c r="BE45" s="71">
        <v>0</v>
      </c>
      <c r="BF45" s="71"/>
      <c r="BG45" s="72"/>
      <c r="BH45" s="71">
        <v>0</v>
      </c>
      <c r="BI45" s="71">
        <v>0</v>
      </c>
      <c r="BJ45" s="71">
        <v>14.196999999999999</v>
      </c>
      <c r="BK45" s="71">
        <v>0</v>
      </c>
      <c r="BL45" s="71">
        <v>0</v>
      </c>
      <c r="BM45" s="71">
        <v>0</v>
      </c>
      <c r="BN45" s="72"/>
      <c r="BO45" s="71">
        <v>0</v>
      </c>
      <c r="BP45" s="71">
        <v>0</v>
      </c>
      <c r="BQ45" s="71">
        <v>3</v>
      </c>
      <c r="BR45" s="71">
        <v>0</v>
      </c>
      <c r="BS45" s="71">
        <v>0</v>
      </c>
      <c r="BT45" s="71">
        <v>0</v>
      </c>
      <c r="BU45"/>
      <c r="BV45" s="70">
        <v>14.196999999999999</v>
      </c>
      <c r="BW45" s="70">
        <v>0</v>
      </c>
      <c r="BX45" s="70">
        <v>0</v>
      </c>
      <c r="BY45" s="70">
        <v>0</v>
      </c>
      <c r="BZ45" s="70">
        <v>0</v>
      </c>
      <c r="CA45" s="70">
        <v>0</v>
      </c>
      <c r="CB45" s="70">
        <v>0</v>
      </c>
      <c r="CC45" s="70">
        <v>0</v>
      </c>
      <c r="CD45" s="70">
        <v>0</v>
      </c>
    </row>
    <row r="46" spans="1:82">
      <c r="A46" s="70" t="s">
        <v>1693</v>
      </c>
      <c r="B46" s="70">
        <v>442</v>
      </c>
      <c r="C46" s="70">
        <v>17</v>
      </c>
      <c r="D46" s="70">
        <v>26</v>
      </c>
      <c r="E46" s="70">
        <v>2020</v>
      </c>
      <c r="F46" s="70" t="s">
        <v>159</v>
      </c>
      <c r="G46" s="1064" t="s">
        <v>1676</v>
      </c>
      <c r="H46" s="70" t="s">
        <v>1677</v>
      </c>
      <c r="I46" s="148"/>
      <c r="J46" s="71">
        <v>38.861920607080911</v>
      </c>
      <c r="K46" s="71">
        <v>2.379944354788619</v>
      </c>
      <c r="L46" s="71">
        <v>10.475126187238693</v>
      </c>
      <c r="M46" s="71">
        <v>20.673763913857201</v>
      </c>
      <c r="N46" s="71">
        <v>28.021563866701079</v>
      </c>
      <c r="O46" s="71">
        <v>18.731465068609364</v>
      </c>
      <c r="P46" s="71">
        <v>29.691377999517648</v>
      </c>
      <c r="Q46" s="71">
        <v>1.1987894281468301</v>
      </c>
      <c r="R46" s="71">
        <v>0</v>
      </c>
      <c r="S46" s="71">
        <v>1.8829740225746141</v>
      </c>
      <c r="T46" s="72"/>
      <c r="U46" s="71">
        <v>9617048</v>
      </c>
      <c r="V46" s="71">
        <v>1091</v>
      </c>
      <c r="W46" s="71">
        <v>471</v>
      </c>
      <c r="X46" s="71">
        <v>6185</v>
      </c>
      <c r="Y46" s="71">
        <v>7997</v>
      </c>
      <c r="Z46" s="71">
        <v>13385</v>
      </c>
      <c r="AA46" s="71">
        <v>6553</v>
      </c>
      <c r="AB46" s="71">
        <v>20332</v>
      </c>
      <c r="AC46" s="71">
        <v>0</v>
      </c>
      <c r="AD46" s="71">
        <v>1.8829740225746141</v>
      </c>
      <c r="AE46" s="72"/>
      <c r="AF46" s="71">
        <v>64834154.349799849</v>
      </c>
      <c r="AG46" s="71">
        <v>1716128.9430993672</v>
      </c>
      <c r="AH46" s="71">
        <v>2695376.7276369496</v>
      </c>
      <c r="AI46" s="71">
        <v>35738595.766678907</v>
      </c>
      <c r="AJ46" s="71">
        <v>36528460.307552569</v>
      </c>
      <c r="AK46" s="71"/>
      <c r="AL46" s="71"/>
      <c r="AM46" s="71">
        <v>2653551.8932314655</v>
      </c>
      <c r="AN46" s="71"/>
      <c r="AO46" s="71"/>
      <c r="AP46" s="71">
        <v>144166267.98799911</v>
      </c>
      <c r="AQ46" s="72"/>
      <c r="AR46" s="71">
        <v>73</v>
      </c>
      <c r="AS46" s="71">
        <v>17</v>
      </c>
      <c r="AT46" s="71">
        <v>0</v>
      </c>
      <c r="AU46" s="71">
        <v>0</v>
      </c>
      <c r="AV46" s="71">
        <v>0</v>
      </c>
      <c r="AW46" s="71">
        <v>0</v>
      </c>
      <c r="AX46" s="71"/>
      <c r="AY46" s="72"/>
      <c r="AZ46" s="71">
        <v>309.7</v>
      </c>
      <c r="BA46" s="71">
        <v>1706.6</v>
      </c>
      <c r="BB46" s="71">
        <v>0</v>
      </c>
      <c r="BC46" s="71">
        <v>0</v>
      </c>
      <c r="BD46" s="71">
        <v>0</v>
      </c>
      <c r="BE46" s="71">
        <v>0</v>
      </c>
      <c r="BF46" s="71"/>
      <c r="BG46" s="72"/>
      <c r="BH46" s="71">
        <v>0</v>
      </c>
      <c r="BI46" s="71">
        <v>0</v>
      </c>
      <c r="BJ46" s="71">
        <v>13.189</v>
      </c>
      <c r="BK46" s="71">
        <v>0</v>
      </c>
      <c r="BL46" s="71">
        <v>0</v>
      </c>
      <c r="BM46" s="71">
        <v>0</v>
      </c>
      <c r="BN46" s="72"/>
      <c r="BO46" s="71">
        <v>0</v>
      </c>
      <c r="BP46" s="71">
        <v>0</v>
      </c>
      <c r="BQ46" s="71">
        <v>3</v>
      </c>
      <c r="BR46" s="71">
        <v>0</v>
      </c>
      <c r="BS46" s="71">
        <v>0</v>
      </c>
      <c r="BT46" s="71">
        <v>0</v>
      </c>
      <c r="BU46"/>
      <c r="BV46" s="70">
        <v>13.189</v>
      </c>
      <c r="BW46" s="70">
        <v>0</v>
      </c>
      <c r="BX46" s="70">
        <v>0</v>
      </c>
      <c r="BY46" s="70">
        <v>0</v>
      </c>
      <c r="BZ46" s="70">
        <v>0</v>
      </c>
      <c r="CA46" s="70">
        <v>0</v>
      </c>
      <c r="CB46" s="70">
        <v>0</v>
      </c>
      <c r="CC46" s="70">
        <v>0</v>
      </c>
      <c r="CD46" s="70">
        <v>0</v>
      </c>
    </row>
    <row r="47" spans="1:82">
      <c r="A47" s="70" t="s">
        <v>1694</v>
      </c>
      <c r="B47" s="70">
        <v>442</v>
      </c>
      <c r="C47" s="70">
        <v>18</v>
      </c>
      <c r="D47" s="70">
        <v>26</v>
      </c>
      <c r="E47" s="70">
        <v>2021</v>
      </c>
      <c r="F47" s="70" t="s">
        <v>160</v>
      </c>
      <c r="G47" s="70" t="s">
        <v>1676</v>
      </c>
      <c r="H47" s="70" t="s">
        <v>1677</v>
      </c>
      <c r="I47" s="148"/>
      <c r="J47" s="71">
        <v>36.121585885780995</v>
      </c>
      <c r="K47" s="71">
        <v>2.5520471072978479</v>
      </c>
      <c r="L47" s="71">
        <v>13.742538148107066</v>
      </c>
      <c r="M47" s="71">
        <v>23.385135055190027</v>
      </c>
      <c r="N47" s="71">
        <v>30.614821336659926</v>
      </c>
      <c r="O47" s="71">
        <v>18.009906726698581</v>
      </c>
      <c r="P47" s="71">
        <v>30.077505893237699</v>
      </c>
      <c r="Q47" s="71">
        <v>1.1711869872851699</v>
      </c>
      <c r="R47" s="71">
        <v>0</v>
      </c>
      <c r="S47" s="71">
        <v>2.225584843127649</v>
      </c>
      <c r="T47" s="72"/>
      <c r="U47" s="71">
        <v>9454702</v>
      </c>
      <c r="V47" s="71">
        <v>1091</v>
      </c>
      <c r="W47" s="71">
        <v>471</v>
      </c>
      <c r="X47" s="71">
        <v>6185</v>
      </c>
      <c r="Y47" s="71">
        <v>8003</v>
      </c>
      <c r="Z47" s="71">
        <v>13251</v>
      </c>
      <c r="AA47" s="71">
        <v>6473</v>
      </c>
      <c r="AB47" s="71">
        <v>20059</v>
      </c>
      <c r="AC47" s="71">
        <v>0</v>
      </c>
      <c r="AD47" s="71">
        <v>2.225584843127649</v>
      </c>
      <c r="AE47" s="72"/>
      <c r="AF47" s="71">
        <v>57052055.999166809</v>
      </c>
      <c r="AG47" s="71">
        <v>1767257.7407164399</v>
      </c>
      <c r="AH47" s="71">
        <v>3228689.0746855498</v>
      </c>
      <c r="AI47" s="71">
        <v>38247332.954598792</v>
      </c>
      <c r="AJ47" s="71">
        <v>38773187.668029033</v>
      </c>
      <c r="AK47" s="71">
        <v>0</v>
      </c>
      <c r="AL47" s="71">
        <v>0</v>
      </c>
      <c r="AM47" s="71">
        <v>2633022.3255367191</v>
      </c>
      <c r="AN47" s="71">
        <v>0</v>
      </c>
      <c r="AO47" s="71">
        <v>0</v>
      </c>
      <c r="AP47" s="71">
        <v>141701545.76273337</v>
      </c>
      <c r="AQ47" s="72"/>
      <c r="AR47" s="71">
        <v>79</v>
      </c>
      <c r="AS47" s="71">
        <v>17</v>
      </c>
      <c r="AT47" s="71">
        <v>0</v>
      </c>
      <c r="AU47" s="71">
        <v>0</v>
      </c>
      <c r="AV47" s="71">
        <v>0</v>
      </c>
      <c r="AW47" s="71">
        <v>0</v>
      </c>
      <c r="AX47" s="71"/>
      <c r="AY47" s="72"/>
      <c r="AZ47" s="71">
        <v>353</v>
      </c>
      <c r="BA47" s="71">
        <v>1706.6</v>
      </c>
      <c r="BB47" s="71">
        <v>0</v>
      </c>
      <c r="BC47" s="71">
        <v>0</v>
      </c>
      <c r="BD47" s="71">
        <v>0</v>
      </c>
      <c r="BE47" s="71">
        <v>0</v>
      </c>
      <c r="BF47" s="71"/>
      <c r="BG47" s="72"/>
      <c r="BH47" s="71">
        <v>0</v>
      </c>
      <c r="BI47" s="71">
        <v>0</v>
      </c>
      <c r="BJ47" s="71">
        <v>11.131</v>
      </c>
      <c r="BK47" s="71">
        <v>0</v>
      </c>
      <c r="BL47" s="71">
        <v>0</v>
      </c>
      <c r="BM47" s="71">
        <v>0</v>
      </c>
      <c r="BN47" s="72"/>
      <c r="BO47" s="71">
        <v>0</v>
      </c>
      <c r="BP47" s="71">
        <v>0</v>
      </c>
      <c r="BQ47" s="71">
        <v>3</v>
      </c>
      <c r="BR47" s="71">
        <v>0</v>
      </c>
      <c r="BS47" s="71">
        <v>0</v>
      </c>
      <c r="BT47" s="71">
        <v>0</v>
      </c>
      <c r="BU47"/>
      <c r="BV47" s="70">
        <v>11.131</v>
      </c>
      <c r="BW47" s="70">
        <v>0</v>
      </c>
      <c r="BX47" s="70">
        <v>0</v>
      </c>
      <c r="BY47" s="70">
        <v>0</v>
      </c>
      <c r="BZ47" s="70">
        <v>0</v>
      </c>
      <c r="CA47" s="70">
        <v>0</v>
      </c>
      <c r="CB47" s="70">
        <v>0</v>
      </c>
      <c r="CC47" s="70">
        <v>0</v>
      </c>
      <c r="CD47" s="70">
        <v>0</v>
      </c>
    </row>
    <row r="48" spans="1:82">
      <c r="A48" s="70" t="s">
        <v>1695</v>
      </c>
      <c r="B48" s="70">
        <v>442</v>
      </c>
      <c r="C48" s="70">
        <v>19</v>
      </c>
      <c r="D48" s="70">
        <v>26</v>
      </c>
      <c r="E48" s="70">
        <v>2022</v>
      </c>
      <c r="F48" s="70" t="s">
        <v>161</v>
      </c>
      <c r="G48" s="70" t="s">
        <v>1676</v>
      </c>
      <c r="H48" s="70" t="s">
        <v>1677</v>
      </c>
      <c r="I48" s="148"/>
      <c r="J48" s="71">
        <v>34.454255394167653</v>
      </c>
      <c r="K48" s="71">
        <v>2.2992115880311816</v>
      </c>
      <c r="L48" s="71">
        <v>8.8057807888063717</v>
      </c>
      <c r="M48" s="71">
        <v>23.094116722075558</v>
      </c>
      <c r="N48" s="71">
        <v>29.945745644434524</v>
      </c>
      <c r="O48" s="71">
        <v>18.77397000605184</v>
      </c>
      <c r="P48" s="71">
        <v>29.538916617327448</v>
      </c>
      <c r="Q48" s="71">
        <v>1.1600302466020953</v>
      </c>
      <c r="R48" s="71">
        <v>0</v>
      </c>
      <c r="S48" s="71">
        <v>2.3819474343744989</v>
      </c>
      <c r="T48" s="72"/>
      <c r="U48" s="71">
        <v>10007375</v>
      </c>
      <c r="V48" s="71">
        <v>1091</v>
      </c>
      <c r="W48" s="71">
        <v>471</v>
      </c>
      <c r="X48" s="71">
        <v>6185</v>
      </c>
      <c r="Y48" s="71">
        <v>8005</v>
      </c>
      <c r="Z48" s="71">
        <v>13124</v>
      </c>
      <c r="AA48" s="71">
        <v>6454</v>
      </c>
      <c r="AB48" s="71">
        <v>19705</v>
      </c>
      <c r="AC48" s="71">
        <v>0</v>
      </c>
      <c r="AD48" s="71">
        <v>2.3819474343744989</v>
      </c>
      <c r="AE48" s="72"/>
      <c r="AF48" s="71">
        <v>53634913.804409176</v>
      </c>
      <c r="AG48" s="71">
        <v>1716340.8338615608</v>
      </c>
      <c r="AH48" s="71">
        <v>2520665.6023199176</v>
      </c>
      <c r="AI48" s="71">
        <v>37983793.334355794</v>
      </c>
      <c r="AJ48" s="71">
        <v>38453152.850352421</v>
      </c>
      <c r="AK48" s="71">
        <v>0</v>
      </c>
      <c r="AL48" s="71">
        <v>0</v>
      </c>
      <c r="AM48" s="71">
        <v>2544453.3362922124</v>
      </c>
      <c r="AN48" s="71">
        <v>0</v>
      </c>
      <c r="AO48" s="71">
        <v>0</v>
      </c>
      <c r="AP48" s="71">
        <v>136853319.76159108</v>
      </c>
      <c r="AQ48" s="72"/>
      <c r="AR48" s="71">
        <v>80</v>
      </c>
      <c r="AS48" s="71">
        <v>23</v>
      </c>
      <c r="AT48" s="71">
        <v>0</v>
      </c>
      <c r="AU48" s="71">
        <v>0</v>
      </c>
      <c r="AV48" s="71">
        <v>0</v>
      </c>
      <c r="AW48" s="71">
        <v>0</v>
      </c>
      <c r="AX48" s="71"/>
      <c r="AY48" s="72"/>
      <c r="AZ48" s="71">
        <v>355.90000000000009</v>
      </c>
      <c r="BA48" s="71">
        <v>1976.1000000000001</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1696</v>
      </c>
      <c r="B49" s="70">
        <v>442</v>
      </c>
      <c r="C49" s="70">
        <v>20</v>
      </c>
      <c r="D49" s="70">
        <v>26</v>
      </c>
      <c r="E49" s="70">
        <v>2023</v>
      </c>
      <c r="F49" s="70" t="s">
        <v>1539</v>
      </c>
      <c r="G49" s="70" t="s">
        <v>1676</v>
      </c>
      <c r="H49" s="70" t="s">
        <v>1677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87</v>
      </c>
      <c r="AS49" s="71">
        <v>24</v>
      </c>
      <c r="AT49" s="71">
        <v>0</v>
      </c>
      <c r="AU49" s="71">
        <v>0</v>
      </c>
      <c r="AV49" s="71">
        <v>0</v>
      </c>
      <c r="AW49" s="71">
        <v>0</v>
      </c>
      <c r="AX49" s="71"/>
      <c r="AY49" s="72"/>
      <c r="AZ49" s="71">
        <v>395.70000000000005</v>
      </c>
      <c r="BA49" s="71">
        <v>2076.1000000000004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1697</v>
      </c>
      <c r="B50" s="70">
        <v>442</v>
      </c>
      <c r="C50" s="70">
        <v>21</v>
      </c>
      <c r="D50" s="70">
        <v>26</v>
      </c>
      <c r="E50" s="70">
        <v>2024</v>
      </c>
      <c r="F50" s="70" t="s">
        <v>1554</v>
      </c>
      <c r="G50" s="70" t="s">
        <v>1676</v>
      </c>
      <c r="H50" s="70" t="s">
        <v>1677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1698</v>
      </c>
      <c r="B51" s="70">
        <v>307</v>
      </c>
      <c r="C51" s="70">
        <v>1</v>
      </c>
      <c r="D51" s="70">
        <v>19</v>
      </c>
      <c r="E51" s="70">
        <v>1990</v>
      </c>
      <c r="F51" s="70" t="s">
        <v>787</v>
      </c>
      <c r="G51" s="70" t="s">
        <v>1699</v>
      </c>
      <c r="H51" s="70" t="s">
        <v>1700</v>
      </c>
      <c r="I51" s="148"/>
      <c r="J51" s="71">
        <v>44.690109175913641</v>
      </c>
      <c r="K51" s="71">
        <v>5.1528177155857078</v>
      </c>
      <c r="L51" s="71">
        <v>19.944316508638881</v>
      </c>
      <c r="M51" s="71">
        <v>18.00906309482729</v>
      </c>
      <c r="N51" s="71">
        <v>21.543840927150018</v>
      </c>
      <c r="O51" s="71">
        <v>18.535821169197291</v>
      </c>
      <c r="P51" s="71">
        <v>39.293921318712513</v>
      </c>
      <c r="Q51" s="71">
        <v>1.7899674590497501</v>
      </c>
      <c r="R51" s="71">
        <v>0</v>
      </c>
      <c r="S51" s="71">
        <v>1.4298628910338269</v>
      </c>
      <c r="T51" s="72"/>
      <c r="U51" s="71">
        <v>4670460</v>
      </c>
      <c r="V51" s="71">
        <v>1282</v>
      </c>
      <c r="W51" s="71">
        <v>220</v>
      </c>
      <c r="X51" s="71">
        <v>6726</v>
      </c>
      <c r="Y51" s="71">
        <v>10209</v>
      </c>
      <c r="Z51" s="71">
        <v>7624</v>
      </c>
      <c r="AA51" s="71">
        <v>9541</v>
      </c>
      <c r="AB51" s="71">
        <v>29063</v>
      </c>
      <c r="AC51" s="71">
        <v>0</v>
      </c>
      <c r="AD51" s="71">
        <v>1.4298628910338269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1701</v>
      </c>
      <c r="B52" s="70">
        <v>308</v>
      </c>
      <c r="C52" s="70">
        <v>2</v>
      </c>
      <c r="D52" s="70">
        <v>19</v>
      </c>
      <c r="E52" s="70">
        <v>2005</v>
      </c>
      <c r="F52" s="70" t="s">
        <v>789</v>
      </c>
      <c r="G52" s="70" t="s">
        <v>1699</v>
      </c>
      <c r="H52" s="70" t="s">
        <v>1700</v>
      </c>
      <c r="I52" s="148"/>
      <c r="J52" s="71">
        <v>45.246451962698238</v>
      </c>
      <c r="K52" s="71">
        <v>2.5567673206321788</v>
      </c>
      <c r="L52" s="71">
        <v>20.026667047863569</v>
      </c>
      <c r="M52" s="71">
        <v>27.200389297932041</v>
      </c>
      <c r="N52" s="71">
        <v>26.975510345682402</v>
      </c>
      <c r="O52" s="71">
        <v>27.920058317501599</v>
      </c>
      <c r="P52" s="71">
        <v>40.631601144916502</v>
      </c>
      <c r="Q52" s="71">
        <v>1.5301226395780601</v>
      </c>
      <c r="R52" s="71">
        <v>0</v>
      </c>
      <c r="S52" s="71">
        <v>2.7268344842799999</v>
      </c>
      <c r="T52" s="72"/>
      <c r="U52" s="71">
        <v>4885791</v>
      </c>
      <c r="V52" s="71">
        <v>950</v>
      </c>
      <c r="W52" s="71">
        <v>213</v>
      </c>
      <c r="X52" s="71">
        <v>5831</v>
      </c>
      <c r="Y52" s="71">
        <v>10805</v>
      </c>
      <c r="Z52" s="71">
        <v>13289</v>
      </c>
      <c r="AA52" s="71">
        <v>8080</v>
      </c>
      <c r="AB52" s="71">
        <v>25972</v>
      </c>
      <c r="AC52" s="71">
        <v>0</v>
      </c>
      <c r="AD52" s="71">
        <v>2.7268344842799999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1702</v>
      </c>
      <c r="B53" s="70">
        <v>309</v>
      </c>
      <c r="C53" s="70">
        <v>3</v>
      </c>
      <c r="D53" s="70">
        <v>19</v>
      </c>
      <c r="E53" s="70">
        <v>2006</v>
      </c>
      <c r="F53" s="70" t="s">
        <v>790</v>
      </c>
      <c r="G53" s="70" t="s">
        <v>1699</v>
      </c>
      <c r="H53" s="70" t="s">
        <v>1700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1703</v>
      </c>
      <c r="B54" s="70">
        <v>310</v>
      </c>
      <c r="C54" s="70">
        <v>4</v>
      </c>
      <c r="D54" s="70">
        <v>19</v>
      </c>
      <c r="E54" s="70">
        <v>2007</v>
      </c>
      <c r="F54" s="70" t="s">
        <v>791</v>
      </c>
      <c r="G54" s="70" t="s">
        <v>1699</v>
      </c>
      <c r="H54" s="70" t="s">
        <v>1700</v>
      </c>
      <c r="I54" s="148"/>
      <c r="J54" s="71">
        <v>41.643716643180952</v>
      </c>
      <c r="K54" s="71">
        <v>2.242693764523533</v>
      </c>
      <c r="L54" s="71">
        <v>12.59338751568756</v>
      </c>
      <c r="M54" s="71">
        <v>27.072821810569639</v>
      </c>
      <c r="N54" s="71">
        <v>26.787153561066219</v>
      </c>
      <c r="O54" s="71">
        <v>27.033621130204221</v>
      </c>
      <c r="P54" s="71">
        <v>40.106462077185661</v>
      </c>
      <c r="Q54" s="71">
        <v>1.5731296923488001</v>
      </c>
      <c r="R54" s="71">
        <v>0</v>
      </c>
      <c r="S54" s="71">
        <v>3.3799102479999998</v>
      </c>
      <c r="T54" s="72"/>
      <c r="U54" s="71">
        <v>5617670</v>
      </c>
      <c r="V54" s="71">
        <v>860</v>
      </c>
      <c r="W54" s="71">
        <v>180</v>
      </c>
      <c r="X54" s="71">
        <v>6795</v>
      </c>
      <c r="Y54" s="71">
        <v>10799</v>
      </c>
      <c r="Z54" s="71">
        <v>13376</v>
      </c>
      <c r="AA54" s="71">
        <v>7854</v>
      </c>
      <c r="AB54" s="71">
        <v>25290</v>
      </c>
      <c r="AC54" s="71">
        <v>0</v>
      </c>
      <c r="AD54" s="71">
        <v>3.3799102479999998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1704</v>
      </c>
      <c r="B55" s="70">
        <v>311</v>
      </c>
      <c r="C55" s="70">
        <v>5</v>
      </c>
      <c r="D55" s="70">
        <v>19</v>
      </c>
      <c r="E55" s="70">
        <v>2008</v>
      </c>
      <c r="F55" s="70" t="s">
        <v>792</v>
      </c>
      <c r="G55" s="70" t="s">
        <v>1699</v>
      </c>
      <c r="H55" s="70" t="s">
        <v>1700</v>
      </c>
      <c r="I55" s="148"/>
      <c r="J55" s="71">
        <v>41.769822510426629</v>
      </c>
      <c r="K55" s="71">
        <v>1.74940429910846</v>
      </c>
      <c r="L55" s="71">
        <v>16.872612220144461</v>
      </c>
      <c r="M55" s="71">
        <v>28.819717890714251</v>
      </c>
      <c r="N55" s="71">
        <v>24.21259424153552</v>
      </c>
      <c r="O55" s="71">
        <v>26.04081311180888</v>
      </c>
      <c r="P55" s="71">
        <v>39.397666193552162</v>
      </c>
      <c r="Q55" s="71">
        <v>1.5292534431006799</v>
      </c>
      <c r="R55" s="71">
        <v>0</v>
      </c>
      <c r="S55" s="71">
        <v>2.3009314320000001</v>
      </c>
      <c r="T55" s="72"/>
      <c r="U55" s="71">
        <v>6094183</v>
      </c>
      <c r="V55" s="71">
        <v>860</v>
      </c>
      <c r="W55" s="71">
        <v>279</v>
      </c>
      <c r="X55" s="71">
        <v>6795</v>
      </c>
      <c r="Y55" s="71">
        <v>10842</v>
      </c>
      <c r="Z55" s="71">
        <v>13337</v>
      </c>
      <c r="AA55" s="71">
        <v>7724</v>
      </c>
      <c r="AB55" s="71">
        <v>24989</v>
      </c>
      <c r="AC55" s="71">
        <v>0</v>
      </c>
      <c r="AD55" s="71">
        <v>2.3009314320000001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1705</v>
      </c>
      <c r="B56" s="70">
        <v>312</v>
      </c>
      <c r="C56" s="70">
        <v>6</v>
      </c>
      <c r="D56" s="70">
        <v>19</v>
      </c>
      <c r="E56" s="70">
        <v>2009</v>
      </c>
      <c r="F56" s="70" t="s">
        <v>176</v>
      </c>
      <c r="G56" s="70" t="s">
        <v>1699</v>
      </c>
      <c r="H56" s="70" t="s">
        <v>1700</v>
      </c>
      <c r="I56" s="148"/>
      <c r="J56" s="71">
        <v>43.161843108773319</v>
      </c>
      <c r="K56" s="71">
        <v>1.7252071942339939</v>
      </c>
      <c r="L56" s="71">
        <v>19.552425240942469</v>
      </c>
      <c r="M56" s="71">
        <v>26.855207304527511</v>
      </c>
      <c r="N56" s="71">
        <v>22.73625260954676</v>
      </c>
      <c r="O56" s="71">
        <v>26.532842649888039</v>
      </c>
      <c r="P56" s="71">
        <v>37.596313198693693</v>
      </c>
      <c r="Q56" s="71">
        <v>1.43539755745606</v>
      </c>
      <c r="R56" s="71">
        <v>0</v>
      </c>
      <c r="S56" s="71">
        <v>2.5493245280000001</v>
      </c>
      <c r="T56" s="72"/>
      <c r="U56" s="71">
        <v>5986112</v>
      </c>
      <c r="V56" s="71">
        <v>800</v>
      </c>
      <c r="W56" s="71">
        <v>478</v>
      </c>
      <c r="X56" s="71">
        <v>7057</v>
      </c>
      <c r="Y56" s="71">
        <v>10840</v>
      </c>
      <c r="Z56" s="71">
        <v>13413</v>
      </c>
      <c r="AA56" s="71">
        <v>7567</v>
      </c>
      <c r="AB56" s="71">
        <v>24622</v>
      </c>
      <c r="AC56" s="71">
        <v>0</v>
      </c>
      <c r="AD56" s="71">
        <v>2.5493245280000001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22.8</v>
      </c>
      <c r="BK56" s="71">
        <v>0</v>
      </c>
      <c r="BL56" s="71">
        <v>0</v>
      </c>
      <c r="BM56" s="71">
        <v>0</v>
      </c>
      <c r="BN56" s="72"/>
      <c r="BO56" s="71">
        <v>0</v>
      </c>
      <c r="BP56" s="71">
        <v>0</v>
      </c>
      <c r="BQ56" s="71">
        <v>1</v>
      </c>
      <c r="BR56" s="71">
        <v>0</v>
      </c>
      <c r="BS56" s="71">
        <v>0</v>
      </c>
      <c r="BT56" s="71">
        <v>0</v>
      </c>
      <c r="BU56"/>
      <c r="BV56" s="70">
        <v>22.8</v>
      </c>
      <c r="BW56" s="70">
        <v>0</v>
      </c>
      <c r="BX56" s="70">
        <v>0</v>
      </c>
      <c r="BY56" s="70">
        <v>0</v>
      </c>
      <c r="BZ56" s="70">
        <v>0</v>
      </c>
      <c r="CA56" s="70">
        <v>0</v>
      </c>
      <c r="CB56" s="70">
        <v>0</v>
      </c>
      <c r="CC56" s="70">
        <v>0</v>
      </c>
      <c r="CD56" s="70">
        <v>0</v>
      </c>
    </row>
    <row r="57" spans="1:82">
      <c r="A57" s="70" t="s">
        <v>1706</v>
      </c>
      <c r="B57" s="70">
        <v>313</v>
      </c>
      <c r="C57" s="70">
        <v>7</v>
      </c>
      <c r="D57" s="70">
        <v>19</v>
      </c>
      <c r="E57" s="70">
        <v>2010</v>
      </c>
      <c r="F57" s="70" t="s">
        <v>177</v>
      </c>
      <c r="G57" s="70" t="s">
        <v>1699</v>
      </c>
      <c r="H57" s="70" t="s">
        <v>1700</v>
      </c>
      <c r="I57" s="148"/>
      <c r="J57" s="71">
        <v>44.333778987335847</v>
      </c>
      <c r="K57" s="71">
        <v>1.83317395161145</v>
      </c>
      <c r="L57" s="71">
        <v>18.000575888184699</v>
      </c>
      <c r="M57" s="71">
        <v>28.944284102362889</v>
      </c>
      <c r="N57" s="71">
        <v>26.73891062038696</v>
      </c>
      <c r="O57" s="71">
        <v>26.55582569189604</v>
      </c>
      <c r="P57" s="71">
        <v>37.815306210313423</v>
      </c>
      <c r="Q57" s="71">
        <v>1.48069875940088</v>
      </c>
      <c r="R57" s="71">
        <v>0</v>
      </c>
      <c r="S57" s="71">
        <v>2.8380232950000011</v>
      </c>
      <c r="T57" s="72"/>
      <c r="U57" s="71">
        <v>6471292</v>
      </c>
      <c r="V57" s="71">
        <v>800</v>
      </c>
      <c r="W57" s="71">
        <v>478</v>
      </c>
      <c r="X57" s="71">
        <v>7057</v>
      </c>
      <c r="Y57" s="71">
        <v>10817</v>
      </c>
      <c r="Z57" s="71">
        <v>13487</v>
      </c>
      <c r="AA57" s="71">
        <v>7421</v>
      </c>
      <c r="AB57" s="71">
        <v>24338</v>
      </c>
      <c r="AC57" s="71">
        <v>0</v>
      </c>
      <c r="AD57" s="71">
        <v>2.8380232950000011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24.6</v>
      </c>
      <c r="BK57" s="71">
        <v>0</v>
      </c>
      <c r="BL57" s="71">
        <v>0</v>
      </c>
      <c r="BM57" s="71">
        <v>0</v>
      </c>
      <c r="BN57" s="72"/>
      <c r="BO57" s="71">
        <v>0</v>
      </c>
      <c r="BP57" s="71">
        <v>0</v>
      </c>
      <c r="BQ57" s="71">
        <v>1</v>
      </c>
      <c r="BR57" s="71">
        <v>0</v>
      </c>
      <c r="BS57" s="71">
        <v>0</v>
      </c>
      <c r="BT57" s="71">
        <v>0</v>
      </c>
      <c r="BU57"/>
      <c r="BV57" s="70">
        <v>24.6</v>
      </c>
      <c r="BW57" s="70">
        <v>0</v>
      </c>
      <c r="BX57" s="70">
        <v>0</v>
      </c>
      <c r="BY57" s="70">
        <v>0</v>
      </c>
      <c r="BZ57" s="70">
        <v>0</v>
      </c>
      <c r="CA57" s="70">
        <v>0</v>
      </c>
      <c r="CB57" s="70">
        <v>0</v>
      </c>
      <c r="CC57" s="70">
        <v>0</v>
      </c>
      <c r="CD57" s="70">
        <v>0</v>
      </c>
    </row>
    <row r="58" spans="1:82">
      <c r="A58" s="70" t="s">
        <v>1707</v>
      </c>
      <c r="B58" s="70">
        <v>314</v>
      </c>
      <c r="C58" s="70">
        <v>8</v>
      </c>
      <c r="D58" s="70">
        <v>19</v>
      </c>
      <c r="E58" s="70">
        <v>2011</v>
      </c>
      <c r="F58" s="70" t="s">
        <v>178</v>
      </c>
      <c r="G58" s="70" t="s">
        <v>1699</v>
      </c>
      <c r="H58" s="70" t="s">
        <v>1700</v>
      </c>
      <c r="I58" s="148"/>
      <c r="J58" s="71">
        <v>40.874956399686653</v>
      </c>
      <c r="K58" s="71">
        <v>2.425127036714811</v>
      </c>
      <c r="L58" s="71">
        <v>24.21996453009028</v>
      </c>
      <c r="M58" s="71">
        <v>34.452040064935787</v>
      </c>
      <c r="N58" s="71">
        <v>33.042961127461808</v>
      </c>
      <c r="O58" s="71">
        <v>26.266746837548773</v>
      </c>
      <c r="P58" s="71">
        <v>36.351370544767157</v>
      </c>
      <c r="Q58" s="71">
        <v>1.68375776399486</v>
      </c>
      <c r="R58" s="71">
        <v>0</v>
      </c>
      <c r="S58" s="71">
        <v>4.6066951840000012</v>
      </c>
      <c r="T58" s="72"/>
      <c r="U58" s="71">
        <v>5028252</v>
      </c>
      <c r="V58" s="71">
        <v>800</v>
      </c>
      <c r="W58" s="71">
        <v>478</v>
      </c>
      <c r="X58" s="71">
        <v>7057</v>
      </c>
      <c r="Y58" s="71">
        <v>10856</v>
      </c>
      <c r="Z58" s="71">
        <v>13630</v>
      </c>
      <c r="AA58" s="71">
        <v>7346</v>
      </c>
      <c r="AB58" s="71">
        <v>23993</v>
      </c>
      <c r="AC58" s="71">
        <v>0</v>
      </c>
      <c r="AD58" s="71">
        <v>4.6066951840000012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25.443000000000001</v>
      </c>
      <c r="BK58" s="71">
        <v>0</v>
      </c>
      <c r="BL58" s="71">
        <v>0</v>
      </c>
      <c r="BM58" s="71">
        <v>0</v>
      </c>
      <c r="BN58" s="72"/>
      <c r="BO58" s="71">
        <v>0</v>
      </c>
      <c r="BP58" s="71">
        <v>0</v>
      </c>
      <c r="BQ58" s="71">
        <v>1</v>
      </c>
      <c r="BR58" s="71">
        <v>0</v>
      </c>
      <c r="BS58" s="71">
        <v>0</v>
      </c>
      <c r="BT58" s="71">
        <v>0</v>
      </c>
      <c r="BU58"/>
      <c r="BV58" s="70">
        <v>25.443000000000001</v>
      </c>
      <c r="BW58" s="70">
        <v>0</v>
      </c>
      <c r="BX58" s="70">
        <v>0</v>
      </c>
      <c r="BY58" s="70">
        <v>0</v>
      </c>
      <c r="BZ58" s="70">
        <v>0</v>
      </c>
      <c r="CA58" s="70">
        <v>0</v>
      </c>
      <c r="CB58" s="70">
        <v>0</v>
      </c>
      <c r="CC58" s="70">
        <v>0</v>
      </c>
      <c r="CD58" s="70">
        <v>0</v>
      </c>
    </row>
    <row r="59" spans="1:82">
      <c r="A59" s="70" t="s">
        <v>1708</v>
      </c>
      <c r="B59" s="70">
        <v>315</v>
      </c>
      <c r="C59" s="70">
        <v>9</v>
      </c>
      <c r="D59" s="70">
        <v>19</v>
      </c>
      <c r="E59" s="70">
        <v>2012</v>
      </c>
      <c r="F59" s="70" t="s">
        <v>179</v>
      </c>
      <c r="G59" s="70" t="s">
        <v>1699</v>
      </c>
      <c r="H59" s="70" t="s">
        <v>1700</v>
      </c>
      <c r="I59" s="148"/>
      <c r="J59" s="71">
        <v>34.134727043476722</v>
      </c>
      <c r="K59" s="71">
        <v>2.4836612681834369</v>
      </c>
      <c r="L59" s="71">
        <v>24.54458228910363</v>
      </c>
      <c r="M59" s="71">
        <v>38.536889815698487</v>
      </c>
      <c r="N59" s="71">
        <v>33.895474647098659</v>
      </c>
      <c r="O59" s="71">
        <v>26.255069964576819</v>
      </c>
      <c r="P59" s="71">
        <v>35.747004065993124</v>
      </c>
      <c r="Q59" s="71">
        <v>1.80855374075338</v>
      </c>
      <c r="R59" s="71">
        <v>0</v>
      </c>
      <c r="S59" s="71">
        <v>3.0718796500000001</v>
      </c>
      <c r="T59" s="72"/>
      <c r="U59" s="71">
        <v>4076284</v>
      </c>
      <c r="V59" s="71">
        <v>800</v>
      </c>
      <c r="W59" s="71">
        <v>478</v>
      </c>
      <c r="X59" s="71">
        <v>7057</v>
      </c>
      <c r="Y59" s="71">
        <v>10804</v>
      </c>
      <c r="Z59" s="71">
        <v>13732</v>
      </c>
      <c r="AA59" s="71">
        <v>7183</v>
      </c>
      <c r="AB59" s="71">
        <v>23720</v>
      </c>
      <c r="AC59" s="71">
        <v>0</v>
      </c>
      <c r="AD59" s="71">
        <v>3.0718796500000001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33.886000000000003</v>
      </c>
      <c r="BK59" s="71">
        <v>0</v>
      </c>
      <c r="BL59" s="71">
        <v>0</v>
      </c>
      <c r="BM59" s="71">
        <v>0</v>
      </c>
      <c r="BN59" s="72"/>
      <c r="BO59" s="71">
        <v>0</v>
      </c>
      <c r="BP59" s="71">
        <v>0</v>
      </c>
      <c r="BQ59" s="71">
        <v>1</v>
      </c>
      <c r="BR59" s="71">
        <v>0</v>
      </c>
      <c r="BS59" s="71">
        <v>0</v>
      </c>
      <c r="BT59" s="71">
        <v>0</v>
      </c>
      <c r="BU59"/>
      <c r="BV59" s="70">
        <v>33.886000000000003</v>
      </c>
      <c r="BW59" s="70">
        <v>0</v>
      </c>
      <c r="BX59" s="70">
        <v>0</v>
      </c>
      <c r="BY59" s="70">
        <v>0</v>
      </c>
      <c r="BZ59" s="70">
        <v>0</v>
      </c>
      <c r="CA59" s="70">
        <v>0</v>
      </c>
      <c r="CB59" s="70">
        <v>0</v>
      </c>
      <c r="CC59" s="70">
        <v>0</v>
      </c>
      <c r="CD59" s="70">
        <v>0</v>
      </c>
    </row>
    <row r="60" spans="1:82">
      <c r="A60" s="70" t="s">
        <v>1709</v>
      </c>
      <c r="B60" s="70">
        <v>316</v>
      </c>
      <c r="C60" s="70">
        <v>10</v>
      </c>
      <c r="D60" s="70">
        <v>19</v>
      </c>
      <c r="E60" s="70">
        <v>2013</v>
      </c>
      <c r="F60" s="70" t="s">
        <v>180</v>
      </c>
      <c r="G60" s="70" t="s">
        <v>1699</v>
      </c>
      <c r="H60" s="70" t="s">
        <v>1700</v>
      </c>
      <c r="I60" s="148"/>
      <c r="J60" s="71">
        <v>49.605429667841648</v>
      </c>
      <c r="K60" s="71">
        <v>2.1870034422390661</v>
      </c>
      <c r="L60" s="71">
        <v>22.465246366744339</v>
      </c>
      <c r="M60" s="71">
        <v>38.599407930949347</v>
      </c>
      <c r="N60" s="71">
        <v>36.39509853445459</v>
      </c>
      <c r="O60" s="71">
        <v>25.380014059370094</v>
      </c>
      <c r="P60" s="71">
        <v>35.267269274404548</v>
      </c>
      <c r="Q60" s="71">
        <v>1.82132097447394</v>
      </c>
      <c r="R60" s="71">
        <v>0</v>
      </c>
      <c r="S60" s="71">
        <v>1.904212338</v>
      </c>
      <c r="T60" s="72"/>
      <c r="U60" s="71">
        <v>5323463</v>
      </c>
      <c r="V60" s="71">
        <v>800</v>
      </c>
      <c r="W60" s="71">
        <v>478</v>
      </c>
      <c r="X60" s="71">
        <v>7057</v>
      </c>
      <c r="Y60" s="71">
        <v>10810</v>
      </c>
      <c r="Z60" s="71">
        <v>13867</v>
      </c>
      <c r="AA60" s="71">
        <v>7060</v>
      </c>
      <c r="AB60" s="71">
        <v>23545</v>
      </c>
      <c r="AC60" s="71">
        <v>0</v>
      </c>
      <c r="AD60" s="71">
        <v>1.904212338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40.115000000000002</v>
      </c>
      <c r="BK60" s="71">
        <v>0</v>
      </c>
      <c r="BL60" s="71">
        <v>0</v>
      </c>
      <c r="BM60" s="71">
        <v>0</v>
      </c>
      <c r="BN60" s="72"/>
      <c r="BO60" s="71">
        <v>0</v>
      </c>
      <c r="BP60" s="71">
        <v>0</v>
      </c>
      <c r="BQ60" s="71">
        <v>1</v>
      </c>
      <c r="BR60" s="71">
        <v>0</v>
      </c>
      <c r="BS60" s="71">
        <v>0</v>
      </c>
      <c r="BT60" s="71">
        <v>0</v>
      </c>
      <c r="BU60"/>
      <c r="BV60" s="70">
        <v>40.115000000000002</v>
      </c>
      <c r="BW60" s="70">
        <v>0</v>
      </c>
      <c r="BX60" s="70">
        <v>0</v>
      </c>
      <c r="BY60" s="70">
        <v>0</v>
      </c>
      <c r="BZ60" s="70">
        <v>0</v>
      </c>
      <c r="CA60" s="70">
        <v>0</v>
      </c>
      <c r="CB60" s="70">
        <v>0</v>
      </c>
      <c r="CC60" s="70">
        <v>0</v>
      </c>
      <c r="CD60" s="70">
        <v>0</v>
      </c>
    </row>
    <row r="61" spans="1:82">
      <c r="A61" s="70" t="s">
        <v>1710</v>
      </c>
      <c r="B61" s="70">
        <v>317</v>
      </c>
      <c r="C61" s="70">
        <v>11</v>
      </c>
      <c r="D61" s="70">
        <v>19</v>
      </c>
      <c r="E61" s="70">
        <v>2014</v>
      </c>
      <c r="F61" s="70" t="s">
        <v>181</v>
      </c>
      <c r="G61" s="70" t="s">
        <v>1699</v>
      </c>
      <c r="H61" s="70" t="s">
        <v>1700</v>
      </c>
      <c r="I61" s="148"/>
      <c r="J61" s="71">
        <v>53.063040056112783</v>
      </c>
      <c r="K61" s="71">
        <v>1.938208242162079</v>
      </c>
      <c r="L61" s="71">
        <v>24.946769301972409</v>
      </c>
      <c r="M61" s="71">
        <v>34.954962727287352</v>
      </c>
      <c r="N61" s="71">
        <v>34.834041651600963</v>
      </c>
      <c r="O61" s="71">
        <v>24.125288663026112</v>
      </c>
      <c r="P61" s="71">
        <v>34.95347157695435</v>
      </c>
      <c r="Q61" s="71">
        <v>1.7213986791187299</v>
      </c>
      <c r="R61" s="71">
        <v>0</v>
      </c>
      <c r="S61" s="71">
        <v>2.1400834</v>
      </c>
      <c r="T61" s="72"/>
      <c r="U61" s="71">
        <v>6611627</v>
      </c>
      <c r="V61" s="71">
        <v>619</v>
      </c>
      <c r="W61" s="71">
        <v>534</v>
      </c>
      <c r="X61" s="71">
        <v>6885</v>
      </c>
      <c r="Y61" s="71">
        <v>10795</v>
      </c>
      <c r="Z61" s="71">
        <v>13883</v>
      </c>
      <c r="AA61" s="71">
        <v>6961</v>
      </c>
      <c r="AB61" s="71">
        <v>23194</v>
      </c>
      <c r="AC61" s="71">
        <v>0</v>
      </c>
      <c r="AD61" s="71">
        <v>2.1400834</v>
      </c>
      <c r="AE61" s="72"/>
      <c r="AF61" s="71"/>
      <c r="AG61" s="71"/>
      <c r="AH61" s="71"/>
      <c r="AI61" s="71"/>
      <c r="AJ61" s="71"/>
      <c r="AK61" s="71"/>
      <c r="AL61" s="71"/>
      <c r="AM61" s="71"/>
      <c r="AN61" s="71"/>
      <c r="AO61" s="71"/>
      <c r="AP61" s="71"/>
      <c r="AQ61" s="72"/>
      <c r="AR61" s="71">
        <v>854</v>
      </c>
      <c r="AS61" s="71">
        <v>220</v>
      </c>
      <c r="AT61" s="71">
        <v>0</v>
      </c>
      <c r="AU61" s="71">
        <v>0</v>
      </c>
      <c r="AV61" s="71">
        <v>0</v>
      </c>
      <c r="AW61" s="71">
        <v>1</v>
      </c>
      <c r="AX61" s="71"/>
      <c r="AY61" s="72"/>
      <c r="AZ61" s="71">
        <v>4007.3229999999999</v>
      </c>
      <c r="BA61" s="71">
        <v>16364.25</v>
      </c>
      <c r="BB61" s="71">
        <v>0</v>
      </c>
      <c r="BC61" s="71">
        <v>0</v>
      </c>
      <c r="BD61" s="71">
        <v>0</v>
      </c>
      <c r="BE61" s="71">
        <v>1950</v>
      </c>
      <c r="BF61" s="71"/>
      <c r="BG61" s="72"/>
      <c r="BH61" s="71">
        <v>0</v>
      </c>
      <c r="BI61" s="71">
        <v>0</v>
      </c>
      <c r="BJ61" s="71">
        <v>39.770000000000003</v>
      </c>
      <c r="BK61" s="71">
        <v>0</v>
      </c>
      <c r="BL61" s="71">
        <v>0</v>
      </c>
      <c r="BM61" s="71">
        <v>0</v>
      </c>
      <c r="BN61" s="72"/>
      <c r="BO61" s="71">
        <v>0</v>
      </c>
      <c r="BP61" s="71">
        <v>0</v>
      </c>
      <c r="BQ61" s="71">
        <v>1</v>
      </c>
      <c r="BR61" s="71">
        <v>0</v>
      </c>
      <c r="BS61" s="71">
        <v>0</v>
      </c>
      <c r="BT61" s="71">
        <v>0</v>
      </c>
      <c r="BU61"/>
      <c r="BV61" s="70">
        <v>39.770000000000003</v>
      </c>
      <c r="BW61" s="70">
        <v>0</v>
      </c>
      <c r="BX61" s="70">
        <v>0</v>
      </c>
      <c r="BY61" s="70">
        <v>0</v>
      </c>
      <c r="BZ61" s="70">
        <v>0</v>
      </c>
      <c r="CA61" s="70">
        <v>0</v>
      </c>
      <c r="CB61" s="70">
        <v>0</v>
      </c>
      <c r="CC61" s="70">
        <v>0</v>
      </c>
      <c r="CD61" s="70">
        <v>0</v>
      </c>
    </row>
    <row r="62" spans="1:82">
      <c r="A62" s="70" t="s">
        <v>1711</v>
      </c>
      <c r="B62" s="70">
        <v>318</v>
      </c>
      <c r="C62" s="70">
        <v>12</v>
      </c>
      <c r="D62" s="70">
        <v>19</v>
      </c>
      <c r="E62" s="70">
        <v>2015</v>
      </c>
      <c r="F62" s="70" t="s">
        <v>182</v>
      </c>
      <c r="G62" s="70" t="s">
        <v>1699</v>
      </c>
      <c r="H62" s="70" t="s">
        <v>1700</v>
      </c>
      <c r="I62" s="148"/>
      <c r="J62" s="71">
        <v>37.9741963148617</v>
      </c>
      <c r="K62" s="71">
        <v>1.6206480132310259</v>
      </c>
      <c r="L62" s="71">
        <v>26.788945026469548</v>
      </c>
      <c r="M62" s="71">
        <v>34.987371441872298</v>
      </c>
      <c r="N62" s="71">
        <v>30.212384077786751</v>
      </c>
      <c r="O62" s="71">
        <v>23.845407483470314</v>
      </c>
      <c r="P62" s="71">
        <v>34.483582538050534</v>
      </c>
      <c r="Q62" s="71">
        <v>1.6546963118403799</v>
      </c>
      <c r="R62" s="71">
        <v>0</v>
      </c>
      <c r="S62" s="71">
        <v>1.9451789399999999</v>
      </c>
      <c r="T62" s="72"/>
      <c r="U62" s="71">
        <v>5437279</v>
      </c>
      <c r="V62" s="71">
        <v>619</v>
      </c>
      <c r="W62" s="71">
        <v>534</v>
      </c>
      <c r="X62" s="71">
        <v>6885</v>
      </c>
      <c r="Y62" s="71">
        <v>10730</v>
      </c>
      <c r="Z62" s="71">
        <v>13854</v>
      </c>
      <c r="AA62" s="71">
        <v>6862</v>
      </c>
      <c r="AB62" s="71">
        <v>22775</v>
      </c>
      <c r="AC62" s="71">
        <v>0</v>
      </c>
      <c r="AD62" s="71">
        <v>1.9451789399999999</v>
      </c>
      <c r="AE62" s="72"/>
      <c r="AF62" s="71">
        <v>51396072.246606462</v>
      </c>
      <c r="AG62" s="71">
        <v>1391087.6911573019</v>
      </c>
      <c r="AH62" s="71">
        <v>4480139.2409016686</v>
      </c>
      <c r="AI62" s="71">
        <v>42291121.17232722</v>
      </c>
      <c r="AJ62" s="71">
        <v>48523141.072868504</v>
      </c>
      <c r="AK62" s="71">
        <v>0</v>
      </c>
      <c r="AL62" s="71">
        <v>0</v>
      </c>
      <c r="AM62" s="71">
        <v>3121218.2124682348</v>
      </c>
      <c r="AN62" s="71">
        <v>0</v>
      </c>
      <c r="AO62" s="71">
        <v>0</v>
      </c>
      <c r="AP62" s="71">
        <v>151202779.63632938</v>
      </c>
      <c r="AQ62" s="72"/>
      <c r="AR62" s="71">
        <v>891</v>
      </c>
      <c r="AS62" s="71">
        <v>316</v>
      </c>
      <c r="AT62" s="71">
        <v>0</v>
      </c>
      <c r="AU62" s="71">
        <v>0</v>
      </c>
      <c r="AV62" s="71">
        <v>0</v>
      </c>
      <c r="AW62" s="71">
        <v>1</v>
      </c>
      <c r="AX62" s="71"/>
      <c r="AY62" s="72"/>
      <c r="AZ62" s="71">
        <v>4255.6229999999996</v>
      </c>
      <c r="BA62" s="71">
        <v>26476.55</v>
      </c>
      <c r="BB62" s="71">
        <v>0</v>
      </c>
      <c r="BC62" s="71">
        <v>0</v>
      </c>
      <c r="BD62" s="71">
        <v>0</v>
      </c>
      <c r="BE62" s="71">
        <v>1950</v>
      </c>
      <c r="BF62" s="71"/>
      <c r="BG62" s="72"/>
      <c r="BH62" s="71">
        <v>0</v>
      </c>
      <c r="BI62" s="71">
        <v>0</v>
      </c>
      <c r="BJ62" s="71">
        <v>35.002000000000002</v>
      </c>
      <c r="BK62" s="71">
        <v>0</v>
      </c>
      <c r="BL62" s="71">
        <v>0</v>
      </c>
      <c r="BM62" s="71">
        <v>0</v>
      </c>
      <c r="BN62" s="72"/>
      <c r="BO62" s="71">
        <v>0</v>
      </c>
      <c r="BP62" s="71">
        <v>0</v>
      </c>
      <c r="BQ62" s="71">
        <v>1</v>
      </c>
      <c r="BR62" s="71">
        <v>0</v>
      </c>
      <c r="BS62" s="71">
        <v>0</v>
      </c>
      <c r="BT62" s="71">
        <v>0</v>
      </c>
      <c r="BU62"/>
      <c r="BV62" s="70">
        <v>35.002000000000002</v>
      </c>
      <c r="BW62" s="70">
        <v>0</v>
      </c>
      <c r="BX62" s="70">
        <v>0</v>
      </c>
      <c r="BY62" s="70">
        <v>0</v>
      </c>
      <c r="BZ62" s="70">
        <v>0</v>
      </c>
      <c r="CA62" s="70">
        <v>0</v>
      </c>
      <c r="CB62" s="70">
        <v>0</v>
      </c>
      <c r="CC62" s="70">
        <v>0</v>
      </c>
      <c r="CD62" s="70">
        <v>0</v>
      </c>
    </row>
    <row r="63" spans="1:82">
      <c r="A63" s="70" t="s">
        <v>1712</v>
      </c>
      <c r="B63" s="70">
        <v>319</v>
      </c>
      <c r="C63" s="70">
        <v>13</v>
      </c>
      <c r="D63" s="70">
        <v>19</v>
      </c>
      <c r="E63" s="70">
        <v>2016</v>
      </c>
      <c r="F63" s="70" t="s">
        <v>155</v>
      </c>
      <c r="G63" s="70" t="s">
        <v>1699</v>
      </c>
      <c r="H63" s="70" t="s">
        <v>1700</v>
      </c>
      <c r="I63" s="148"/>
      <c r="J63" s="71">
        <v>32.620864697689697</v>
      </c>
      <c r="K63" s="71">
        <v>1.5677781055333846</v>
      </c>
      <c r="L63" s="71">
        <v>23.65022901581608</v>
      </c>
      <c r="M63" s="71">
        <v>27.190574805583672</v>
      </c>
      <c r="N63" s="71">
        <v>27.397842136062224</v>
      </c>
      <c r="O63" s="71">
        <v>23.43682080821171</v>
      </c>
      <c r="P63" s="71">
        <v>33.578627286293624</v>
      </c>
      <c r="Q63" s="71">
        <v>1.5693730268281698</v>
      </c>
      <c r="R63" s="71">
        <v>0</v>
      </c>
      <c r="S63" s="71">
        <v>1.9468066520000002</v>
      </c>
      <c r="T63" s="72"/>
      <c r="U63" s="71">
        <v>5006555</v>
      </c>
      <c r="V63" s="71">
        <v>619</v>
      </c>
      <c r="W63" s="71">
        <v>534</v>
      </c>
      <c r="X63" s="71">
        <v>6885</v>
      </c>
      <c r="Y63" s="71">
        <v>10585</v>
      </c>
      <c r="Z63" s="71">
        <v>13784</v>
      </c>
      <c r="AA63" s="71">
        <v>6911</v>
      </c>
      <c r="AB63" s="71">
        <v>22219</v>
      </c>
      <c r="AC63" s="71">
        <v>0</v>
      </c>
      <c r="AD63" s="71">
        <v>1.946806652</v>
      </c>
      <c r="AE63" s="72"/>
      <c r="AF63" s="71">
        <v>45526419.570567653</v>
      </c>
      <c r="AG63" s="71">
        <v>1340551.2601832349</v>
      </c>
      <c r="AH63" s="71">
        <v>3775573.381567827</v>
      </c>
      <c r="AI63" s="71">
        <v>42565663.352875702</v>
      </c>
      <c r="AJ63" s="71">
        <v>45162932.961507469</v>
      </c>
      <c r="AK63" s="71">
        <v>0</v>
      </c>
      <c r="AL63" s="71">
        <v>0</v>
      </c>
      <c r="AM63" s="71">
        <v>3047386.4271444669</v>
      </c>
      <c r="AN63" s="71">
        <v>0</v>
      </c>
      <c r="AO63" s="71">
        <v>0</v>
      </c>
      <c r="AP63" s="71">
        <v>141418526.95384637</v>
      </c>
      <c r="AQ63" s="72"/>
      <c r="AR63" s="71">
        <v>928</v>
      </c>
      <c r="AS63" s="71">
        <v>373</v>
      </c>
      <c r="AT63" s="71">
        <v>0</v>
      </c>
      <c r="AU63" s="71">
        <v>0</v>
      </c>
      <c r="AV63" s="71">
        <v>0</v>
      </c>
      <c r="AW63" s="71">
        <v>1</v>
      </c>
      <c r="AX63" s="71"/>
      <c r="AY63" s="72"/>
      <c r="AZ63" s="71">
        <v>4527.973</v>
      </c>
      <c r="BA63" s="71">
        <v>28778.65</v>
      </c>
      <c r="BB63" s="71">
        <v>0</v>
      </c>
      <c r="BC63" s="71">
        <v>0</v>
      </c>
      <c r="BD63" s="71">
        <v>0</v>
      </c>
      <c r="BE63" s="71">
        <v>1950</v>
      </c>
      <c r="BF63" s="71"/>
      <c r="BG63" s="72"/>
      <c r="BH63" s="71">
        <v>0</v>
      </c>
      <c r="BI63" s="71">
        <v>0</v>
      </c>
      <c r="BJ63" s="71">
        <v>34.234000000000002</v>
      </c>
      <c r="BK63" s="71">
        <v>0</v>
      </c>
      <c r="BL63" s="71">
        <v>0</v>
      </c>
      <c r="BM63" s="71">
        <v>0</v>
      </c>
      <c r="BN63" s="72"/>
      <c r="BO63" s="71">
        <v>0</v>
      </c>
      <c r="BP63" s="71">
        <v>0</v>
      </c>
      <c r="BQ63" s="71">
        <v>1</v>
      </c>
      <c r="BR63" s="71">
        <v>0</v>
      </c>
      <c r="BS63" s="71">
        <v>0</v>
      </c>
      <c r="BT63" s="71">
        <v>0</v>
      </c>
      <c r="BU63"/>
      <c r="BV63" s="70">
        <v>34.234000000000002</v>
      </c>
      <c r="BW63" s="70">
        <v>0</v>
      </c>
      <c r="BX63" s="70">
        <v>0</v>
      </c>
      <c r="BY63" s="70">
        <v>0</v>
      </c>
      <c r="BZ63" s="70">
        <v>0</v>
      </c>
      <c r="CA63" s="70">
        <v>0</v>
      </c>
      <c r="CB63" s="70">
        <v>0</v>
      </c>
      <c r="CC63" s="70">
        <v>0</v>
      </c>
      <c r="CD63" s="70">
        <v>0</v>
      </c>
    </row>
    <row r="64" spans="1:82">
      <c r="A64" s="70" t="s">
        <v>1713</v>
      </c>
      <c r="B64" s="70">
        <v>320</v>
      </c>
      <c r="C64" s="70">
        <v>14</v>
      </c>
      <c r="D64" s="70">
        <v>19</v>
      </c>
      <c r="E64" s="70">
        <v>2017</v>
      </c>
      <c r="F64" s="70" t="s">
        <v>156</v>
      </c>
      <c r="G64" s="1064" t="s">
        <v>1699</v>
      </c>
      <c r="H64" s="70" t="s">
        <v>1700</v>
      </c>
      <c r="I64" s="148"/>
      <c r="J64" s="71">
        <v>30.305660516658389</v>
      </c>
      <c r="K64" s="71">
        <v>1.6265704445741633</v>
      </c>
      <c r="L64" s="71">
        <v>21.579603360307651</v>
      </c>
      <c r="M64" s="71">
        <v>24.627607907009825</v>
      </c>
      <c r="N64" s="71">
        <v>28.023396972383633</v>
      </c>
      <c r="O64" s="71">
        <v>23.007556420788067</v>
      </c>
      <c r="P64" s="71">
        <v>32.772081602061213</v>
      </c>
      <c r="Q64" s="71">
        <v>1.4900243413858301</v>
      </c>
      <c r="R64" s="71">
        <v>0</v>
      </c>
      <c r="S64" s="71">
        <v>2.2434915680000005</v>
      </c>
      <c r="T64" s="72"/>
      <c r="U64" s="71">
        <v>5362733</v>
      </c>
      <c r="V64" s="71">
        <v>619</v>
      </c>
      <c r="W64" s="71">
        <v>534</v>
      </c>
      <c r="X64" s="71">
        <v>6885</v>
      </c>
      <c r="Y64" s="71">
        <v>10498</v>
      </c>
      <c r="Z64" s="71">
        <v>13756</v>
      </c>
      <c r="AA64" s="71">
        <v>6788</v>
      </c>
      <c r="AB64" s="71">
        <v>21815</v>
      </c>
      <c r="AC64" s="71">
        <v>0</v>
      </c>
      <c r="AD64" s="71">
        <v>2.243491568</v>
      </c>
      <c r="AE64" s="72"/>
      <c r="AF64" s="71">
        <v>45365737.179045513</v>
      </c>
      <c r="AG64" s="71">
        <v>1394010.921292946</v>
      </c>
      <c r="AH64" s="71">
        <v>4440520.4593229946</v>
      </c>
      <c r="AI64" s="71">
        <v>40678558.819203191</v>
      </c>
      <c r="AJ64" s="71">
        <v>51507410.998636991</v>
      </c>
      <c r="AK64" s="71">
        <v>0</v>
      </c>
      <c r="AL64" s="71">
        <v>0</v>
      </c>
      <c r="AM64" s="71">
        <v>2996658.5346569861</v>
      </c>
      <c r="AN64" s="71">
        <v>0</v>
      </c>
      <c r="AO64" s="71">
        <v>0</v>
      </c>
      <c r="AP64" s="71">
        <v>146382896.91215861</v>
      </c>
      <c r="AQ64" s="72"/>
      <c r="AR64" s="71">
        <v>961</v>
      </c>
      <c r="AS64" s="71">
        <v>389</v>
      </c>
      <c r="AT64" s="71">
        <v>0</v>
      </c>
      <c r="AU64" s="71">
        <v>0</v>
      </c>
      <c r="AV64" s="71">
        <v>0</v>
      </c>
      <c r="AW64" s="71">
        <v>1</v>
      </c>
      <c r="AX64" s="71"/>
      <c r="AY64" s="72"/>
      <c r="AZ64" s="71">
        <v>4743.8729999999996</v>
      </c>
      <c r="BA64" s="71">
        <v>35375.850000000013</v>
      </c>
      <c r="BB64" s="71">
        <v>0</v>
      </c>
      <c r="BC64" s="71">
        <v>0</v>
      </c>
      <c r="BD64" s="71">
        <v>0</v>
      </c>
      <c r="BE64" s="71">
        <v>1950</v>
      </c>
      <c r="BF64" s="71"/>
      <c r="BG64" s="72"/>
      <c r="BH64" s="71">
        <v>0</v>
      </c>
      <c r="BI64" s="71">
        <v>0</v>
      </c>
      <c r="BJ64" s="71">
        <v>31.741</v>
      </c>
      <c r="BK64" s="71">
        <v>0</v>
      </c>
      <c r="BL64" s="71">
        <v>0</v>
      </c>
      <c r="BM64" s="71">
        <v>0</v>
      </c>
      <c r="BN64" s="72"/>
      <c r="BO64" s="71">
        <v>0</v>
      </c>
      <c r="BP64" s="71">
        <v>0</v>
      </c>
      <c r="BQ64" s="71">
        <v>1</v>
      </c>
      <c r="BR64" s="71">
        <v>0</v>
      </c>
      <c r="BS64" s="71">
        <v>0</v>
      </c>
      <c r="BT64" s="71">
        <v>0</v>
      </c>
      <c r="BU64"/>
      <c r="BV64" s="70">
        <v>31.741</v>
      </c>
      <c r="BW64" s="70">
        <v>0</v>
      </c>
      <c r="BX64" s="70">
        <v>0</v>
      </c>
      <c r="BY64" s="70">
        <v>0</v>
      </c>
      <c r="BZ64" s="70">
        <v>0</v>
      </c>
      <c r="CA64" s="70">
        <v>0</v>
      </c>
      <c r="CB64" s="70">
        <v>0</v>
      </c>
      <c r="CC64" s="70">
        <v>0</v>
      </c>
      <c r="CD64" s="70">
        <v>0</v>
      </c>
    </row>
    <row r="65" spans="1:82">
      <c r="A65" s="70" t="s">
        <v>1714</v>
      </c>
      <c r="B65" s="70">
        <v>321</v>
      </c>
      <c r="C65" s="70">
        <v>15</v>
      </c>
      <c r="D65" s="70">
        <v>19</v>
      </c>
      <c r="E65" s="70">
        <v>2018</v>
      </c>
      <c r="F65" s="70" t="s">
        <v>183</v>
      </c>
      <c r="G65" s="1064" t="s">
        <v>1699</v>
      </c>
      <c r="H65" s="70" t="s">
        <v>1700</v>
      </c>
      <c r="I65" s="148"/>
      <c r="J65" s="71">
        <v>29.715473652082434</v>
      </c>
      <c r="K65" s="71">
        <v>1.412485737577253</v>
      </c>
      <c r="L65" s="71">
        <v>19.187174024426145</v>
      </c>
      <c r="M65" s="71">
        <v>22.015902900212488</v>
      </c>
      <c r="N65" s="71">
        <v>19.743646049820011</v>
      </c>
      <c r="O65" s="71">
        <v>22.409541176430793</v>
      </c>
      <c r="P65" s="71">
        <v>31.881834073243219</v>
      </c>
      <c r="Q65" s="71">
        <v>1.3562230726694999</v>
      </c>
      <c r="R65" s="71">
        <v>0</v>
      </c>
      <c r="S65" s="71">
        <v>2.7845353200000003</v>
      </c>
      <c r="T65" s="72"/>
      <c r="U65" s="71">
        <v>6124365</v>
      </c>
      <c r="V65" s="71">
        <v>619</v>
      </c>
      <c r="W65" s="71">
        <v>534</v>
      </c>
      <c r="X65" s="71">
        <v>6885</v>
      </c>
      <c r="Y65" s="71">
        <v>10469</v>
      </c>
      <c r="Z65" s="71">
        <v>13655</v>
      </c>
      <c r="AA65" s="71">
        <v>6670</v>
      </c>
      <c r="AB65" s="71">
        <v>21398</v>
      </c>
      <c r="AC65" s="71">
        <v>0</v>
      </c>
      <c r="AD65" s="71">
        <v>2.7845353199999998</v>
      </c>
      <c r="AE65" s="72"/>
      <c r="AF65" s="71">
        <v>52814460.841351911</v>
      </c>
      <c r="AG65" s="71">
        <v>1277973.6096693741</v>
      </c>
      <c r="AH65" s="71">
        <v>3941151.7515250389</v>
      </c>
      <c r="AI65" s="71">
        <v>38933407.952547804</v>
      </c>
      <c r="AJ65" s="71">
        <v>47179246.528748021</v>
      </c>
      <c r="AK65" s="71">
        <v>0</v>
      </c>
      <c r="AL65" s="71">
        <v>0</v>
      </c>
      <c r="AM65" s="71">
        <v>2945458.4670078619</v>
      </c>
      <c r="AN65" s="71">
        <v>0</v>
      </c>
      <c r="AO65" s="71">
        <v>0</v>
      </c>
      <c r="AP65" s="71">
        <v>147091699.15085003</v>
      </c>
      <c r="AQ65" s="72"/>
      <c r="AR65" s="71">
        <v>988</v>
      </c>
      <c r="AS65" s="71">
        <v>405</v>
      </c>
      <c r="AT65" s="71">
        <v>0</v>
      </c>
      <c r="AU65" s="71">
        <v>0</v>
      </c>
      <c r="AV65" s="71">
        <v>0</v>
      </c>
      <c r="AW65" s="71">
        <v>1</v>
      </c>
      <c r="AX65" s="71"/>
      <c r="AY65" s="72"/>
      <c r="AZ65" s="71">
        <v>4915.8729999999996</v>
      </c>
      <c r="BA65" s="71">
        <v>37734.75</v>
      </c>
      <c r="BB65" s="71">
        <v>0</v>
      </c>
      <c r="BC65" s="71">
        <v>0</v>
      </c>
      <c r="BD65" s="71">
        <v>0</v>
      </c>
      <c r="BE65" s="71">
        <v>1950</v>
      </c>
      <c r="BF65" s="71"/>
      <c r="BG65" s="72"/>
      <c r="BH65" s="71">
        <v>0</v>
      </c>
      <c r="BI65" s="71">
        <v>0</v>
      </c>
      <c r="BJ65" s="71">
        <v>31.177</v>
      </c>
      <c r="BK65" s="71">
        <v>0</v>
      </c>
      <c r="BL65" s="71">
        <v>0</v>
      </c>
      <c r="BM65" s="71">
        <v>0</v>
      </c>
      <c r="BN65" s="72"/>
      <c r="BO65" s="71">
        <v>0</v>
      </c>
      <c r="BP65" s="71">
        <v>0</v>
      </c>
      <c r="BQ65" s="71">
        <v>1</v>
      </c>
      <c r="BR65" s="71">
        <v>0</v>
      </c>
      <c r="BS65" s="71">
        <v>0</v>
      </c>
      <c r="BT65" s="71">
        <v>0</v>
      </c>
      <c r="BU65"/>
      <c r="BV65" s="70">
        <v>31.177</v>
      </c>
      <c r="BW65" s="70">
        <v>0</v>
      </c>
      <c r="BX65" s="70">
        <v>0</v>
      </c>
      <c r="BY65" s="70">
        <v>0</v>
      </c>
      <c r="BZ65" s="70">
        <v>0</v>
      </c>
      <c r="CA65" s="70">
        <v>0</v>
      </c>
      <c r="CB65" s="70">
        <v>0</v>
      </c>
      <c r="CC65" s="70">
        <v>0</v>
      </c>
      <c r="CD65" s="70">
        <v>0</v>
      </c>
    </row>
    <row r="66" spans="1:82">
      <c r="A66" s="70" t="s">
        <v>1715</v>
      </c>
      <c r="B66" s="70">
        <v>322</v>
      </c>
      <c r="C66" s="70">
        <v>16</v>
      </c>
      <c r="D66" s="70">
        <v>19</v>
      </c>
      <c r="E66" s="70">
        <v>2019</v>
      </c>
      <c r="F66" s="70" t="s">
        <v>158</v>
      </c>
      <c r="G66" s="70" t="s">
        <v>1699</v>
      </c>
      <c r="H66" s="70" t="s">
        <v>1700</v>
      </c>
      <c r="I66" s="148"/>
      <c r="J66" s="71">
        <v>29.819661431326615</v>
      </c>
      <c r="K66" s="71">
        <v>1.3497207399573536</v>
      </c>
      <c r="L66" s="71">
        <v>19.597603596617141</v>
      </c>
      <c r="M66" s="71">
        <v>23.771933926096267</v>
      </c>
      <c r="N66" s="71">
        <v>21.686249670969143</v>
      </c>
      <c r="O66" s="71">
        <v>21.607910476596668</v>
      </c>
      <c r="P66" s="71">
        <v>31.168716839856735</v>
      </c>
      <c r="Q66" s="71">
        <v>1.2960380308625501</v>
      </c>
      <c r="R66" s="71">
        <v>0</v>
      </c>
      <c r="S66" s="71">
        <v>1.7592714</v>
      </c>
      <c r="T66" s="72"/>
      <c r="U66" s="71">
        <v>5773948</v>
      </c>
      <c r="V66" s="71">
        <v>619</v>
      </c>
      <c r="W66" s="71">
        <v>534</v>
      </c>
      <c r="X66" s="71">
        <v>6885</v>
      </c>
      <c r="Y66" s="71">
        <v>10446</v>
      </c>
      <c r="Z66" s="71">
        <v>13528</v>
      </c>
      <c r="AA66" s="71">
        <v>6472</v>
      </c>
      <c r="AB66" s="71">
        <v>21002</v>
      </c>
      <c r="AC66" s="71">
        <v>0</v>
      </c>
      <c r="AD66" s="71">
        <v>1.7592714</v>
      </c>
      <c r="AE66" s="72"/>
      <c r="AF66" s="71">
        <v>51732118.90665251</v>
      </c>
      <c r="AG66" s="71">
        <v>1246083.581648018</v>
      </c>
      <c r="AH66" s="71">
        <v>4558704.5376220224</v>
      </c>
      <c r="AI66" s="71">
        <v>39334451.715051569</v>
      </c>
      <c r="AJ66" s="71">
        <v>49879668.587313101</v>
      </c>
      <c r="AK66" s="71">
        <v>0</v>
      </c>
      <c r="AL66" s="71">
        <v>0</v>
      </c>
      <c r="AM66" s="71">
        <v>2860314.2970286477</v>
      </c>
      <c r="AN66" s="71">
        <v>0</v>
      </c>
      <c r="AO66" s="71">
        <v>0</v>
      </c>
      <c r="AP66" s="71">
        <v>149611341.6253159</v>
      </c>
      <c r="AQ66" s="72"/>
      <c r="AR66" s="71">
        <v>1018</v>
      </c>
      <c r="AS66" s="71">
        <v>446</v>
      </c>
      <c r="AT66" s="71">
        <v>0</v>
      </c>
      <c r="AU66" s="71">
        <v>0</v>
      </c>
      <c r="AV66" s="71">
        <v>0</v>
      </c>
      <c r="AW66" s="71">
        <v>1</v>
      </c>
      <c r="AX66" s="71"/>
      <c r="AY66" s="72"/>
      <c r="AZ66" s="71">
        <v>5087.7630000000017</v>
      </c>
      <c r="BA66" s="71">
        <v>40577.549999999988</v>
      </c>
      <c r="BB66" s="71">
        <v>0</v>
      </c>
      <c r="BC66" s="71">
        <v>0</v>
      </c>
      <c r="BD66" s="71">
        <v>0</v>
      </c>
      <c r="BE66" s="71">
        <v>1950</v>
      </c>
      <c r="BF66" s="71"/>
      <c r="BG66" s="72"/>
      <c r="BH66" s="71">
        <v>0</v>
      </c>
      <c r="BI66" s="71">
        <v>0</v>
      </c>
      <c r="BJ66" s="71">
        <v>23.893000000000001</v>
      </c>
      <c r="BK66" s="71">
        <v>0</v>
      </c>
      <c r="BL66" s="71">
        <v>0</v>
      </c>
      <c r="BM66" s="71">
        <v>0</v>
      </c>
      <c r="BN66" s="72"/>
      <c r="BO66" s="71">
        <v>0</v>
      </c>
      <c r="BP66" s="71">
        <v>0</v>
      </c>
      <c r="BQ66" s="71">
        <v>1</v>
      </c>
      <c r="BR66" s="71">
        <v>0</v>
      </c>
      <c r="BS66" s="71">
        <v>0</v>
      </c>
      <c r="BT66" s="71">
        <v>0</v>
      </c>
      <c r="BU66"/>
      <c r="BV66" s="70">
        <v>23.893000000000001</v>
      </c>
      <c r="BW66" s="70">
        <v>0</v>
      </c>
      <c r="BX66" s="70">
        <v>0</v>
      </c>
      <c r="BY66" s="70">
        <v>0</v>
      </c>
      <c r="BZ66" s="70">
        <v>0</v>
      </c>
      <c r="CA66" s="70">
        <v>0</v>
      </c>
      <c r="CB66" s="70">
        <v>0</v>
      </c>
      <c r="CC66" s="70">
        <v>0</v>
      </c>
      <c r="CD66" s="70">
        <v>0</v>
      </c>
    </row>
    <row r="67" spans="1:82">
      <c r="A67" s="70" t="s">
        <v>1716</v>
      </c>
      <c r="B67" s="70">
        <v>323</v>
      </c>
      <c r="C67" s="70">
        <v>17</v>
      </c>
      <c r="D67" s="70">
        <v>19</v>
      </c>
      <c r="E67" s="70">
        <v>2020</v>
      </c>
      <c r="F67" s="70" t="s">
        <v>159</v>
      </c>
      <c r="G67" s="70" t="s">
        <v>1699</v>
      </c>
      <c r="H67" s="70" t="s">
        <v>1700</v>
      </c>
      <c r="I67" s="148"/>
      <c r="J67" s="71">
        <v>13.090551132386739</v>
      </c>
      <c r="K67" s="71">
        <v>1.2685614809265895</v>
      </c>
      <c r="L67" s="71">
        <v>21.736370205496087</v>
      </c>
      <c r="M67" s="71">
        <v>21.889733004065697</v>
      </c>
      <c r="N67" s="71">
        <v>21.054081569508647</v>
      </c>
      <c r="O67" s="71">
        <v>18.793040299316786</v>
      </c>
      <c r="P67" s="71">
        <v>28.998141186771399</v>
      </c>
      <c r="Q67" s="71">
        <v>1.2129989624859701</v>
      </c>
      <c r="R67" s="71">
        <v>0</v>
      </c>
      <c r="S67" s="71">
        <v>2.1742143600000001</v>
      </c>
      <c r="T67" s="72"/>
      <c r="U67" s="71">
        <v>2597722</v>
      </c>
      <c r="V67" s="71">
        <v>516</v>
      </c>
      <c r="W67" s="71">
        <v>517</v>
      </c>
      <c r="X67" s="71">
        <v>6481</v>
      </c>
      <c r="Y67" s="71">
        <v>10394</v>
      </c>
      <c r="Z67" s="71">
        <v>13429</v>
      </c>
      <c r="AA67" s="71">
        <v>6400</v>
      </c>
      <c r="AB67" s="71">
        <v>20573</v>
      </c>
      <c r="AC67" s="71">
        <v>0</v>
      </c>
      <c r="AD67" s="71">
        <v>2.1742143600000001</v>
      </c>
      <c r="AE67" s="72"/>
      <c r="AF67" s="71">
        <v>21958594.793644629</v>
      </c>
      <c r="AG67" s="71">
        <v>1088453.1136048089</v>
      </c>
      <c r="AH67" s="71">
        <v>5857941.5227070004</v>
      </c>
      <c r="AI67" s="71">
        <v>34889977.224409103</v>
      </c>
      <c r="AJ67" s="71">
        <v>45711861.281371273</v>
      </c>
      <c r="AK67" s="71"/>
      <c r="AL67" s="71"/>
      <c r="AM67" s="71">
        <v>2685005.0707973121</v>
      </c>
      <c r="AN67" s="71"/>
      <c r="AO67" s="71"/>
      <c r="AP67" s="71">
        <v>112191833.00653411</v>
      </c>
      <c r="AQ67" s="72"/>
      <c r="AR67" s="71">
        <v>1037</v>
      </c>
      <c r="AS67" s="71">
        <v>510</v>
      </c>
      <c r="AT67" s="71">
        <v>0</v>
      </c>
      <c r="AU67" s="71">
        <v>0</v>
      </c>
      <c r="AV67" s="71">
        <v>0</v>
      </c>
      <c r="AW67" s="71">
        <v>1</v>
      </c>
      <c r="AX67" s="71"/>
      <c r="AY67" s="72"/>
      <c r="AZ67" s="71">
        <v>5209.6930000000048</v>
      </c>
      <c r="BA67" s="71">
        <v>45514.05</v>
      </c>
      <c r="BB67" s="71">
        <v>0</v>
      </c>
      <c r="BC67" s="71">
        <v>0</v>
      </c>
      <c r="BD67" s="71">
        <v>0</v>
      </c>
      <c r="BE67" s="71">
        <v>1950</v>
      </c>
      <c r="BF67" s="71"/>
      <c r="BG67" s="72"/>
      <c r="BH67" s="71">
        <v>0</v>
      </c>
      <c r="BI67" s="71">
        <v>0</v>
      </c>
      <c r="BJ67" s="71">
        <v>24.228999999999999</v>
      </c>
      <c r="BK67" s="71">
        <v>0</v>
      </c>
      <c r="BL67" s="71">
        <v>0</v>
      </c>
      <c r="BM67" s="71">
        <v>0</v>
      </c>
      <c r="BN67" s="72"/>
      <c r="BO67" s="71">
        <v>0</v>
      </c>
      <c r="BP67" s="71">
        <v>0</v>
      </c>
      <c r="BQ67" s="71">
        <v>1</v>
      </c>
      <c r="BR67" s="71">
        <v>0</v>
      </c>
      <c r="BS67" s="71">
        <v>0</v>
      </c>
      <c r="BT67" s="71">
        <v>0</v>
      </c>
      <c r="BU67"/>
      <c r="BV67" s="70">
        <v>24.228999999999999</v>
      </c>
      <c r="BW67" s="70">
        <v>0</v>
      </c>
      <c r="BX67" s="70">
        <v>0</v>
      </c>
      <c r="BY67" s="70">
        <v>0</v>
      </c>
      <c r="BZ67" s="70">
        <v>0</v>
      </c>
      <c r="CA67" s="70">
        <v>0</v>
      </c>
      <c r="CB67" s="70">
        <v>0</v>
      </c>
      <c r="CC67" s="70">
        <v>0</v>
      </c>
      <c r="CD67" s="70">
        <v>0</v>
      </c>
    </row>
    <row r="68" spans="1:82">
      <c r="A68" s="70" t="s">
        <v>1717</v>
      </c>
      <c r="B68" s="70">
        <v>323</v>
      </c>
      <c r="C68" s="70">
        <v>18</v>
      </c>
      <c r="D68" s="70">
        <v>19</v>
      </c>
      <c r="E68" s="70">
        <v>2021</v>
      </c>
      <c r="F68" s="70" t="s">
        <v>160</v>
      </c>
      <c r="G68" s="70" t="s">
        <v>1699</v>
      </c>
      <c r="H68" s="70" t="s">
        <v>1700</v>
      </c>
      <c r="I68" s="148"/>
      <c r="J68" s="71">
        <v>10.431017250113966</v>
      </c>
      <c r="K68" s="71">
        <v>1.2873587466202958</v>
      </c>
      <c r="L68" s="71">
        <v>19.022337840827021</v>
      </c>
      <c r="M68" s="71">
        <v>20.638171056866007</v>
      </c>
      <c r="N68" s="71">
        <v>18.790125394136517</v>
      </c>
      <c r="O68" s="71">
        <v>18.111841901742157</v>
      </c>
      <c r="P68" s="71">
        <v>29.459506776321181</v>
      </c>
      <c r="Q68" s="71">
        <v>1.1706615033185901</v>
      </c>
      <c r="R68" s="71">
        <v>0</v>
      </c>
      <c r="S68" s="71">
        <v>2.5244734000000002</v>
      </c>
      <c r="T68" s="72"/>
      <c r="U68" s="71">
        <v>2687254</v>
      </c>
      <c r="V68" s="71">
        <v>516</v>
      </c>
      <c r="W68" s="71">
        <v>517</v>
      </c>
      <c r="X68" s="71">
        <v>6481</v>
      </c>
      <c r="Y68" s="71">
        <v>10209</v>
      </c>
      <c r="Z68" s="71">
        <v>13326</v>
      </c>
      <c r="AA68" s="71">
        <v>6340</v>
      </c>
      <c r="AB68" s="71">
        <v>20050</v>
      </c>
      <c r="AC68" s="71">
        <v>0</v>
      </c>
      <c r="AD68" s="71">
        <v>2.5244734000000002</v>
      </c>
      <c r="AE68" s="72"/>
      <c r="AF68" s="71">
        <v>19993038.505300526</v>
      </c>
      <c r="AG68" s="71">
        <v>1104220.5500630417</v>
      </c>
      <c r="AH68" s="71">
        <v>5405337.8821154628</v>
      </c>
      <c r="AI68" s="71">
        <v>39231573.999748029</v>
      </c>
      <c r="AJ68" s="71">
        <v>48581504.238805167</v>
      </c>
      <c r="AK68" s="71">
        <v>0</v>
      </c>
      <c r="AL68" s="71">
        <v>0</v>
      </c>
      <c r="AM68" s="71">
        <v>2631840.9505464486</v>
      </c>
      <c r="AN68" s="71">
        <v>0</v>
      </c>
      <c r="AO68" s="71">
        <v>0</v>
      </c>
      <c r="AP68" s="71">
        <v>116947516.12657866</v>
      </c>
      <c r="AQ68" s="72"/>
      <c r="AR68" s="71">
        <v>1069</v>
      </c>
      <c r="AS68" s="71">
        <v>534</v>
      </c>
      <c r="AT68" s="71">
        <v>0</v>
      </c>
      <c r="AU68" s="71">
        <v>0</v>
      </c>
      <c r="AV68" s="71">
        <v>0</v>
      </c>
      <c r="AW68" s="71">
        <v>2</v>
      </c>
      <c r="AX68" s="71"/>
      <c r="AY68" s="72"/>
      <c r="AZ68" s="71">
        <v>5422.5230000000056</v>
      </c>
      <c r="BA68" s="71">
        <v>46669.45</v>
      </c>
      <c r="BB68" s="71">
        <v>0</v>
      </c>
      <c r="BC68" s="71">
        <v>0</v>
      </c>
      <c r="BD68" s="71">
        <v>0</v>
      </c>
      <c r="BE68" s="71">
        <v>3940</v>
      </c>
      <c r="BF68" s="71"/>
      <c r="BG68" s="72"/>
      <c r="BH68" s="71">
        <v>0</v>
      </c>
      <c r="BI68" s="71">
        <v>0</v>
      </c>
      <c r="BJ68" s="71">
        <v>27.588000000000001</v>
      </c>
      <c r="BK68" s="71">
        <v>0</v>
      </c>
      <c r="BL68" s="71">
        <v>0</v>
      </c>
      <c r="BM68" s="71">
        <v>0</v>
      </c>
      <c r="BN68" s="72"/>
      <c r="BO68" s="71">
        <v>0</v>
      </c>
      <c r="BP68" s="71">
        <v>0</v>
      </c>
      <c r="BQ68" s="71">
        <v>1</v>
      </c>
      <c r="BR68" s="71">
        <v>0</v>
      </c>
      <c r="BS68" s="71">
        <v>0</v>
      </c>
      <c r="BT68" s="71">
        <v>0</v>
      </c>
      <c r="BU68"/>
      <c r="BV68" s="70">
        <v>27.588000000000001</v>
      </c>
      <c r="BW68" s="70">
        <v>0</v>
      </c>
      <c r="BX68" s="70">
        <v>0</v>
      </c>
      <c r="BY68" s="70">
        <v>0</v>
      </c>
      <c r="BZ68" s="70">
        <v>0</v>
      </c>
      <c r="CA68" s="70">
        <v>0</v>
      </c>
      <c r="CB68" s="70">
        <v>0</v>
      </c>
      <c r="CC68" s="70">
        <v>0</v>
      </c>
      <c r="CD68" s="70">
        <v>0</v>
      </c>
    </row>
    <row r="69" spans="1:82">
      <c r="A69" s="70" t="s">
        <v>1718</v>
      </c>
      <c r="B69" s="70">
        <v>323</v>
      </c>
      <c r="C69" s="70">
        <v>19</v>
      </c>
      <c r="D69" s="70">
        <v>19</v>
      </c>
      <c r="E69" s="70">
        <v>2022</v>
      </c>
      <c r="F69" s="70" t="s">
        <v>161</v>
      </c>
      <c r="G69" s="70" t="s">
        <v>1699</v>
      </c>
      <c r="H69" s="70" t="s">
        <v>1700</v>
      </c>
      <c r="I69" s="148"/>
      <c r="J69" s="71">
        <v>33.988329679693585</v>
      </c>
      <c r="K69" s="71">
        <v>1.1900330252945686</v>
      </c>
      <c r="L69" s="71">
        <v>18.830621914767008</v>
      </c>
      <c r="M69" s="71">
        <v>22.53543859667219</v>
      </c>
      <c r="N69" s="71">
        <v>25.007376437375616</v>
      </c>
      <c r="O69" s="71">
        <v>18.866952941924545</v>
      </c>
      <c r="P69" s="71">
        <v>28.925620238845596</v>
      </c>
      <c r="Q69" s="71">
        <v>1.1499635035333842</v>
      </c>
      <c r="R69" s="71">
        <v>0</v>
      </c>
      <c r="S69" s="71">
        <v>1.9869748199999999</v>
      </c>
      <c r="T69" s="72"/>
      <c r="U69" s="71">
        <v>7707573</v>
      </c>
      <c r="V69" s="71">
        <v>516</v>
      </c>
      <c r="W69" s="71">
        <v>517</v>
      </c>
      <c r="X69" s="71">
        <v>6481</v>
      </c>
      <c r="Y69" s="71">
        <v>10034</v>
      </c>
      <c r="Z69" s="71">
        <v>13189</v>
      </c>
      <c r="AA69" s="71">
        <v>6320</v>
      </c>
      <c r="AB69" s="71">
        <v>19534</v>
      </c>
      <c r="AC69" s="71">
        <v>0</v>
      </c>
      <c r="AD69" s="71">
        <v>1.9869748199999999</v>
      </c>
      <c r="AE69" s="72"/>
      <c r="AF69" s="71">
        <v>52446452.381700046</v>
      </c>
      <c r="AG69" s="71">
        <v>885534.47299128654</v>
      </c>
      <c r="AH69" s="71">
        <v>6002999.5598918935</v>
      </c>
      <c r="AI69" s="71">
        <v>35718807.691592246</v>
      </c>
      <c r="AJ69" s="71">
        <v>49118361.173559487</v>
      </c>
      <c r="AK69" s="71">
        <v>0</v>
      </c>
      <c r="AL69" s="71">
        <v>0</v>
      </c>
      <c r="AM69" s="71">
        <v>2522372.5689485953</v>
      </c>
      <c r="AN69" s="71">
        <v>0</v>
      </c>
      <c r="AO69" s="71">
        <v>0</v>
      </c>
      <c r="AP69" s="71">
        <v>146694527.84868357</v>
      </c>
      <c r="AQ69" s="72"/>
      <c r="AR69" s="71">
        <v>1094</v>
      </c>
      <c r="AS69" s="71">
        <v>545</v>
      </c>
      <c r="AT69" s="71">
        <v>0</v>
      </c>
      <c r="AU69" s="71">
        <v>1</v>
      </c>
      <c r="AV69" s="71">
        <v>0</v>
      </c>
      <c r="AW69" s="71">
        <v>2</v>
      </c>
      <c r="AX69" s="71"/>
      <c r="AY69" s="72"/>
      <c r="AZ69" s="71">
        <v>5564.9330000000064</v>
      </c>
      <c r="BA69" s="71">
        <v>79147.149999999936</v>
      </c>
      <c r="BB69" s="71">
        <v>0</v>
      </c>
      <c r="BC69" s="71">
        <v>530</v>
      </c>
      <c r="BD69" s="71">
        <v>0</v>
      </c>
      <c r="BE69" s="71">
        <v>3940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1719</v>
      </c>
      <c r="B70" s="70">
        <v>323</v>
      </c>
      <c r="C70" s="70">
        <v>20</v>
      </c>
      <c r="D70" s="70">
        <v>19</v>
      </c>
      <c r="E70" s="70">
        <v>2023</v>
      </c>
      <c r="F70" s="70" t="s">
        <v>1539</v>
      </c>
      <c r="G70" s="70" t="s">
        <v>1699</v>
      </c>
      <c r="H70" s="70" t="s">
        <v>1700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1126</v>
      </c>
      <c r="AS70" s="71">
        <v>555</v>
      </c>
      <c r="AT70" s="71">
        <v>0</v>
      </c>
      <c r="AU70" s="71">
        <v>1</v>
      </c>
      <c r="AV70" s="71">
        <v>0</v>
      </c>
      <c r="AW70" s="71">
        <v>2</v>
      </c>
      <c r="AX70" s="71"/>
      <c r="AY70" s="72"/>
      <c r="AZ70" s="71">
        <v>5758.2230000000072</v>
      </c>
      <c r="BA70" s="71">
        <v>81425.149999999936</v>
      </c>
      <c r="BB70" s="71">
        <v>0</v>
      </c>
      <c r="BC70" s="71">
        <v>530</v>
      </c>
      <c r="BD70" s="71">
        <v>0</v>
      </c>
      <c r="BE70" s="71">
        <v>3940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1720</v>
      </c>
      <c r="B71" s="70">
        <v>323</v>
      </c>
      <c r="C71" s="70">
        <v>21</v>
      </c>
      <c r="D71" s="70">
        <v>19</v>
      </c>
      <c r="E71" s="70">
        <v>2024</v>
      </c>
      <c r="F71" s="70" t="s">
        <v>1554</v>
      </c>
      <c r="G71" s="70" t="s">
        <v>1699</v>
      </c>
      <c r="H71" s="70" t="s">
        <v>1700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1721</v>
      </c>
      <c r="B72" s="70">
        <v>392</v>
      </c>
      <c r="C72" s="70">
        <v>1</v>
      </c>
      <c r="D72" s="70">
        <v>24</v>
      </c>
      <c r="E72" s="70">
        <v>1990</v>
      </c>
      <c r="F72" s="70" t="s">
        <v>787</v>
      </c>
      <c r="G72" s="70" t="s">
        <v>1722</v>
      </c>
      <c r="H72" s="70" t="s">
        <v>1723</v>
      </c>
      <c r="I72" s="148"/>
      <c r="J72" s="71">
        <v>64.415633678262921</v>
      </c>
      <c r="K72" s="71">
        <v>7.5810541256223596</v>
      </c>
      <c r="L72" s="71">
        <v>13.990041333308531</v>
      </c>
      <c r="M72" s="71">
        <v>15.286638046328759</v>
      </c>
      <c r="N72" s="71">
        <v>27.192921500261981</v>
      </c>
      <c r="O72" s="71">
        <v>26.97467679331637</v>
      </c>
      <c r="P72" s="71">
        <v>37.144101915257117</v>
      </c>
      <c r="Q72" s="71">
        <v>1.7956952563759601</v>
      </c>
      <c r="R72" s="71">
        <v>0</v>
      </c>
      <c r="S72" s="71">
        <v>1.7775900321694791</v>
      </c>
      <c r="T72" s="72"/>
      <c r="U72" s="71">
        <v>5386577</v>
      </c>
      <c r="V72" s="71">
        <v>2035</v>
      </c>
      <c r="W72" s="71">
        <v>185</v>
      </c>
      <c r="X72" s="71">
        <v>5379</v>
      </c>
      <c r="Y72" s="71">
        <v>7842</v>
      </c>
      <c r="Z72" s="71">
        <v>11095</v>
      </c>
      <c r="AA72" s="71">
        <v>9019</v>
      </c>
      <c r="AB72" s="71">
        <v>29156</v>
      </c>
      <c r="AC72" s="71">
        <v>0</v>
      </c>
      <c r="AD72" s="71">
        <v>1.7775900321694791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1724</v>
      </c>
      <c r="B73" s="70">
        <v>393</v>
      </c>
      <c r="C73" s="70">
        <v>2</v>
      </c>
      <c r="D73" s="70">
        <v>24</v>
      </c>
      <c r="E73" s="70">
        <v>2005</v>
      </c>
      <c r="F73" s="70" t="s">
        <v>789</v>
      </c>
      <c r="G73" s="70" t="s">
        <v>1722</v>
      </c>
      <c r="H73" s="70" t="s">
        <v>1723</v>
      </c>
      <c r="I73" s="148"/>
      <c r="J73" s="71">
        <v>54.750153922233693</v>
      </c>
      <c r="K73" s="71">
        <v>5.1028637361109794</v>
      </c>
      <c r="L73" s="71">
        <v>8.6502100564018907</v>
      </c>
      <c r="M73" s="71">
        <v>22.853039969456258</v>
      </c>
      <c r="N73" s="71">
        <v>33.608223811313877</v>
      </c>
      <c r="O73" s="71">
        <v>34.29866446182659</v>
      </c>
      <c r="P73" s="71">
        <v>36.573469693932893</v>
      </c>
      <c r="Q73" s="71">
        <v>1.5444388185946001</v>
      </c>
      <c r="R73" s="71">
        <v>0</v>
      </c>
      <c r="S73" s="71">
        <v>1.855880276873427</v>
      </c>
      <c r="T73" s="72"/>
      <c r="U73" s="71">
        <v>4782786</v>
      </c>
      <c r="V73" s="71">
        <v>1856</v>
      </c>
      <c r="W73" s="71">
        <v>120</v>
      </c>
      <c r="X73" s="71">
        <v>4264</v>
      </c>
      <c r="Y73" s="71">
        <v>8288</v>
      </c>
      <c r="Z73" s="71">
        <v>16325</v>
      </c>
      <c r="AA73" s="71">
        <v>7273</v>
      </c>
      <c r="AB73" s="71">
        <v>26215</v>
      </c>
      <c r="AC73" s="71">
        <v>0</v>
      </c>
      <c r="AD73" s="71">
        <v>1.855880276873427</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1725</v>
      </c>
      <c r="B74" s="70">
        <v>394</v>
      </c>
      <c r="C74" s="70">
        <v>3</v>
      </c>
      <c r="D74" s="70">
        <v>24</v>
      </c>
      <c r="E74" s="70">
        <v>2006</v>
      </c>
      <c r="F74" s="70" t="s">
        <v>790</v>
      </c>
      <c r="G74" s="70" t="s">
        <v>1722</v>
      </c>
      <c r="H74" s="70" t="s">
        <v>1723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1726</v>
      </c>
      <c r="B75" s="70">
        <v>395</v>
      </c>
      <c r="C75" s="70">
        <v>4</v>
      </c>
      <c r="D75" s="70">
        <v>24</v>
      </c>
      <c r="E75" s="70">
        <v>2007</v>
      </c>
      <c r="F75" s="70" t="s">
        <v>791</v>
      </c>
      <c r="G75" s="70" t="s">
        <v>1722</v>
      </c>
      <c r="H75" s="70" t="s">
        <v>1723</v>
      </c>
      <c r="I75" s="148"/>
      <c r="J75" s="71">
        <v>63.252671587583073</v>
      </c>
      <c r="K75" s="71">
        <v>4.7881376606528452</v>
      </c>
      <c r="L75" s="71">
        <v>8.4468123913599058</v>
      </c>
      <c r="M75" s="71">
        <v>24.100233110546</v>
      </c>
      <c r="N75" s="71">
        <v>35.317812878487828</v>
      </c>
      <c r="O75" s="71">
        <v>32.573330723347887</v>
      </c>
      <c r="P75" s="71">
        <v>35.776148881176823</v>
      </c>
      <c r="Q75" s="71">
        <v>1.58046972017392</v>
      </c>
      <c r="R75" s="71">
        <v>0</v>
      </c>
      <c r="S75" s="71">
        <v>2.6281309924898948</v>
      </c>
      <c r="T75" s="72"/>
      <c r="U75" s="71">
        <v>6788011</v>
      </c>
      <c r="V75" s="71">
        <v>1717</v>
      </c>
      <c r="W75" s="71">
        <v>142</v>
      </c>
      <c r="X75" s="71">
        <v>5399</v>
      </c>
      <c r="Y75" s="71">
        <v>8231</v>
      </c>
      <c r="Z75" s="71">
        <v>16117</v>
      </c>
      <c r="AA75" s="71">
        <v>7006</v>
      </c>
      <c r="AB75" s="71">
        <v>25408</v>
      </c>
      <c r="AC75" s="71">
        <v>0</v>
      </c>
      <c r="AD75" s="71">
        <v>2.6281309924898948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1727</v>
      </c>
      <c r="B76" s="70">
        <v>396</v>
      </c>
      <c r="C76" s="70">
        <v>5</v>
      </c>
      <c r="D76" s="70">
        <v>24</v>
      </c>
      <c r="E76" s="70">
        <v>2008</v>
      </c>
      <c r="F76" s="70" t="s">
        <v>792</v>
      </c>
      <c r="G76" s="70" t="s">
        <v>1722</v>
      </c>
      <c r="H76" s="70" t="s">
        <v>1723</v>
      </c>
      <c r="I76" s="148"/>
      <c r="J76" s="71">
        <v>41.708359985391361</v>
      </c>
      <c r="K76" s="71">
        <v>3.5632442502174579</v>
      </c>
      <c r="L76" s="71">
        <v>7.3090384532349137</v>
      </c>
      <c r="M76" s="71">
        <v>25.535688711735961</v>
      </c>
      <c r="N76" s="71">
        <v>36.333190132365488</v>
      </c>
      <c r="O76" s="71">
        <v>31.4141592678933</v>
      </c>
      <c r="P76" s="71">
        <v>34.715240304675817</v>
      </c>
      <c r="Q76" s="71">
        <v>1.5312729462269501</v>
      </c>
      <c r="R76" s="71">
        <v>0</v>
      </c>
      <c r="S76" s="71">
        <v>2.3769016481094769</v>
      </c>
      <c r="T76" s="72"/>
      <c r="U76" s="71">
        <v>4859449</v>
      </c>
      <c r="V76" s="71">
        <v>1717</v>
      </c>
      <c r="W76" s="71">
        <v>142</v>
      </c>
      <c r="X76" s="71">
        <v>5399</v>
      </c>
      <c r="Y76" s="71">
        <v>8191</v>
      </c>
      <c r="Z76" s="71">
        <v>16089</v>
      </c>
      <c r="AA76" s="71">
        <v>6806</v>
      </c>
      <c r="AB76" s="71">
        <v>25022</v>
      </c>
      <c r="AC76" s="71">
        <v>0</v>
      </c>
      <c r="AD76" s="71">
        <v>2.3769016481094769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1728</v>
      </c>
      <c r="B77" s="70">
        <v>397</v>
      </c>
      <c r="C77" s="70">
        <v>6</v>
      </c>
      <c r="D77" s="70">
        <v>24</v>
      </c>
      <c r="E77" s="70">
        <v>2009</v>
      </c>
      <c r="F77" s="70" t="s">
        <v>176</v>
      </c>
      <c r="G77" s="70" t="s">
        <v>1722</v>
      </c>
      <c r="H77" s="70" t="s">
        <v>1723</v>
      </c>
      <c r="I77" s="148"/>
      <c r="J77" s="71">
        <v>39.177666523583717</v>
      </c>
      <c r="K77" s="71">
        <v>3.7260620317454669</v>
      </c>
      <c r="L77" s="71">
        <v>12.099748248857001</v>
      </c>
      <c r="M77" s="71">
        <v>27.960095303305209</v>
      </c>
      <c r="N77" s="71">
        <v>33.402637011678792</v>
      </c>
      <c r="O77" s="71">
        <v>31.687885365582378</v>
      </c>
      <c r="P77" s="71">
        <v>32.935900646774208</v>
      </c>
      <c r="Q77" s="71">
        <v>1.4390702910325299</v>
      </c>
      <c r="R77" s="71">
        <v>0</v>
      </c>
      <c r="S77" s="71">
        <v>1.9695202814146451</v>
      </c>
      <c r="T77" s="72"/>
      <c r="U77" s="71">
        <v>3964839</v>
      </c>
      <c r="V77" s="71">
        <v>1760</v>
      </c>
      <c r="W77" s="71">
        <v>312</v>
      </c>
      <c r="X77" s="71">
        <v>6059</v>
      </c>
      <c r="Y77" s="71">
        <v>8185</v>
      </c>
      <c r="Z77" s="71">
        <v>16019</v>
      </c>
      <c r="AA77" s="71">
        <v>6629</v>
      </c>
      <c r="AB77" s="71">
        <v>24685</v>
      </c>
      <c r="AC77" s="71">
        <v>0</v>
      </c>
      <c r="AD77" s="71">
        <v>1.9695202814146451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16.559999999999999</v>
      </c>
      <c r="BK77" s="71">
        <v>0</v>
      </c>
      <c r="BL77" s="71">
        <v>0</v>
      </c>
      <c r="BM77" s="71">
        <v>0</v>
      </c>
      <c r="BN77" s="72"/>
      <c r="BO77" s="71">
        <v>0</v>
      </c>
      <c r="BP77" s="71">
        <v>0</v>
      </c>
      <c r="BQ77" s="71">
        <v>2</v>
      </c>
      <c r="BR77" s="71">
        <v>0</v>
      </c>
      <c r="BS77" s="71">
        <v>0</v>
      </c>
      <c r="BT77" s="71">
        <v>0</v>
      </c>
      <c r="BU77"/>
      <c r="BV77" s="70">
        <v>16.559999999999999</v>
      </c>
      <c r="BW77" s="70">
        <v>0</v>
      </c>
      <c r="BX77" s="70">
        <v>0</v>
      </c>
      <c r="BY77" s="70">
        <v>0</v>
      </c>
      <c r="BZ77" s="70">
        <v>0</v>
      </c>
      <c r="CA77" s="70">
        <v>0</v>
      </c>
      <c r="CB77" s="70">
        <v>0</v>
      </c>
      <c r="CC77" s="70">
        <v>0</v>
      </c>
      <c r="CD77" s="70">
        <v>0</v>
      </c>
    </row>
    <row r="78" spans="1:82">
      <c r="A78" s="70" t="s">
        <v>1729</v>
      </c>
      <c r="B78" s="70">
        <v>398</v>
      </c>
      <c r="C78" s="70">
        <v>7</v>
      </c>
      <c r="D78" s="70">
        <v>24</v>
      </c>
      <c r="E78" s="70">
        <v>2010</v>
      </c>
      <c r="F78" s="70" t="s">
        <v>177</v>
      </c>
      <c r="G78" s="70" t="s">
        <v>1722</v>
      </c>
      <c r="H78" s="70" t="s">
        <v>1723</v>
      </c>
      <c r="I78" s="148"/>
      <c r="J78" s="71">
        <v>40.224344312311388</v>
      </c>
      <c r="K78" s="71">
        <v>3.9437935842560061</v>
      </c>
      <c r="L78" s="71">
        <v>14.41014134073998</v>
      </c>
      <c r="M78" s="71">
        <v>28.587558862418948</v>
      </c>
      <c r="N78" s="71">
        <v>37.410091941213217</v>
      </c>
      <c r="O78" s="71">
        <v>31.592513029322451</v>
      </c>
      <c r="P78" s="71">
        <v>33.31069353144035</v>
      </c>
      <c r="Q78" s="71">
        <v>1.4766225486654101</v>
      </c>
      <c r="R78" s="71">
        <v>0</v>
      </c>
      <c r="S78" s="71">
        <v>2.302664542855394</v>
      </c>
      <c r="T78" s="72"/>
      <c r="U78" s="71">
        <v>3819009</v>
      </c>
      <c r="V78" s="71">
        <v>1760</v>
      </c>
      <c r="W78" s="71">
        <v>312</v>
      </c>
      <c r="X78" s="71">
        <v>6059</v>
      </c>
      <c r="Y78" s="71">
        <v>8186</v>
      </c>
      <c r="Z78" s="71">
        <v>16045</v>
      </c>
      <c r="AA78" s="71">
        <v>6537</v>
      </c>
      <c r="AB78" s="71">
        <v>24271</v>
      </c>
      <c r="AC78" s="71">
        <v>0</v>
      </c>
      <c r="AD78" s="71">
        <v>2.302664542855394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34.185000000000002</v>
      </c>
      <c r="BK78" s="71">
        <v>0</v>
      </c>
      <c r="BL78" s="71">
        <v>0</v>
      </c>
      <c r="BM78" s="71">
        <v>0</v>
      </c>
      <c r="BN78" s="72"/>
      <c r="BO78" s="71">
        <v>0</v>
      </c>
      <c r="BP78" s="71">
        <v>0</v>
      </c>
      <c r="BQ78" s="71">
        <v>2</v>
      </c>
      <c r="BR78" s="71">
        <v>0</v>
      </c>
      <c r="BS78" s="71">
        <v>0</v>
      </c>
      <c r="BT78" s="71">
        <v>0</v>
      </c>
      <c r="BU78"/>
      <c r="BV78" s="70">
        <v>34.185000000000002</v>
      </c>
      <c r="BW78" s="70">
        <v>0</v>
      </c>
      <c r="BX78" s="70">
        <v>0</v>
      </c>
      <c r="BY78" s="70">
        <v>0</v>
      </c>
      <c r="BZ78" s="70">
        <v>0</v>
      </c>
      <c r="CA78" s="70">
        <v>0</v>
      </c>
      <c r="CB78" s="70">
        <v>0</v>
      </c>
      <c r="CC78" s="70">
        <v>0</v>
      </c>
      <c r="CD78" s="70">
        <v>0</v>
      </c>
    </row>
    <row r="79" spans="1:82">
      <c r="A79" s="70" t="s">
        <v>1730</v>
      </c>
      <c r="B79" s="70">
        <v>399</v>
      </c>
      <c r="C79" s="70">
        <v>8</v>
      </c>
      <c r="D79" s="70">
        <v>24</v>
      </c>
      <c r="E79" s="70">
        <v>2011</v>
      </c>
      <c r="F79" s="70" t="s">
        <v>178</v>
      </c>
      <c r="G79" s="70" t="s">
        <v>1722</v>
      </c>
      <c r="H79" s="70" t="s">
        <v>1723</v>
      </c>
      <c r="I79" s="148"/>
      <c r="J79" s="71">
        <v>44.654786127623638</v>
      </c>
      <c r="K79" s="71">
        <v>5.1411932742553779</v>
      </c>
      <c r="L79" s="71">
        <v>12.14609767147784</v>
      </c>
      <c r="M79" s="71">
        <v>32.725046428783273</v>
      </c>
      <c r="N79" s="71">
        <v>36.926837965404879</v>
      </c>
      <c r="O79" s="71">
        <v>30.878362771683349</v>
      </c>
      <c r="P79" s="71">
        <v>32.174872213732115</v>
      </c>
      <c r="Q79" s="71">
        <v>1.67316103068251</v>
      </c>
      <c r="R79" s="71">
        <v>0</v>
      </c>
      <c r="S79" s="71">
        <v>2.4989089282465771</v>
      </c>
      <c r="T79" s="72"/>
      <c r="U79" s="71">
        <v>4214562</v>
      </c>
      <c r="V79" s="71">
        <v>1760</v>
      </c>
      <c r="W79" s="71">
        <v>312</v>
      </c>
      <c r="X79" s="71">
        <v>6059</v>
      </c>
      <c r="Y79" s="71">
        <v>8171</v>
      </c>
      <c r="Z79" s="71">
        <v>16023</v>
      </c>
      <c r="AA79" s="71">
        <v>6502</v>
      </c>
      <c r="AB79" s="71">
        <v>23842</v>
      </c>
      <c r="AC79" s="71">
        <v>0</v>
      </c>
      <c r="AD79" s="71">
        <v>2.4989089282465771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42.411000000000001</v>
      </c>
      <c r="BK79" s="71">
        <v>0</v>
      </c>
      <c r="BL79" s="71">
        <v>0</v>
      </c>
      <c r="BM79" s="71">
        <v>0</v>
      </c>
      <c r="BN79" s="72"/>
      <c r="BO79" s="71">
        <v>0</v>
      </c>
      <c r="BP79" s="71">
        <v>0</v>
      </c>
      <c r="BQ79" s="71">
        <v>2</v>
      </c>
      <c r="BR79" s="71">
        <v>0</v>
      </c>
      <c r="BS79" s="71">
        <v>0</v>
      </c>
      <c r="BT79" s="71">
        <v>0</v>
      </c>
      <c r="BU79"/>
      <c r="BV79" s="70">
        <v>42.411000000000001</v>
      </c>
      <c r="BW79" s="70">
        <v>0</v>
      </c>
      <c r="BX79" s="70">
        <v>0</v>
      </c>
      <c r="BY79" s="70">
        <v>0</v>
      </c>
      <c r="BZ79" s="70">
        <v>0</v>
      </c>
      <c r="CA79" s="70">
        <v>0</v>
      </c>
      <c r="CB79" s="70">
        <v>0</v>
      </c>
      <c r="CC79" s="70">
        <v>0</v>
      </c>
      <c r="CD79" s="70">
        <v>0</v>
      </c>
    </row>
    <row r="80" spans="1:82">
      <c r="A80" s="70" t="s">
        <v>1731</v>
      </c>
      <c r="B80" s="70">
        <v>400</v>
      </c>
      <c r="C80" s="70">
        <v>9</v>
      </c>
      <c r="D80" s="70">
        <v>24</v>
      </c>
      <c r="E80" s="70">
        <v>2012</v>
      </c>
      <c r="F80" s="70" t="s">
        <v>179</v>
      </c>
      <c r="G80" s="70" t="s">
        <v>1722</v>
      </c>
      <c r="H80" s="70" t="s">
        <v>1723</v>
      </c>
      <c r="I80" s="148"/>
      <c r="J80" s="71">
        <v>42.095641515475769</v>
      </c>
      <c r="K80" s="71">
        <v>4.6404598608920269</v>
      </c>
      <c r="L80" s="71">
        <v>11.800882502012181</v>
      </c>
      <c r="M80" s="71">
        <v>31.809399602450139</v>
      </c>
      <c r="N80" s="71">
        <v>35.77597315134679</v>
      </c>
      <c r="O80" s="71">
        <v>30.535954151198393</v>
      </c>
      <c r="P80" s="71">
        <v>31.730878174129497</v>
      </c>
      <c r="Q80" s="71">
        <v>1.7981080467195201</v>
      </c>
      <c r="R80" s="71">
        <v>0</v>
      </c>
      <c r="S80" s="71">
        <v>1.744617198293924</v>
      </c>
      <c r="T80" s="72"/>
      <c r="U80" s="71">
        <v>4296052</v>
      </c>
      <c r="V80" s="71">
        <v>1760</v>
      </c>
      <c r="W80" s="71">
        <v>312</v>
      </c>
      <c r="X80" s="71">
        <v>6059</v>
      </c>
      <c r="Y80" s="71">
        <v>8233</v>
      </c>
      <c r="Z80" s="71">
        <v>15971</v>
      </c>
      <c r="AA80" s="71">
        <v>6376</v>
      </c>
      <c r="AB80" s="71">
        <v>23583</v>
      </c>
      <c r="AC80" s="71">
        <v>0</v>
      </c>
      <c r="AD80" s="71">
        <v>1.744617198293924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31.149000000000001</v>
      </c>
      <c r="BK80" s="71">
        <v>0</v>
      </c>
      <c r="BL80" s="71">
        <v>0</v>
      </c>
      <c r="BM80" s="71">
        <v>0</v>
      </c>
      <c r="BN80" s="72"/>
      <c r="BO80" s="71">
        <v>0</v>
      </c>
      <c r="BP80" s="71">
        <v>0</v>
      </c>
      <c r="BQ80" s="71">
        <v>2</v>
      </c>
      <c r="BR80" s="71">
        <v>0</v>
      </c>
      <c r="BS80" s="71">
        <v>0</v>
      </c>
      <c r="BT80" s="71">
        <v>0</v>
      </c>
      <c r="BU80"/>
      <c r="BV80" s="70">
        <v>31.149000000000001</v>
      </c>
      <c r="BW80" s="70">
        <v>0</v>
      </c>
      <c r="BX80" s="70">
        <v>0</v>
      </c>
      <c r="BY80" s="70">
        <v>0</v>
      </c>
      <c r="BZ80" s="70">
        <v>0</v>
      </c>
      <c r="CA80" s="70">
        <v>0</v>
      </c>
      <c r="CB80" s="70">
        <v>0</v>
      </c>
      <c r="CC80" s="70">
        <v>0</v>
      </c>
      <c r="CD80" s="70">
        <v>0</v>
      </c>
    </row>
    <row r="81" spans="1:82">
      <c r="A81" s="70" t="s">
        <v>1732</v>
      </c>
      <c r="B81" s="70">
        <v>401</v>
      </c>
      <c r="C81" s="70">
        <v>10</v>
      </c>
      <c r="D81" s="70">
        <v>24</v>
      </c>
      <c r="E81" s="70">
        <v>2013</v>
      </c>
      <c r="F81" s="70" t="s">
        <v>180</v>
      </c>
      <c r="G81" s="70" t="s">
        <v>1722</v>
      </c>
      <c r="H81" s="70" t="s">
        <v>1723</v>
      </c>
      <c r="I81" s="148"/>
      <c r="J81" s="71">
        <v>48.671427806854787</v>
      </c>
      <c r="K81" s="71">
        <v>3.7464146922388859</v>
      </c>
      <c r="L81" s="71">
        <v>11.44064348047436</v>
      </c>
      <c r="M81" s="71">
        <v>32.426204912089347</v>
      </c>
      <c r="N81" s="71">
        <v>33.514044665813287</v>
      </c>
      <c r="O81" s="71">
        <v>29.216208583668049</v>
      </c>
      <c r="P81" s="71">
        <v>31.430829783931081</v>
      </c>
      <c r="Q81" s="71">
        <v>1.7986559905911299</v>
      </c>
      <c r="R81" s="71">
        <v>0</v>
      </c>
      <c r="S81" s="71">
        <v>2.1977609709734849</v>
      </c>
      <c r="T81" s="72"/>
      <c r="U81" s="71">
        <v>4360521</v>
      </c>
      <c r="V81" s="71">
        <v>1760</v>
      </c>
      <c r="W81" s="71">
        <v>312</v>
      </c>
      <c r="X81" s="71">
        <v>6059</v>
      </c>
      <c r="Y81" s="71">
        <v>8238</v>
      </c>
      <c r="Z81" s="71">
        <v>15963</v>
      </c>
      <c r="AA81" s="71">
        <v>6292</v>
      </c>
      <c r="AB81" s="71">
        <v>23252</v>
      </c>
      <c r="AC81" s="71">
        <v>0</v>
      </c>
      <c r="AD81" s="71">
        <v>2.1977609709734849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51.24</v>
      </c>
      <c r="BK81" s="71">
        <v>0</v>
      </c>
      <c r="BL81" s="71">
        <v>0</v>
      </c>
      <c r="BM81" s="71">
        <v>0</v>
      </c>
      <c r="BN81" s="72"/>
      <c r="BO81" s="71">
        <v>0</v>
      </c>
      <c r="BP81" s="71">
        <v>0</v>
      </c>
      <c r="BQ81" s="71">
        <v>2</v>
      </c>
      <c r="BR81" s="71">
        <v>0</v>
      </c>
      <c r="BS81" s="71">
        <v>0</v>
      </c>
      <c r="BT81" s="71">
        <v>0</v>
      </c>
      <c r="BU81"/>
      <c r="BV81" s="70">
        <v>51.24</v>
      </c>
      <c r="BW81" s="70">
        <v>0</v>
      </c>
      <c r="BX81" s="70">
        <v>0</v>
      </c>
      <c r="BY81" s="70">
        <v>0</v>
      </c>
      <c r="BZ81" s="70">
        <v>0</v>
      </c>
      <c r="CA81" s="70">
        <v>0</v>
      </c>
      <c r="CB81" s="70">
        <v>0</v>
      </c>
      <c r="CC81" s="70">
        <v>0</v>
      </c>
      <c r="CD81" s="70">
        <v>0</v>
      </c>
    </row>
    <row r="82" spans="1:82">
      <c r="A82" s="70" t="s">
        <v>1733</v>
      </c>
      <c r="B82" s="70">
        <v>402</v>
      </c>
      <c r="C82" s="70">
        <v>11</v>
      </c>
      <c r="D82" s="70">
        <v>24</v>
      </c>
      <c r="E82" s="70">
        <v>2014</v>
      </c>
      <c r="F82" s="70" t="s">
        <v>181</v>
      </c>
      <c r="G82" s="70" t="s">
        <v>1722</v>
      </c>
      <c r="H82" s="70" t="s">
        <v>1723</v>
      </c>
      <c r="I82" s="148"/>
      <c r="J82" s="71">
        <v>43.831250366353153</v>
      </c>
      <c r="K82" s="71">
        <v>3.354853936159123</v>
      </c>
      <c r="L82" s="71">
        <v>9.6601927512403289</v>
      </c>
      <c r="M82" s="71">
        <v>29.5439729826704</v>
      </c>
      <c r="N82" s="71">
        <v>32.797753621853019</v>
      </c>
      <c r="O82" s="71">
        <v>27.352304513147804</v>
      </c>
      <c r="P82" s="71">
        <v>30.971557633480025</v>
      </c>
      <c r="Q82" s="71">
        <v>1.69727801986575</v>
      </c>
      <c r="R82" s="71">
        <v>0</v>
      </c>
      <c r="S82" s="71">
        <v>2.190511117948668</v>
      </c>
      <c r="T82" s="72"/>
      <c r="U82" s="71">
        <v>4760950</v>
      </c>
      <c r="V82" s="71">
        <v>1353</v>
      </c>
      <c r="W82" s="71">
        <v>332</v>
      </c>
      <c r="X82" s="71">
        <v>5908</v>
      </c>
      <c r="Y82" s="71">
        <v>8171</v>
      </c>
      <c r="Z82" s="71">
        <v>15740</v>
      </c>
      <c r="AA82" s="71">
        <v>6168</v>
      </c>
      <c r="AB82" s="71">
        <v>22869</v>
      </c>
      <c r="AC82" s="71">
        <v>0</v>
      </c>
      <c r="AD82" s="71">
        <v>2.190511117948668</v>
      </c>
      <c r="AE82" s="72"/>
      <c r="AF82" s="71"/>
      <c r="AG82" s="71"/>
      <c r="AH82" s="71"/>
      <c r="AI82" s="71"/>
      <c r="AJ82" s="71"/>
      <c r="AK82" s="71"/>
      <c r="AL82" s="71"/>
      <c r="AM82" s="71"/>
      <c r="AN82" s="71"/>
      <c r="AO82" s="71"/>
      <c r="AP82" s="71"/>
      <c r="AQ82" s="72"/>
      <c r="AR82" s="71">
        <v>432</v>
      </c>
      <c r="AS82" s="71">
        <v>123</v>
      </c>
      <c r="AT82" s="71">
        <v>0</v>
      </c>
      <c r="AU82" s="71">
        <v>2</v>
      </c>
      <c r="AV82" s="71">
        <v>0</v>
      </c>
      <c r="AW82" s="71">
        <v>0</v>
      </c>
      <c r="AX82" s="71"/>
      <c r="AY82" s="72"/>
      <c r="AZ82" s="71">
        <v>1807.2</v>
      </c>
      <c r="BA82" s="71">
        <v>5636.9</v>
      </c>
      <c r="BB82" s="71">
        <v>0</v>
      </c>
      <c r="BC82" s="71">
        <v>13300</v>
      </c>
      <c r="BD82" s="71">
        <v>0</v>
      </c>
      <c r="BE82" s="71">
        <v>0</v>
      </c>
      <c r="BF82" s="71"/>
      <c r="BG82" s="72"/>
      <c r="BH82" s="71">
        <v>0</v>
      </c>
      <c r="BI82" s="71">
        <v>0</v>
      </c>
      <c r="BJ82" s="71">
        <v>57.921999999999997</v>
      </c>
      <c r="BK82" s="71">
        <v>0</v>
      </c>
      <c r="BL82" s="71">
        <v>0</v>
      </c>
      <c r="BM82" s="71">
        <v>0</v>
      </c>
      <c r="BN82" s="72"/>
      <c r="BO82" s="71">
        <v>0</v>
      </c>
      <c r="BP82" s="71">
        <v>0</v>
      </c>
      <c r="BQ82" s="71">
        <v>2</v>
      </c>
      <c r="BR82" s="71">
        <v>0</v>
      </c>
      <c r="BS82" s="71">
        <v>0</v>
      </c>
      <c r="BT82" s="71">
        <v>0</v>
      </c>
      <c r="BU82"/>
      <c r="BV82" s="70">
        <v>57.921999999999997</v>
      </c>
      <c r="BW82" s="70">
        <v>0</v>
      </c>
      <c r="BX82" s="70">
        <v>0</v>
      </c>
      <c r="BY82" s="70">
        <v>0</v>
      </c>
      <c r="BZ82" s="70">
        <v>0</v>
      </c>
      <c r="CA82" s="70">
        <v>0</v>
      </c>
      <c r="CB82" s="70">
        <v>0</v>
      </c>
      <c r="CC82" s="70">
        <v>0</v>
      </c>
      <c r="CD82" s="70">
        <v>0</v>
      </c>
    </row>
    <row r="83" spans="1:82">
      <c r="A83" s="70" t="s">
        <v>1734</v>
      </c>
      <c r="B83" s="70">
        <v>403</v>
      </c>
      <c r="C83" s="70">
        <v>12</v>
      </c>
      <c r="D83" s="70">
        <v>24</v>
      </c>
      <c r="E83" s="70">
        <v>2015</v>
      </c>
      <c r="F83" s="70" t="s">
        <v>182</v>
      </c>
      <c r="G83" s="1064" t="s">
        <v>1722</v>
      </c>
      <c r="H83" s="70" t="s">
        <v>1723</v>
      </c>
      <c r="I83" s="148"/>
      <c r="J83" s="71">
        <v>35.98271781803976</v>
      </c>
      <c r="K83" s="71">
        <v>3.3039625888216348</v>
      </c>
      <c r="L83" s="71">
        <v>8.620014121811554</v>
      </c>
      <c r="M83" s="71">
        <v>38.537853762649341</v>
      </c>
      <c r="N83" s="71">
        <v>31.288661972231299</v>
      </c>
      <c r="O83" s="71">
        <v>26.807580594416788</v>
      </c>
      <c r="P83" s="71">
        <v>30.815116310598341</v>
      </c>
      <c r="Q83" s="71">
        <v>1.6329727466487101</v>
      </c>
      <c r="R83" s="71">
        <v>0</v>
      </c>
      <c r="S83" s="71">
        <v>2.1160834870356608</v>
      </c>
      <c r="T83" s="72"/>
      <c r="U83" s="71">
        <v>4227917</v>
      </c>
      <c r="V83" s="71">
        <v>1353</v>
      </c>
      <c r="W83" s="71">
        <v>332</v>
      </c>
      <c r="X83" s="71">
        <v>5908</v>
      </c>
      <c r="Y83" s="71">
        <v>8201</v>
      </c>
      <c r="Z83" s="71">
        <v>15575</v>
      </c>
      <c r="AA83" s="71">
        <v>6132</v>
      </c>
      <c r="AB83" s="71">
        <v>22476</v>
      </c>
      <c r="AC83" s="71">
        <v>0</v>
      </c>
      <c r="AD83" s="71">
        <v>2.1160834870356608</v>
      </c>
      <c r="AE83" s="72"/>
      <c r="AF83" s="71">
        <v>40521192.31729342</v>
      </c>
      <c r="AG83" s="71">
        <v>2536803.5479319762</v>
      </c>
      <c r="AH83" s="71">
        <v>1792044.8087110659</v>
      </c>
      <c r="AI83" s="71">
        <v>38013022.045047313</v>
      </c>
      <c r="AJ83" s="71">
        <v>46744792.383284941</v>
      </c>
      <c r="AK83" s="71">
        <v>0</v>
      </c>
      <c r="AL83" s="71">
        <v>0</v>
      </c>
      <c r="AM83" s="71">
        <v>3080241.5167260622</v>
      </c>
      <c r="AN83" s="71">
        <v>0</v>
      </c>
      <c r="AO83" s="71">
        <v>0</v>
      </c>
      <c r="AP83" s="71">
        <v>132688096.61899477</v>
      </c>
      <c r="AQ83" s="72"/>
      <c r="AR83" s="71">
        <v>461</v>
      </c>
      <c r="AS83" s="71">
        <v>185</v>
      </c>
      <c r="AT83" s="71">
        <v>0</v>
      </c>
      <c r="AU83" s="71">
        <v>5</v>
      </c>
      <c r="AV83" s="71">
        <v>0</v>
      </c>
      <c r="AW83" s="71">
        <v>0</v>
      </c>
      <c r="AX83" s="71"/>
      <c r="AY83" s="72"/>
      <c r="AZ83" s="71">
        <v>1953.2</v>
      </c>
      <c r="BA83" s="71">
        <v>9221.5</v>
      </c>
      <c r="BB83" s="71">
        <v>0</v>
      </c>
      <c r="BC83" s="71">
        <v>27803.1</v>
      </c>
      <c r="BD83" s="71">
        <v>0</v>
      </c>
      <c r="BE83" s="71">
        <v>0</v>
      </c>
      <c r="BF83" s="71"/>
      <c r="BG83" s="72"/>
      <c r="BH83" s="71">
        <v>0</v>
      </c>
      <c r="BI83" s="71">
        <v>0</v>
      </c>
      <c r="BJ83" s="71">
        <v>77.239000000000004</v>
      </c>
      <c r="BK83" s="71">
        <v>0</v>
      </c>
      <c r="BL83" s="71">
        <v>0</v>
      </c>
      <c r="BM83" s="71">
        <v>0</v>
      </c>
      <c r="BN83" s="72"/>
      <c r="BO83" s="71">
        <v>0</v>
      </c>
      <c r="BP83" s="71">
        <v>0</v>
      </c>
      <c r="BQ83" s="71">
        <v>2</v>
      </c>
      <c r="BR83" s="71">
        <v>0</v>
      </c>
      <c r="BS83" s="71">
        <v>0</v>
      </c>
      <c r="BT83" s="71">
        <v>0</v>
      </c>
      <c r="BU83"/>
      <c r="BV83" s="70">
        <v>77.239000000000004</v>
      </c>
      <c r="BW83" s="70">
        <v>0</v>
      </c>
      <c r="BX83" s="70">
        <v>0</v>
      </c>
      <c r="BY83" s="70">
        <v>0</v>
      </c>
      <c r="BZ83" s="70">
        <v>0</v>
      </c>
      <c r="CA83" s="70">
        <v>0</v>
      </c>
      <c r="CB83" s="70">
        <v>0</v>
      </c>
      <c r="CC83" s="70">
        <v>0</v>
      </c>
      <c r="CD83" s="70">
        <v>0</v>
      </c>
    </row>
    <row r="84" spans="1:82">
      <c r="A84" s="70" t="s">
        <v>1735</v>
      </c>
      <c r="B84" s="70">
        <v>404</v>
      </c>
      <c r="C84" s="70">
        <v>13</v>
      </c>
      <c r="D84" s="70">
        <v>24</v>
      </c>
      <c r="E84" s="70">
        <v>2016</v>
      </c>
      <c r="F84" s="70" t="s">
        <v>155</v>
      </c>
      <c r="G84" s="1064" t="s">
        <v>1722</v>
      </c>
      <c r="H84" s="70" t="s">
        <v>1723</v>
      </c>
      <c r="I84" s="148"/>
      <c r="J84" s="71">
        <v>40.727453730837752</v>
      </c>
      <c r="K84" s="71">
        <v>3.2847420379846093</v>
      </c>
      <c r="L84" s="71">
        <v>8.1935963297689582</v>
      </c>
      <c r="M84" s="71">
        <v>25.643502575798429</v>
      </c>
      <c r="N84" s="71">
        <v>30.811414872628621</v>
      </c>
      <c r="O84" s="71">
        <v>26.340919033721402</v>
      </c>
      <c r="P84" s="71">
        <v>30.537067355571615</v>
      </c>
      <c r="Q84" s="71">
        <v>1.5641462567671731</v>
      </c>
      <c r="R84" s="71">
        <v>0</v>
      </c>
      <c r="S84" s="71">
        <v>2.4386689159264643</v>
      </c>
      <c r="T84" s="72"/>
      <c r="U84" s="71">
        <v>4708995</v>
      </c>
      <c r="V84" s="71">
        <v>1353</v>
      </c>
      <c r="W84" s="71">
        <v>332</v>
      </c>
      <c r="X84" s="71">
        <v>5908</v>
      </c>
      <c r="Y84" s="71">
        <v>8227</v>
      </c>
      <c r="Z84" s="71">
        <v>15492</v>
      </c>
      <c r="AA84" s="71">
        <v>6285</v>
      </c>
      <c r="AB84" s="71">
        <v>22145</v>
      </c>
      <c r="AC84" s="71">
        <v>0</v>
      </c>
      <c r="AD84" s="71">
        <v>2.4386689159264638</v>
      </c>
      <c r="AE84" s="72"/>
      <c r="AF84" s="71">
        <v>46986899.838946313</v>
      </c>
      <c r="AG84" s="71">
        <v>2431148.845238463</v>
      </c>
      <c r="AH84" s="71">
        <v>1307714.5072234259</v>
      </c>
      <c r="AI84" s="71">
        <v>37771435.06254293</v>
      </c>
      <c r="AJ84" s="71">
        <v>46136662.343566738</v>
      </c>
      <c r="AK84" s="71">
        <v>0</v>
      </c>
      <c r="AL84" s="71">
        <v>0</v>
      </c>
      <c r="AM84" s="71">
        <v>3037237.1586981509</v>
      </c>
      <c r="AN84" s="71">
        <v>0</v>
      </c>
      <c r="AO84" s="71">
        <v>0</v>
      </c>
      <c r="AP84" s="71">
        <v>137671097.75621602</v>
      </c>
      <c r="AQ84" s="72"/>
      <c r="AR84" s="71">
        <v>486</v>
      </c>
      <c r="AS84" s="71">
        <v>235</v>
      </c>
      <c r="AT84" s="71">
        <v>0</v>
      </c>
      <c r="AU84" s="71">
        <v>5</v>
      </c>
      <c r="AV84" s="71">
        <v>0</v>
      </c>
      <c r="AW84" s="71">
        <v>0</v>
      </c>
      <c r="AX84" s="71"/>
      <c r="AY84" s="72"/>
      <c r="AZ84" s="71">
        <v>2079</v>
      </c>
      <c r="BA84" s="71">
        <v>12036.6</v>
      </c>
      <c r="BB84" s="71">
        <v>0</v>
      </c>
      <c r="BC84" s="71">
        <v>27983.5</v>
      </c>
      <c r="BD84" s="71">
        <v>0</v>
      </c>
      <c r="BE84" s="71">
        <v>0</v>
      </c>
      <c r="BF84" s="71"/>
      <c r="BG84" s="72"/>
      <c r="BH84" s="71">
        <v>0</v>
      </c>
      <c r="BI84" s="71">
        <v>0</v>
      </c>
      <c r="BJ84" s="71">
        <v>80.334999999999994</v>
      </c>
      <c r="BK84" s="71">
        <v>0</v>
      </c>
      <c r="BL84" s="71">
        <v>0</v>
      </c>
      <c r="BM84" s="71">
        <v>0</v>
      </c>
      <c r="BN84" s="72"/>
      <c r="BO84" s="71">
        <v>0</v>
      </c>
      <c r="BP84" s="71">
        <v>0</v>
      </c>
      <c r="BQ84" s="71">
        <v>2</v>
      </c>
      <c r="BR84" s="71">
        <v>0</v>
      </c>
      <c r="BS84" s="71">
        <v>0</v>
      </c>
      <c r="BT84" s="71">
        <v>0</v>
      </c>
      <c r="BU84"/>
      <c r="BV84" s="70">
        <v>80.334999999999994</v>
      </c>
      <c r="BW84" s="70">
        <v>0</v>
      </c>
      <c r="BX84" s="70">
        <v>0</v>
      </c>
      <c r="BY84" s="70">
        <v>0</v>
      </c>
      <c r="BZ84" s="70">
        <v>0</v>
      </c>
      <c r="CA84" s="70">
        <v>0</v>
      </c>
      <c r="CB84" s="70">
        <v>0</v>
      </c>
      <c r="CC84" s="70">
        <v>0</v>
      </c>
      <c r="CD84" s="70">
        <v>0</v>
      </c>
    </row>
    <row r="85" spans="1:82">
      <c r="A85" s="70" t="s">
        <v>1736</v>
      </c>
      <c r="B85" s="70">
        <v>405</v>
      </c>
      <c r="C85" s="70">
        <v>14</v>
      </c>
      <c r="D85" s="70">
        <v>24</v>
      </c>
      <c r="E85" s="70">
        <v>2017</v>
      </c>
      <c r="F85" s="70" t="s">
        <v>156</v>
      </c>
      <c r="G85" s="70" t="s">
        <v>1722</v>
      </c>
      <c r="H85" s="70" t="s">
        <v>1723</v>
      </c>
      <c r="I85" s="148"/>
      <c r="J85" s="71">
        <v>46.610409916655414</v>
      </c>
      <c r="K85" s="71">
        <v>3.2698363568357167</v>
      </c>
      <c r="L85" s="71">
        <v>8.7960022428447289</v>
      </c>
      <c r="M85" s="71">
        <v>22.707030675755867</v>
      </c>
      <c r="N85" s="71">
        <v>29.396043538311712</v>
      </c>
      <c r="O85" s="71">
        <v>25.660215949965874</v>
      </c>
      <c r="P85" s="71">
        <v>29.97187427601591</v>
      </c>
      <c r="Q85" s="71">
        <v>1.4802570491182101</v>
      </c>
      <c r="R85" s="71">
        <v>0</v>
      </c>
      <c r="S85" s="71">
        <v>2.4572953459462843</v>
      </c>
      <c r="T85" s="72"/>
      <c r="U85" s="71">
        <v>5482465</v>
      </c>
      <c r="V85" s="71">
        <v>1353</v>
      </c>
      <c r="W85" s="71">
        <v>332</v>
      </c>
      <c r="X85" s="71">
        <v>5908</v>
      </c>
      <c r="Y85" s="71">
        <v>8123</v>
      </c>
      <c r="Z85" s="71">
        <v>15342</v>
      </c>
      <c r="AA85" s="71">
        <v>6208</v>
      </c>
      <c r="AB85" s="71">
        <v>21672</v>
      </c>
      <c r="AC85" s="71">
        <v>0</v>
      </c>
      <c r="AD85" s="71">
        <v>2.4572953459462838</v>
      </c>
      <c r="AE85" s="72"/>
      <c r="AF85" s="71">
        <v>54501037.498092256</v>
      </c>
      <c r="AG85" s="71">
        <v>2446823.1221175119</v>
      </c>
      <c r="AH85" s="71">
        <v>1802075.1299323649</v>
      </c>
      <c r="AI85" s="71">
        <v>35664628.594925702</v>
      </c>
      <c r="AJ85" s="71">
        <v>42518423.135272712</v>
      </c>
      <c r="AK85" s="71">
        <v>0</v>
      </c>
      <c r="AL85" s="71">
        <v>0</v>
      </c>
      <c r="AM85" s="71">
        <v>2977015.0705058989</v>
      </c>
      <c r="AN85" s="71">
        <v>0</v>
      </c>
      <c r="AO85" s="71">
        <v>0</v>
      </c>
      <c r="AP85" s="71">
        <v>139910002.55084643</v>
      </c>
      <c r="AQ85" s="72"/>
      <c r="AR85" s="71">
        <v>504</v>
      </c>
      <c r="AS85" s="71">
        <v>279</v>
      </c>
      <c r="AT85" s="71">
        <v>0</v>
      </c>
      <c r="AU85" s="71">
        <v>7</v>
      </c>
      <c r="AV85" s="71">
        <v>0</v>
      </c>
      <c r="AW85" s="71">
        <v>0</v>
      </c>
      <c r="AX85" s="71"/>
      <c r="AY85" s="72"/>
      <c r="AZ85" s="71">
        <v>2151.1</v>
      </c>
      <c r="BA85" s="71">
        <v>14625.6</v>
      </c>
      <c r="BB85" s="71">
        <v>0</v>
      </c>
      <c r="BC85" s="71">
        <v>28237.5</v>
      </c>
      <c r="BD85" s="71">
        <v>0</v>
      </c>
      <c r="BE85" s="71">
        <v>0</v>
      </c>
      <c r="BF85" s="71"/>
      <c r="BG85" s="72"/>
      <c r="BH85" s="71">
        <v>0</v>
      </c>
      <c r="BI85" s="71">
        <v>0</v>
      </c>
      <c r="BJ85" s="71">
        <v>78.048000000000002</v>
      </c>
      <c r="BK85" s="71">
        <v>0</v>
      </c>
      <c r="BL85" s="71">
        <v>0</v>
      </c>
      <c r="BM85" s="71">
        <v>0</v>
      </c>
      <c r="BN85" s="72"/>
      <c r="BO85" s="71">
        <v>0</v>
      </c>
      <c r="BP85" s="71">
        <v>0</v>
      </c>
      <c r="BQ85" s="71">
        <v>2</v>
      </c>
      <c r="BR85" s="71">
        <v>0</v>
      </c>
      <c r="BS85" s="71">
        <v>0</v>
      </c>
      <c r="BT85" s="71">
        <v>0</v>
      </c>
      <c r="BU85"/>
      <c r="BV85" s="70">
        <v>78.048000000000002</v>
      </c>
      <c r="BW85" s="70">
        <v>0</v>
      </c>
      <c r="BX85" s="70">
        <v>0</v>
      </c>
      <c r="BY85" s="70">
        <v>0</v>
      </c>
      <c r="BZ85" s="70">
        <v>0</v>
      </c>
      <c r="CA85" s="70">
        <v>0</v>
      </c>
      <c r="CB85" s="70">
        <v>0</v>
      </c>
      <c r="CC85" s="70">
        <v>0</v>
      </c>
      <c r="CD85" s="70">
        <v>0</v>
      </c>
    </row>
    <row r="86" spans="1:82">
      <c r="A86" s="70" t="s">
        <v>1737</v>
      </c>
      <c r="B86" s="70">
        <v>406</v>
      </c>
      <c r="C86" s="70">
        <v>15</v>
      </c>
      <c r="D86" s="70">
        <v>24</v>
      </c>
      <c r="E86" s="70">
        <v>2018</v>
      </c>
      <c r="F86" s="70" t="s">
        <v>183</v>
      </c>
      <c r="G86" s="70" t="s">
        <v>1722</v>
      </c>
      <c r="H86" s="70" t="s">
        <v>1723</v>
      </c>
      <c r="I86" s="148"/>
      <c r="J86" s="71">
        <v>45.250121104239497</v>
      </c>
      <c r="K86" s="71">
        <v>3.0801674338600913</v>
      </c>
      <c r="L86" s="71">
        <v>7.792448094444997</v>
      </c>
      <c r="M86" s="71">
        <v>23.478604905066209</v>
      </c>
      <c r="N86" s="71">
        <v>26.318075476037809</v>
      </c>
      <c r="O86" s="71">
        <v>24.90404887237915</v>
      </c>
      <c r="P86" s="71">
        <v>29.367614474663611</v>
      </c>
      <c r="Q86" s="71">
        <v>1.34836384933035</v>
      </c>
      <c r="R86" s="71">
        <v>0</v>
      </c>
      <c r="S86" s="71">
        <v>2.416712134097148</v>
      </c>
      <c r="T86" s="72"/>
      <c r="U86" s="71">
        <v>5676122</v>
      </c>
      <c r="V86" s="71">
        <v>1353</v>
      </c>
      <c r="W86" s="71">
        <v>332</v>
      </c>
      <c r="X86" s="71">
        <v>5908</v>
      </c>
      <c r="Y86" s="71">
        <v>8101</v>
      </c>
      <c r="Z86" s="71">
        <v>15175</v>
      </c>
      <c r="AA86" s="71">
        <v>6144</v>
      </c>
      <c r="AB86" s="71">
        <v>21274</v>
      </c>
      <c r="AC86" s="71">
        <v>0</v>
      </c>
      <c r="AD86" s="71">
        <v>2.416712134097148</v>
      </c>
      <c r="AE86" s="72"/>
      <c r="AF86" s="71">
        <v>53735078.264453202</v>
      </c>
      <c r="AG86" s="71">
        <v>2183329.0769995111</v>
      </c>
      <c r="AH86" s="71">
        <v>1698087.3511754109</v>
      </c>
      <c r="AI86" s="71">
        <v>36321656.977437213</v>
      </c>
      <c r="AJ86" s="71">
        <v>40249077.728004597</v>
      </c>
      <c r="AK86" s="71">
        <v>0</v>
      </c>
      <c r="AL86" s="71">
        <v>0</v>
      </c>
      <c r="AM86" s="71">
        <v>2928389.7292796178</v>
      </c>
      <c r="AN86" s="71">
        <v>0</v>
      </c>
      <c r="AO86" s="71">
        <v>0</v>
      </c>
      <c r="AP86" s="71">
        <v>137115619.12734956</v>
      </c>
      <c r="AQ86" s="72"/>
      <c r="AR86" s="71">
        <v>532</v>
      </c>
      <c r="AS86" s="71">
        <v>310</v>
      </c>
      <c r="AT86" s="71">
        <v>0</v>
      </c>
      <c r="AU86" s="71">
        <v>8</v>
      </c>
      <c r="AV86" s="71">
        <v>0</v>
      </c>
      <c r="AW86" s="71">
        <v>0</v>
      </c>
      <c r="AX86" s="71"/>
      <c r="AY86" s="72"/>
      <c r="AZ86" s="71">
        <v>2310.3000000000002</v>
      </c>
      <c r="BA86" s="71">
        <v>15817.5</v>
      </c>
      <c r="BB86" s="71">
        <v>0</v>
      </c>
      <c r="BC86" s="71">
        <v>28387</v>
      </c>
      <c r="BD86" s="71">
        <v>0</v>
      </c>
      <c r="BE86" s="71">
        <v>0</v>
      </c>
      <c r="BF86" s="71"/>
      <c r="BG86" s="72"/>
      <c r="BH86" s="71">
        <v>0</v>
      </c>
      <c r="BI86" s="71">
        <v>0</v>
      </c>
      <c r="BJ86" s="71">
        <v>67.197000000000003</v>
      </c>
      <c r="BK86" s="71">
        <v>0</v>
      </c>
      <c r="BL86" s="71">
        <v>0</v>
      </c>
      <c r="BM86" s="71">
        <v>0</v>
      </c>
      <c r="BN86" s="72"/>
      <c r="BO86" s="71">
        <v>0</v>
      </c>
      <c r="BP86" s="71">
        <v>0</v>
      </c>
      <c r="BQ86" s="71">
        <v>2</v>
      </c>
      <c r="BR86" s="71">
        <v>0</v>
      </c>
      <c r="BS86" s="71">
        <v>0</v>
      </c>
      <c r="BT86" s="71">
        <v>0</v>
      </c>
      <c r="BU86"/>
      <c r="BV86" s="70">
        <v>67.197000000000003</v>
      </c>
      <c r="BW86" s="70">
        <v>0</v>
      </c>
      <c r="BX86" s="70">
        <v>0</v>
      </c>
      <c r="BY86" s="70">
        <v>0</v>
      </c>
      <c r="BZ86" s="70">
        <v>0</v>
      </c>
      <c r="CA86" s="70">
        <v>0</v>
      </c>
      <c r="CB86" s="70">
        <v>0</v>
      </c>
      <c r="CC86" s="70">
        <v>0</v>
      </c>
      <c r="CD86" s="70">
        <v>0</v>
      </c>
    </row>
    <row r="87" spans="1:82">
      <c r="A87" s="70" t="s">
        <v>1738</v>
      </c>
      <c r="B87" s="70">
        <v>407</v>
      </c>
      <c r="C87" s="70">
        <v>16</v>
      </c>
      <c r="D87" s="70">
        <v>24</v>
      </c>
      <c r="E87" s="70">
        <v>2019</v>
      </c>
      <c r="F87" s="70" t="s">
        <v>158</v>
      </c>
      <c r="G87" s="70" t="s">
        <v>1722</v>
      </c>
      <c r="H87" s="70" t="s">
        <v>1723</v>
      </c>
      <c r="I87" s="148"/>
      <c r="J87" s="71">
        <v>43.112684980730748</v>
      </c>
      <c r="K87" s="71">
        <v>2.8004824089357903</v>
      </c>
      <c r="L87" s="71">
        <v>7.8279431158012516</v>
      </c>
      <c r="M87" s="71">
        <v>24.10722502288764</v>
      </c>
      <c r="N87" s="71">
        <v>24.918954212171062</v>
      </c>
      <c r="O87" s="71">
        <v>23.976666481681889</v>
      </c>
      <c r="P87" s="71">
        <v>28.293604980555987</v>
      </c>
      <c r="Q87" s="71">
        <v>1.28739860012639</v>
      </c>
      <c r="R87" s="71">
        <v>0</v>
      </c>
      <c r="S87" s="71">
        <v>2.3760956157205668</v>
      </c>
      <c r="T87" s="72"/>
      <c r="U87" s="71">
        <v>5684426</v>
      </c>
      <c r="V87" s="71">
        <v>1353</v>
      </c>
      <c r="W87" s="71">
        <v>332</v>
      </c>
      <c r="X87" s="71">
        <v>5908</v>
      </c>
      <c r="Y87" s="71">
        <v>8074</v>
      </c>
      <c r="Z87" s="71">
        <v>15011</v>
      </c>
      <c r="AA87" s="71">
        <v>5875</v>
      </c>
      <c r="AB87" s="71">
        <v>20862</v>
      </c>
      <c r="AC87" s="71">
        <v>0</v>
      </c>
      <c r="AD87" s="71">
        <v>2.3760956157205668</v>
      </c>
      <c r="AE87" s="72"/>
      <c r="AF87" s="71">
        <v>54135346.115972318</v>
      </c>
      <c r="AG87" s="71">
        <v>2119005.801512816</v>
      </c>
      <c r="AH87" s="71">
        <v>1789948.9899448049</v>
      </c>
      <c r="AI87" s="71">
        <v>40322952.017605573</v>
      </c>
      <c r="AJ87" s="71">
        <v>37317380.667640314</v>
      </c>
      <c r="AK87" s="71">
        <v>0</v>
      </c>
      <c r="AL87" s="71">
        <v>0</v>
      </c>
      <c r="AM87" s="71">
        <v>2841247.3509480837</v>
      </c>
      <c r="AN87" s="71">
        <v>0</v>
      </c>
      <c r="AO87" s="71">
        <v>0</v>
      </c>
      <c r="AP87" s="71">
        <v>138525880.9436239</v>
      </c>
      <c r="AQ87" s="72"/>
      <c r="AR87" s="71">
        <v>554</v>
      </c>
      <c r="AS87" s="71">
        <v>363</v>
      </c>
      <c r="AT87" s="71">
        <v>0</v>
      </c>
      <c r="AU87" s="71">
        <v>9</v>
      </c>
      <c r="AV87" s="71">
        <v>0</v>
      </c>
      <c r="AW87" s="71">
        <v>0</v>
      </c>
      <c r="AX87" s="71"/>
      <c r="AY87" s="72"/>
      <c r="AZ87" s="71">
        <v>2431.900000000001</v>
      </c>
      <c r="BA87" s="71">
        <v>18043.599999999999</v>
      </c>
      <c r="BB87" s="71">
        <v>0</v>
      </c>
      <c r="BC87" s="71">
        <v>28437.1</v>
      </c>
      <c r="BD87" s="71">
        <v>0</v>
      </c>
      <c r="BE87" s="71">
        <v>0</v>
      </c>
      <c r="BF87" s="71"/>
      <c r="BG87" s="72"/>
      <c r="BH87" s="71">
        <v>0</v>
      </c>
      <c r="BI87" s="71">
        <v>0</v>
      </c>
      <c r="BJ87" s="71">
        <v>57.225000000000001</v>
      </c>
      <c r="BK87" s="71">
        <v>0</v>
      </c>
      <c r="BL87" s="71">
        <v>0</v>
      </c>
      <c r="BM87" s="71">
        <v>0</v>
      </c>
      <c r="BN87" s="72"/>
      <c r="BO87" s="71">
        <v>0</v>
      </c>
      <c r="BP87" s="71">
        <v>0</v>
      </c>
      <c r="BQ87" s="71">
        <v>3</v>
      </c>
      <c r="BR87" s="71">
        <v>0</v>
      </c>
      <c r="BS87" s="71">
        <v>0</v>
      </c>
      <c r="BT87" s="71">
        <v>0</v>
      </c>
      <c r="BU87"/>
      <c r="BV87" s="70">
        <v>57.225000000000001</v>
      </c>
      <c r="BW87" s="70">
        <v>0</v>
      </c>
      <c r="BX87" s="70">
        <v>0</v>
      </c>
      <c r="BY87" s="70">
        <v>0</v>
      </c>
      <c r="BZ87" s="70">
        <v>0</v>
      </c>
      <c r="CA87" s="70">
        <v>0</v>
      </c>
      <c r="CB87" s="70">
        <v>0</v>
      </c>
      <c r="CC87" s="70">
        <v>0</v>
      </c>
      <c r="CD87" s="70">
        <v>0</v>
      </c>
    </row>
    <row r="88" spans="1:82">
      <c r="A88" s="70" t="s">
        <v>1739</v>
      </c>
      <c r="B88" s="70">
        <v>408</v>
      </c>
      <c r="C88" s="70">
        <v>17</v>
      </c>
      <c r="D88" s="70">
        <v>24</v>
      </c>
      <c r="E88" s="70">
        <v>2020</v>
      </c>
      <c r="F88" s="70" t="s">
        <v>159</v>
      </c>
      <c r="G88" s="70" t="s">
        <v>1722</v>
      </c>
      <c r="H88" s="70" t="s">
        <v>1723</v>
      </c>
      <c r="I88" s="148"/>
      <c r="J88" s="71">
        <v>43.828798847633273</v>
      </c>
      <c r="K88" s="71">
        <v>3.0508446942510701</v>
      </c>
      <c r="L88" s="71">
        <v>8.1334488073757587</v>
      </c>
      <c r="M88" s="71">
        <v>18.757263397374206</v>
      </c>
      <c r="N88" s="71">
        <v>24.130365555160527</v>
      </c>
      <c r="O88" s="71">
        <v>20.833419535030824</v>
      </c>
      <c r="P88" s="71">
        <v>26.252379693148981</v>
      </c>
      <c r="Q88" s="71">
        <v>1.2062774400184999</v>
      </c>
      <c r="R88" s="71">
        <v>0</v>
      </c>
      <c r="S88" s="71">
        <v>2.617265921676057</v>
      </c>
      <c r="T88" s="72"/>
      <c r="U88" s="71">
        <v>5547794</v>
      </c>
      <c r="V88" s="71">
        <v>1337</v>
      </c>
      <c r="W88" s="71">
        <v>407</v>
      </c>
      <c r="X88" s="71">
        <v>5231</v>
      </c>
      <c r="Y88" s="71">
        <v>8057</v>
      </c>
      <c r="Z88" s="71">
        <v>14887</v>
      </c>
      <c r="AA88" s="71">
        <v>5794</v>
      </c>
      <c r="AB88" s="71">
        <v>20459</v>
      </c>
      <c r="AC88" s="71">
        <v>0</v>
      </c>
      <c r="AD88" s="71">
        <v>2.617265921676057</v>
      </c>
      <c r="AE88" s="72"/>
      <c r="AF88" s="71">
        <v>55029697.953147762</v>
      </c>
      <c r="AG88" s="71">
        <v>2251243.2215216169</v>
      </c>
      <c r="AH88" s="71">
        <v>1974284.9040662532</v>
      </c>
      <c r="AI88" s="71">
        <v>33114523.461618774</v>
      </c>
      <c r="AJ88" s="71">
        <v>43581499.201295488</v>
      </c>
      <c r="AK88" s="71"/>
      <c r="AL88" s="71"/>
      <c r="AM88" s="71">
        <v>2670126.8042308949</v>
      </c>
      <c r="AN88" s="71"/>
      <c r="AO88" s="71"/>
      <c r="AP88" s="71">
        <v>138621375.54588079</v>
      </c>
      <c r="AQ88" s="72"/>
      <c r="AR88" s="71">
        <v>569</v>
      </c>
      <c r="AS88" s="71">
        <v>401</v>
      </c>
      <c r="AT88" s="71">
        <v>0</v>
      </c>
      <c r="AU88" s="71">
        <v>9</v>
      </c>
      <c r="AV88" s="71">
        <v>0</v>
      </c>
      <c r="AW88" s="71">
        <v>0</v>
      </c>
      <c r="AX88" s="71"/>
      <c r="AY88" s="72"/>
      <c r="AZ88" s="71">
        <v>2537.6000000000022</v>
      </c>
      <c r="BA88" s="71">
        <v>19680.500000000011</v>
      </c>
      <c r="BB88" s="71">
        <v>0</v>
      </c>
      <c r="BC88" s="71">
        <v>28437.1</v>
      </c>
      <c r="BD88" s="71">
        <v>0</v>
      </c>
      <c r="BE88" s="71">
        <v>0</v>
      </c>
      <c r="BF88" s="71"/>
      <c r="BG88" s="72"/>
      <c r="BH88" s="71">
        <v>0</v>
      </c>
      <c r="BI88" s="71">
        <v>0</v>
      </c>
      <c r="BJ88" s="71">
        <v>33.729999999999997</v>
      </c>
      <c r="BK88" s="71">
        <v>0</v>
      </c>
      <c r="BL88" s="71">
        <v>0</v>
      </c>
      <c r="BM88" s="71">
        <v>0</v>
      </c>
      <c r="BN88" s="72"/>
      <c r="BO88" s="71">
        <v>0</v>
      </c>
      <c r="BP88" s="71">
        <v>0</v>
      </c>
      <c r="BQ88" s="71">
        <v>3</v>
      </c>
      <c r="BR88" s="71">
        <v>0</v>
      </c>
      <c r="BS88" s="71">
        <v>0</v>
      </c>
      <c r="BT88" s="71">
        <v>0</v>
      </c>
      <c r="BU88"/>
      <c r="BV88" s="70">
        <v>33.729999999999997</v>
      </c>
      <c r="BW88" s="70">
        <v>0</v>
      </c>
      <c r="BX88" s="70">
        <v>0</v>
      </c>
      <c r="BY88" s="70">
        <v>0</v>
      </c>
      <c r="BZ88" s="70">
        <v>0</v>
      </c>
      <c r="CA88" s="70">
        <v>0</v>
      </c>
      <c r="CB88" s="70">
        <v>0</v>
      </c>
      <c r="CC88" s="70">
        <v>0</v>
      </c>
      <c r="CD88" s="70">
        <v>0</v>
      </c>
    </row>
    <row r="89" spans="1:82">
      <c r="A89" s="70" t="s">
        <v>1740</v>
      </c>
      <c r="B89" s="70">
        <v>408</v>
      </c>
      <c r="C89" s="70">
        <v>18</v>
      </c>
      <c r="D89" s="70">
        <v>24</v>
      </c>
      <c r="E89" s="70">
        <v>2021</v>
      </c>
      <c r="F89" s="70" t="s">
        <v>160</v>
      </c>
      <c r="G89" s="70" t="s">
        <v>1722</v>
      </c>
      <c r="H89" s="70" t="s">
        <v>1723</v>
      </c>
      <c r="I89" s="148"/>
      <c r="J89" s="71">
        <v>41.290228904650732</v>
      </c>
      <c r="K89" s="71">
        <v>3.3262807471516243</v>
      </c>
      <c r="L89" s="71">
        <v>9.1582803634258863</v>
      </c>
      <c r="M89" s="71">
        <v>21.420268229764226</v>
      </c>
      <c r="N89" s="71">
        <v>24.763525974785086</v>
      </c>
      <c r="O89" s="71">
        <v>20.181805522960325</v>
      </c>
      <c r="P89" s="71">
        <v>26.759826423475342</v>
      </c>
      <c r="Q89" s="71">
        <v>1.16499795390104</v>
      </c>
      <c r="R89" s="71">
        <v>0</v>
      </c>
      <c r="S89" s="71">
        <v>2.2555419018934679</v>
      </c>
      <c r="T89" s="72"/>
      <c r="U89" s="71">
        <v>5613035</v>
      </c>
      <c r="V89" s="71">
        <v>1337</v>
      </c>
      <c r="W89" s="71">
        <v>407</v>
      </c>
      <c r="X89" s="71">
        <v>5231</v>
      </c>
      <c r="Y89" s="71">
        <v>7966</v>
      </c>
      <c r="Z89" s="71">
        <v>14849</v>
      </c>
      <c r="AA89" s="71">
        <v>5759</v>
      </c>
      <c r="AB89" s="71">
        <v>19953</v>
      </c>
      <c r="AC89" s="71">
        <v>0</v>
      </c>
      <c r="AD89" s="71">
        <v>2.2555419018934679</v>
      </c>
      <c r="AE89" s="72"/>
      <c r="AF89" s="71">
        <v>50342878.199355453</v>
      </c>
      <c r="AG89" s="71">
        <v>2295189.208316518</v>
      </c>
      <c r="AH89" s="71">
        <v>2124174.8814668301</v>
      </c>
      <c r="AI89" s="71">
        <v>32876669.53410529</v>
      </c>
      <c r="AJ89" s="71">
        <v>41698485.446269207</v>
      </c>
      <c r="AK89" s="71">
        <v>0</v>
      </c>
      <c r="AL89" s="71">
        <v>0</v>
      </c>
      <c r="AM89" s="71">
        <v>2619108.3534290916</v>
      </c>
      <c r="AN89" s="71">
        <v>0</v>
      </c>
      <c r="AO89" s="71">
        <v>0</v>
      </c>
      <c r="AP89" s="71">
        <v>131956505.6229424</v>
      </c>
      <c r="AQ89" s="72"/>
      <c r="AR89" s="71">
        <v>592</v>
      </c>
      <c r="AS89" s="71">
        <v>420</v>
      </c>
      <c r="AT89" s="71">
        <v>0</v>
      </c>
      <c r="AU89" s="71">
        <v>9</v>
      </c>
      <c r="AV89" s="71">
        <v>0</v>
      </c>
      <c r="AW89" s="71">
        <v>0</v>
      </c>
      <c r="AX89" s="71"/>
      <c r="AY89" s="72"/>
      <c r="AZ89" s="71">
        <v>2728.9000000000028</v>
      </c>
      <c r="BA89" s="71">
        <v>20492.80000000001</v>
      </c>
      <c r="BB89" s="71">
        <v>0</v>
      </c>
      <c r="BC89" s="71">
        <v>28437.1</v>
      </c>
      <c r="BD89" s="71">
        <v>0</v>
      </c>
      <c r="BE89" s="71">
        <v>0</v>
      </c>
      <c r="BF89" s="71"/>
      <c r="BG89" s="72"/>
      <c r="BH89" s="71">
        <v>0</v>
      </c>
      <c r="BI89" s="71">
        <v>0</v>
      </c>
      <c r="BJ89" s="71">
        <v>21.010999999999999</v>
      </c>
      <c r="BK89" s="71">
        <v>0</v>
      </c>
      <c r="BL89" s="71">
        <v>0</v>
      </c>
      <c r="BM89" s="71">
        <v>0</v>
      </c>
      <c r="BN89" s="72"/>
      <c r="BO89" s="71">
        <v>0</v>
      </c>
      <c r="BP89" s="71">
        <v>0</v>
      </c>
      <c r="BQ89" s="71">
        <v>4</v>
      </c>
      <c r="BR89" s="71">
        <v>0</v>
      </c>
      <c r="BS89" s="71">
        <v>0</v>
      </c>
      <c r="BT89" s="71">
        <v>0</v>
      </c>
      <c r="BU89"/>
      <c r="BV89" s="70">
        <v>21.010999999999999</v>
      </c>
      <c r="BW89" s="70">
        <v>0</v>
      </c>
      <c r="BX89" s="70">
        <v>0</v>
      </c>
      <c r="BY89" s="70">
        <v>0</v>
      </c>
      <c r="BZ89" s="70">
        <v>0</v>
      </c>
      <c r="CA89" s="70">
        <v>0</v>
      </c>
      <c r="CB89" s="70">
        <v>0</v>
      </c>
      <c r="CC89" s="70">
        <v>0</v>
      </c>
      <c r="CD89" s="70">
        <v>0</v>
      </c>
    </row>
    <row r="90" spans="1:82">
      <c r="A90" s="70" t="s">
        <v>1741</v>
      </c>
      <c r="B90" s="70">
        <v>408</v>
      </c>
      <c r="C90" s="70">
        <v>19</v>
      </c>
      <c r="D90" s="70">
        <v>24</v>
      </c>
      <c r="E90" s="70">
        <v>2022</v>
      </c>
      <c r="F90" s="70" t="s">
        <v>161</v>
      </c>
      <c r="G90" s="70" t="s">
        <v>1722</v>
      </c>
      <c r="H90" s="70" t="s">
        <v>1723</v>
      </c>
      <c r="I90" s="148"/>
      <c r="J90" s="71">
        <v>37.526935281568619</v>
      </c>
      <c r="K90" s="71">
        <v>3.1716821032945375</v>
      </c>
      <c r="L90" s="71">
        <v>7.7719114002021144</v>
      </c>
      <c r="M90" s="71">
        <v>19.357198360440503</v>
      </c>
      <c r="N90" s="71">
        <v>26.206943362043216</v>
      </c>
      <c r="O90" s="71">
        <v>21.018435027348346</v>
      </c>
      <c r="P90" s="71">
        <v>26.101710794641839</v>
      </c>
      <c r="Q90" s="71">
        <v>1.1500812432183982</v>
      </c>
      <c r="R90" s="71">
        <v>0</v>
      </c>
      <c r="S90" s="71">
        <v>2.507031169976452</v>
      </c>
      <c r="T90" s="72"/>
      <c r="U90" s="71">
        <v>5755037</v>
      </c>
      <c r="V90" s="71">
        <v>1337</v>
      </c>
      <c r="W90" s="71">
        <v>407</v>
      </c>
      <c r="X90" s="71">
        <v>5231</v>
      </c>
      <c r="Y90" s="71">
        <v>7943</v>
      </c>
      <c r="Z90" s="71">
        <v>14693</v>
      </c>
      <c r="AA90" s="71">
        <v>5703</v>
      </c>
      <c r="AB90" s="71">
        <v>19536</v>
      </c>
      <c r="AC90" s="71">
        <v>0</v>
      </c>
      <c r="AD90" s="71">
        <v>2.507031169976452</v>
      </c>
      <c r="AE90" s="72"/>
      <c r="AF90" s="71">
        <v>45797030.407693222</v>
      </c>
      <c r="AG90" s="71">
        <v>2327637.6447233716</v>
      </c>
      <c r="AH90" s="71">
        <v>2245012.2699078363</v>
      </c>
      <c r="AI90" s="71">
        <v>31697661.705599327</v>
      </c>
      <c r="AJ90" s="71">
        <v>44571215.527996622</v>
      </c>
      <c r="AK90" s="71">
        <v>0</v>
      </c>
      <c r="AL90" s="71">
        <v>0</v>
      </c>
      <c r="AM90" s="71">
        <v>2522630.8235374098</v>
      </c>
      <c r="AN90" s="71">
        <v>0</v>
      </c>
      <c r="AO90" s="71">
        <v>0</v>
      </c>
      <c r="AP90" s="71">
        <v>129161188.3794578</v>
      </c>
      <c r="AQ90" s="72"/>
      <c r="AR90" s="71">
        <v>612</v>
      </c>
      <c r="AS90" s="71">
        <v>431</v>
      </c>
      <c r="AT90" s="71">
        <v>0</v>
      </c>
      <c r="AU90" s="71">
        <v>10</v>
      </c>
      <c r="AV90" s="71">
        <v>0</v>
      </c>
      <c r="AW90" s="71">
        <v>0</v>
      </c>
      <c r="AX90" s="71"/>
      <c r="AY90" s="72"/>
      <c r="AZ90" s="71">
        <v>2854.5000000000036</v>
      </c>
      <c r="BA90" s="71">
        <v>21026.30000000001</v>
      </c>
      <c r="BB90" s="71">
        <v>0</v>
      </c>
      <c r="BC90" s="71">
        <v>45437.1</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1742</v>
      </c>
      <c r="B91" s="70">
        <v>408</v>
      </c>
      <c r="C91" s="70">
        <v>20</v>
      </c>
      <c r="D91" s="70">
        <v>24</v>
      </c>
      <c r="E91" s="70">
        <v>2023</v>
      </c>
      <c r="F91" s="70" t="s">
        <v>1539</v>
      </c>
      <c r="G91" s="70" t="s">
        <v>1722</v>
      </c>
      <c r="H91" s="70" t="s">
        <v>1723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635</v>
      </c>
      <c r="AS91" s="71">
        <v>433</v>
      </c>
      <c r="AT91" s="71">
        <v>0</v>
      </c>
      <c r="AU91" s="71">
        <v>10</v>
      </c>
      <c r="AV91" s="71">
        <v>0</v>
      </c>
      <c r="AW91" s="71">
        <v>0</v>
      </c>
      <c r="AX91" s="71"/>
      <c r="AY91" s="72"/>
      <c r="AZ91" s="71">
        <v>3003.9000000000037</v>
      </c>
      <c r="BA91" s="71">
        <v>21108.80000000001</v>
      </c>
      <c r="BB91" s="71">
        <v>0</v>
      </c>
      <c r="BC91" s="71">
        <v>45437.1</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1743</v>
      </c>
      <c r="B92" s="70">
        <v>408</v>
      </c>
      <c r="C92" s="70">
        <v>21</v>
      </c>
      <c r="D92" s="70">
        <v>24</v>
      </c>
      <c r="E92" s="70">
        <v>2024</v>
      </c>
      <c r="F92" s="70" t="s">
        <v>1554</v>
      </c>
      <c r="G92" s="70" t="s">
        <v>1722</v>
      </c>
      <c r="H92" s="70" t="s">
        <v>1723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1744</v>
      </c>
      <c r="B93" s="70">
        <v>239</v>
      </c>
      <c r="C93" s="70">
        <v>1</v>
      </c>
      <c r="D93" s="70">
        <v>15</v>
      </c>
      <c r="E93" s="70">
        <v>1990</v>
      </c>
      <c r="F93" s="70" t="s">
        <v>787</v>
      </c>
      <c r="G93" s="70" t="s">
        <v>1745</v>
      </c>
      <c r="H93" s="70" t="s">
        <v>1746</v>
      </c>
      <c r="I93" s="148"/>
      <c r="J93" s="71">
        <v>218.5101505400481</v>
      </c>
      <c r="K93" s="71">
        <v>3.3898423544851779</v>
      </c>
      <c r="L93" s="71">
        <v>104.901318167402</v>
      </c>
      <c r="M93" s="71">
        <v>17.839786756705859</v>
      </c>
      <c r="N93" s="71">
        <v>23.610279750293611</v>
      </c>
      <c r="O93" s="71">
        <v>17.898834659972518</v>
      </c>
      <c r="P93" s="71">
        <v>30.183958635870869</v>
      </c>
      <c r="Q93" s="71">
        <v>1.9890238134401701</v>
      </c>
      <c r="R93" s="71">
        <v>0.7624632081105247</v>
      </c>
      <c r="S93" s="71">
        <v>2.0521682182142209</v>
      </c>
      <c r="T93" s="72"/>
      <c r="U93" s="71">
        <v>5626606</v>
      </c>
      <c r="V93" s="71">
        <v>1147</v>
      </c>
      <c r="W93" s="71">
        <v>1183</v>
      </c>
      <c r="X93" s="71">
        <v>6999</v>
      </c>
      <c r="Y93" s="71">
        <v>10252</v>
      </c>
      <c r="Z93" s="71">
        <v>7362</v>
      </c>
      <c r="AA93" s="71">
        <v>7329</v>
      </c>
      <c r="AB93" s="71">
        <v>32295</v>
      </c>
      <c r="AC93" s="71">
        <v>132060</v>
      </c>
      <c r="AD93" s="71">
        <v>2.0521682182142209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1747</v>
      </c>
      <c r="B94" s="70">
        <v>240</v>
      </c>
      <c r="C94" s="70">
        <v>2</v>
      </c>
      <c r="D94" s="70">
        <v>15</v>
      </c>
      <c r="E94" s="70">
        <v>2005</v>
      </c>
      <c r="F94" s="70" t="s">
        <v>789</v>
      </c>
      <c r="G94" s="70" t="s">
        <v>1745</v>
      </c>
      <c r="H94" s="70" t="s">
        <v>1746</v>
      </c>
      <c r="I94" s="148"/>
      <c r="J94" s="71">
        <v>16.418996503564468</v>
      </c>
      <c r="K94" s="71">
        <v>2.3147952280705519</v>
      </c>
      <c r="L94" s="71">
        <v>58.733926286889627</v>
      </c>
      <c r="M94" s="71">
        <v>23.577631740259989</v>
      </c>
      <c r="N94" s="71">
        <v>34.264444666253112</v>
      </c>
      <c r="O94" s="71">
        <v>26.470375102882279</v>
      </c>
      <c r="P94" s="71">
        <v>30.26752565485798</v>
      </c>
      <c r="Q94" s="71">
        <v>1.6242088037319999</v>
      </c>
      <c r="R94" s="71">
        <v>0.19340686830913309</v>
      </c>
      <c r="S94" s="71">
        <v>2.1773006079999999</v>
      </c>
      <c r="T94" s="72"/>
      <c r="U94" s="71">
        <v>513177</v>
      </c>
      <c r="V94" s="71">
        <v>1055</v>
      </c>
      <c r="W94" s="71">
        <v>691</v>
      </c>
      <c r="X94" s="71">
        <v>5294</v>
      </c>
      <c r="Y94" s="71">
        <v>11084</v>
      </c>
      <c r="Z94" s="71">
        <v>12599</v>
      </c>
      <c r="AA94" s="71">
        <v>6019</v>
      </c>
      <c r="AB94" s="71">
        <v>27569</v>
      </c>
      <c r="AC94" s="71">
        <v>34200</v>
      </c>
      <c r="AD94" s="71">
        <v>2.1773006079999999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1748</v>
      </c>
      <c r="B95" s="70">
        <v>241</v>
      </c>
      <c r="C95" s="70">
        <v>3</v>
      </c>
      <c r="D95" s="70">
        <v>15</v>
      </c>
      <c r="E95" s="70">
        <v>2006</v>
      </c>
      <c r="F95" s="70" t="s">
        <v>790</v>
      </c>
      <c r="G95" s="70" t="s">
        <v>1745</v>
      </c>
      <c r="H95" s="70" t="s">
        <v>1746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1749</v>
      </c>
      <c r="B96" s="70">
        <v>242</v>
      </c>
      <c r="C96" s="70">
        <v>4</v>
      </c>
      <c r="D96" s="70">
        <v>15</v>
      </c>
      <c r="E96" s="70">
        <v>2007</v>
      </c>
      <c r="F96" s="70" t="s">
        <v>791</v>
      </c>
      <c r="G96" s="70" t="s">
        <v>1745</v>
      </c>
      <c r="H96" s="70" t="s">
        <v>1746</v>
      </c>
      <c r="I96" s="148"/>
      <c r="J96" s="71">
        <v>11.42438608219115</v>
      </c>
      <c r="K96" s="71">
        <v>1.911391880700847</v>
      </c>
      <c r="L96" s="71">
        <v>55.523105840259277</v>
      </c>
      <c r="M96" s="71">
        <v>26.258238805164989</v>
      </c>
      <c r="N96" s="71">
        <v>34.401910699639743</v>
      </c>
      <c r="O96" s="71">
        <v>25.04894589471823</v>
      </c>
      <c r="P96" s="71">
        <v>29.076419030748049</v>
      </c>
      <c r="Q96" s="71">
        <v>1.64970235550741</v>
      </c>
      <c r="R96" s="71">
        <v>0.1185027305713562</v>
      </c>
      <c r="S96" s="71">
        <v>2.5179392586599998</v>
      </c>
      <c r="T96" s="72"/>
      <c r="U96" s="71">
        <v>461393</v>
      </c>
      <c r="V96" s="71">
        <v>860</v>
      </c>
      <c r="W96" s="71">
        <v>627</v>
      </c>
      <c r="X96" s="71">
        <v>6662</v>
      </c>
      <c r="Y96" s="71">
        <v>11074</v>
      </c>
      <c r="Z96" s="71">
        <v>12394</v>
      </c>
      <c r="AA96" s="71">
        <v>5694</v>
      </c>
      <c r="AB96" s="71">
        <v>26521</v>
      </c>
      <c r="AC96" s="71">
        <v>21556</v>
      </c>
      <c r="AD96" s="71">
        <v>2.5179392586599998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1750</v>
      </c>
      <c r="B97" s="70">
        <v>243</v>
      </c>
      <c r="C97" s="70">
        <v>5</v>
      </c>
      <c r="D97" s="70">
        <v>15</v>
      </c>
      <c r="E97" s="70">
        <v>2008</v>
      </c>
      <c r="F97" s="70" t="s">
        <v>792</v>
      </c>
      <c r="G97" s="70" t="s">
        <v>1745</v>
      </c>
      <c r="H97" s="70" t="s">
        <v>1746</v>
      </c>
      <c r="I97" s="148"/>
      <c r="J97" s="71">
        <v>9.6215788265238196</v>
      </c>
      <c r="K97" s="71">
        <v>1.4146026343532201</v>
      </c>
      <c r="L97" s="71">
        <v>48.208301537395421</v>
      </c>
      <c r="M97" s="71">
        <v>27.912131282466731</v>
      </c>
      <c r="N97" s="71">
        <v>36.158266589773177</v>
      </c>
      <c r="O97" s="71">
        <v>24.049238591748509</v>
      </c>
      <c r="P97" s="71">
        <v>27.895628743207759</v>
      </c>
      <c r="Q97" s="71">
        <v>1.5944283167211699</v>
      </c>
      <c r="R97" s="71">
        <v>7.9762294620814869E-2</v>
      </c>
      <c r="S97" s="71">
        <v>3.3958402541843702</v>
      </c>
      <c r="T97" s="72"/>
      <c r="U97" s="71">
        <v>421869</v>
      </c>
      <c r="V97" s="71">
        <v>860</v>
      </c>
      <c r="W97" s="71">
        <v>627</v>
      </c>
      <c r="X97" s="71">
        <v>6662</v>
      </c>
      <c r="Y97" s="71">
        <v>11027</v>
      </c>
      <c r="Z97" s="71">
        <v>12317</v>
      </c>
      <c r="AA97" s="71">
        <v>5469</v>
      </c>
      <c r="AB97" s="71">
        <v>26054</v>
      </c>
      <c r="AC97" s="71">
        <v>15066</v>
      </c>
      <c r="AD97" s="71">
        <v>3.3958402541843702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1751</v>
      </c>
      <c r="B98" s="70">
        <v>244</v>
      </c>
      <c r="C98" s="70">
        <v>6</v>
      </c>
      <c r="D98" s="70">
        <v>15</v>
      </c>
      <c r="E98" s="70">
        <v>2009</v>
      </c>
      <c r="F98" s="70" t="s">
        <v>176</v>
      </c>
      <c r="G98" s="70" t="s">
        <v>1745</v>
      </c>
      <c r="H98" s="70" t="s">
        <v>1746</v>
      </c>
      <c r="I98" s="148"/>
      <c r="J98" s="71">
        <v>9.6346084528268694</v>
      </c>
      <c r="K98" s="71">
        <v>1.318098357823775</v>
      </c>
      <c r="L98" s="71">
        <v>41.944599129599951</v>
      </c>
      <c r="M98" s="71">
        <v>27.548668875649401</v>
      </c>
      <c r="N98" s="71">
        <v>33.09848037223226</v>
      </c>
      <c r="O98" s="71">
        <v>24.390512925752589</v>
      </c>
      <c r="P98" s="71">
        <v>26.387474481070718</v>
      </c>
      <c r="Q98" s="71">
        <v>1.4915379135534601</v>
      </c>
      <c r="R98" s="71">
        <v>8.4472188303303705E-2</v>
      </c>
      <c r="S98" s="71">
        <v>1.917378107367149</v>
      </c>
      <c r="T98" s="72"/>
      <c r="U98" s="71">
        <v>361362</v>
      </c>
      <c r="V98" s="71">
        <v>724</v>
      </c>
      <c r="W98" s="71">
        <v>653</v>
      </c>
      <c r="X98" s="71">
        <v>6517</v>
      </c>
      <c r="Y98" s="71">
        <v>10946</v>
      </c>
      <c r="Z98" s="71">
        <v>12330</v>
      </c>
      <c r="AA98" s="71">
        <v>5311</v>
      </c>
      <c r="AB98" s="71">
        <v>25585</v>
      </c>
      <c r="AC98" s="71">
        <v>15566</v>
      </c>
      <c r="AD98" s="71">
        <v>1.917378107367149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1752</v>
      </c>
      <c r="B99" s="70">
        <v>245</v>
      </c>
      <c r="C99" s="70">
        <v>7</v>
      </c>
      <c r="D99" s="70">
        <v>15</v>
      </c>
      <c r="E99" s="70">
        <v>2010</v>
      </c>
      <c r="F99" s="70" t="s">
        <v>177</v>
      </c>
      <c r="G99" s="70" t="s">
        <v>1745</v>
      </c>
      <c r="H99" s="70" t="s">
        <v>1746</v>
      </c>
      <c r="I99" s="148"/>
      <c r="J99" s="71">
        <v>8.950929814030312</v>
      </c>
      <c r="K99" s="71">
        <v>1.271373472422282</v>
      </c>
      <c r="L99" s="71">
        <v>39.076120715942068</v>
      </c>
      <c r="M99" s="71">
        <v>24.595741449081011</v>
      </c>
      <c r="N99" s="71">
        <v>29.91126397175583</v>
      </c>
      <c r="O99" s="71">
        <v>24.326924180572071</v>
      </c>
      <c r="P99" s="71">
        <v>26.298988728126609</v>
      </c>
      <c r="Q99" s="71">
        <v>1.5280923140714899</v>
      </c>
      <c r="R99" s="71">
        <v>9.7773236084002624E-2</v>
      </c>
      <c r="S99" s="71">
        <v>2.2563825184688162</v>
      </c>
      <c r="T99" s="72"/>
      <c r="U99" s="71">
        <v>369466</v>
      </c>
      <c r="V99" s="71">
        <v>724</v>
      </c>
      <c r="W99" s="71">
        <v>653</v>
      </c>
      <c r="X99" s="71">
        <v>6517</v>
      </c>
      <c r="Y99" s="71">
        <v>10912</v>
      </c>
      <c r="Z99" s="71">
        <v>12355</v>
      </c>
      <c r="AA99" s="71">
        <v>5161</v>
      </c>
      <c r="AB99" s="71">
        <v>25117</v>
      </c>
      <c r="AC99" s="71">
        <v>17074</v>
      </c>
      <c r="AD99" s="71">
        <v>2.2563825184688162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1753</v>
      </c>
      <c r="B100" s="70">
        <v>246</v>
      </c>
      <c r="C100" s="70">
        <v>8</v>
      </c>
      <c r="D100" s="70">
        <v>15</v>
      </c>
      <c r="E100" s="70">
        <v>2011</v>
      </c>
      <c r="F100" s="70" t="s">
        <v>178</v>
      </c>
      <c r="G100" s="70" t="s">
        <v>1745</v>
      </c>
      <c r="H100" s="70" t="s">
        <v>1746</v>
      </c>
      <c r="I100" s="148"/>
      <c r="J100" s="71">
        <v>7.4838501962251129</v>
      </c>
      <c r="K100" s="71">
        <v>1.828026958069582</v>
      </c>
      <c r="L100" s="71">
        <v>31.316149340348431</v>
      </c>
      <c r="M100" s="71">
        <v>34.13281380722546</v>
      </c>
      <c r="N100" s="71">
        <v>42.543342855706094</v>
      </c>
      <c r="O100" s="71">
        <v>23.524444508140711</v>
      </c>
      <c r="P100" s="71">
        <v>24.054453065357087</v>
      </c>
      <c r="Q100" s="71">
        <v>1.7314781524213401</v>
      </c>
      <c r="R100" s="71">
        <v>0.12374687792502161</v>
      </c>
      <c r="S100" s="71">
        <v>2.8475324934611841</v>
      </c>
      <c r="T100" s="72"/>
      <c r="U100" s="71">
        <v>290836</v>
      </c>
      <c r="V100" s="71">
        <v>724</v>
      </c>
      <c r="W100" s="71">
        <v>653</v>
      </c>
      <c r="X100" s="71">
        <v>6517</v>
      </c>
      <c r="Y100" s="71">
        <v>10842</v>
      </c>
      <c r="Z100" s="71">
        <v>12207</v>
      </c>
      <c r="AA100" s="71">
        <v>4861</v>
      </c>
      <c r="AB100" s="71">
        <v>24673</v>
      </c>
      <c r="AC100" s="71">
        <v>21574</v>
      </c>
      <c r="AD100" s="71">
        <v>2.8475324934611841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1754</v>
      </c>
      <c r="B101" s="70">
        <v>247</v>
      </c>
      <c r="C101" s="70">
        <v>9</v>
      </c>
      <c r="D101" s="70">
        <v>15</v>
      </c>
      <c r="E101" s="70">
        <v>2012</v>
      </c>
      <c r="F101" s="70" t="s">
        <v>179</v>
      </c>
      <c r="G101" s="70" t="s">
        <v>1745</v>
      </c>
      <c r="H101" s="70" t="s">
        <v>1746</v>
      </c>
      <c r="I101" s="148"/>
      <c r="J101" s="71">
        <v>10.76485184058153</v>
      </c>
      <c r="K101" s="71">
        <v>1.8397536427313379</v>
      </c>
      <c r="L101" s="71">
        <v>31.12416843407857</v>
      </c>
      <c r="M101" s="71">
        <v>38.273209048419552</v>
      </c>
      <c r="N101" s="71">
        <v>48.185518210525537</v>
      </c>
      <c r="O101" s="71">
        <v>23.455956767071683</v>
      </c>
      <c r="P101" s="71">
        <v>24.131591635249986</v>
      </c>
      <c r="Q101" s="71">
        <v>1.8520901735514499</v>
      </c>
      <c r="R101" s="71">
        <v>0.1093895849993711</v>
      </c>
      <c r="S101" s="71">
        <v>3.1271780349363318</v>
      </c>
      <c r="T101" s="72"/>
      <c r="U101" s="71">
        <v>328390</v>
      </c>
      <c r="V101" s="71">
        <v>724</v>
      </c>
      <c r="W101" s="71">
        <v>653</v>
      </c>
      <c r="X101" s="71">
        <v>6517</v>
      </c>
      <c r="Y101" s="71">
        <v>10800</v>
      </c>
      <c r="Z101" s="71">
        <v>12268</v>
      </c>
      <c r="AA101" s="71">
        <v>4849</v>
      </c>
      <c r="AB101" s="71">
        <v>24291</v>
      </c>
      <c r="AC101" s="71">
        <v>18577</v>
      </c>
      <c r="AD101" s="71">
        <v>3.1271780349363318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1755</v>
      </c>
      <c r="B102" s="70">
        <v>248</v>
      </c>
      <c r="C102" s="70">
        <v>10</v>
      </c>
      <c r="D102" s="70">
        <v>15</v>
      </c>
      <c r="E102" s="70">
        <v>2013</v>
      </c>
      <c r="F102" s="70" t="s">
        <v>180</v>
      </c>
      <c r="G102" s="1064" t="s">
        <v>1745</v>
      </c>
      <c r="H102" s="70" t="s">
        <v>1746</v>
      </c>
      <c r="I102" s="148"/>
      <c r="J102" s="71">
        <v>10.44589399604976</v>
      </c>
      <c r="K102" s="71">
        <v>1.533398577305606</v>
      </c>
      <c r="L102" s="71">
        <v>32.170038578514088</v>
      </c>
      <c r="M102" s="71">
        <v>38.864633910943439</v>
      </c>
      <c r="N102" s="71">
        <v>50.357977768373537</v>
      </c>
      <c r="O102" s="71">
        <v>22.691383450499057</v>
      </c>
      <c r="P102" s="71">
        <v>24.262482558892764</v>
      </c>
      <c r="Q102" s="71">
        <v>1.85860603328458</v>
      </c>
      <c r="R102" s="71">
        <v>0.1271446576751489</v>
      </c>
      <c r="S102" s="71">
        <v>1.005497816830206</v>
      </c>
      <c r="T102" s="72"/>
      <c r="U102" s="71">
        <v>352550</v>
      </c>
      <c r="V102" s="71">
        <v>724</v>
      </c>
      <c r="W102" s="71">
        <v>653</v>
      </c>
      <c r="X102" s="71">
        <v>6517</v>
      </c>
      <c r="Y102" s="71">
        <v>10790</v>
      </c>
      <c r="Z102" s="71">
        <v>12398</v>
      </c>
      <c r="AA102" s="71">
        <v>4857</v>
      </c>
      <c r="AB102" s="71">
        <v>24027</v>
      </c>
      <c r="AC102" s="71">
        <v>21077</v>
      </c>
      <c r="AD102" s="71">
        <v>1.005497816830206</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1756</v>
      </c>
      <c r="B103" s="70">
        <v>249</v>
      </c>
      <c r="C103" s="70">
        <v>11</v>
      </c>
      <c r="D103" s="70">
        <v>15</v>
      </c>
      <c r="E103" s="70">
        <v>2014</v>
      </c>
      <c r="F103" s="70" t="s">
        <v>181</v>
      </c>
      <c r="G103" s="1064" t="s">
        <v>1745</v>
      </c>
      <c r="H103" s="70" t="s">
        <v>1746</v>
      </c>
      <c r="I103" s="148"/>
      <c r="J103" s="71">
        <v>9.0318047753495385</v>
      </c>
      <c r="K103" s="71">
        <v>1.7252288340532871</v>
      </c>
      <c r="L103" s="71">
        <v>36.865185911445643</v>
      </c>
      <c r="M103" s="71">
        <v>33.867468029819833</v>
      </c>
      <c r="N103" s="71">
        <v>46.024635951025473</v>
      </c>
      <c r="O103" s="71">
        <v>21.506487970439466</v>
      </c>
      <c r="P103" s="71">
        <v>23.871398344611553</v>
      </c>
      <c r="Q103" s="71">
        <v>1.7495270786783601</v>
      </c>
      <c r="R103" s="71">
        <v>0.13576634052997569</v>
      </c>
      <c r="S103" s="71">
        <v>3.617902630975312</v>
      </c>
      <c r="T103" s="72"/>
      <c r="U103" s="71">
        <v>349911</v>
      </c>
      <c r="V103" s="71">
        <v>688</v>
      </c>
      <c r="W103" s="71">
        <v>638</v>
      </c>
      <c r="X103" s="71">
        <v>5922</v>
      </c>
      <c r="Y103" s="71">
        <v>10740</v>
      </c>
      <c r="Z103" s="71">
        <v>12376</v>
      </c>
      <c r="AA103" s="71">
        <v>4754</v>
      </c>
      <c r="AB103" s="71">
        <v>23573</v>
      </c>
      <c r="AC103" s="71">
        <v>22577</v>
      </c>
      <c r="AD103" s="71">
        <v>3.617902630975312</v>
      </c>
      <c r="AE103" s="72"/>
      <c r="AF103" s="71"/>
      <c r="AG103" s="71"/>
      <c r="AH103" s="71"/>
      <c r="AI103" s="71"/>
      <c r="AJ103" s="71"/>
      <c r="AK103" s="71"/>
      <c r="AL103" s="71"/>
      <c r="AM103" s="71"/>
      <c r="AN103" s="71"/>
      <c r="AO103" s="71"/>
      <c r="AP103" s="71"/>
      <c r="AQ103" s="72"/>
      <c r="AR103" s="71">
        <v>424</v>
      </c>
      <c r="AS103" s="71">
        <v>135</v>
      </c>
      <c r="AT103" s="71">
        <v>0</v>
      </c>
      <c r="AU103" s="71">
        <v>0</v>
      </c>
      <c r="AV103" s="71">
        <v>0</v>
      </c>
      <c r="AW103" s="71">
        <v>0</v>
      </c>
      <c r="AX103" s="71"/>
      <c r="AY103" s="72"/>
      <c r="AZ103" s="71">
        <v>1912.43</v>
      </c>
      <c r="BA103" s="71">
        <v>6370.6200000000008</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1757</v>
      </c>
      <c r="B104" s="70">
        <v>250</v>
      </c>
      <c r="C104" s="70">
        <v>12</v>
      </c>
      <c r="D104" s="70">
        <v>15</v>
      </c>
      <c r="E104" s="70">
        <v>2015</v>
      </c>
      <c r="F104" s="70" t="s">
        <v>182</v>
      </c>
      <c r="G104" s="70" t="s">
        <v>1745</v>
      </c>
      <c r="H104" s="70" t="s">
        <v>1746</v>
      </c>
      <c r="I104" s="148"/>
      <c r="J104" s="71">
        <v>11.546812775110119</v>
      </c>
      <c r="K104" s="71">
        <v>1.6196281831397641</v>
      </c>
      <c r="L104" s="71">
        <v>29.58203399048443</v>
      </c>
      <c r="M104" s="71">
        <v>31.821437516011549</v>
      </c>
      <c r="N104" s="71">
        <v>39.75775172113206</v>
      </c>
      <c r="O104" s="71">
        <v>21.217145809783354</v>
      </c>
      <c r="P104" s="71">
        <v>23.473158559491988</v>
      </c>
      <c r="Q104" s="71">
        <v>1.67874480708601</v>
      </c>
      <c r="R104" s="71">
        <v>0.13502897483560541</v>
      </c>
      <c r="S104" s="71">
        <v>3.9005915149895398</v>
      </c>
      <c r="T104" s="72"/>
      <c r="U104" s="71">
        <v>425864</v>
      </c>
      <c r="V104" s="71">
        <v>688</v>
      </c>
      <c r="W104" s="71">
        <v>638</v>
      </c>
      <c r="X104" s="71">
        <v>5922</v>
      </c>
      <c r="Y104" s="71">
        <v>10652</v>
      </c>
      <c r="Z104" s="71">
        <v>12327</v>
      </c>
      <c r="AA104" s="71">
        <v>4671</v>
      </c>
      <c r="AB104" s="71">
        <v>23106</v>
      </c>
      <c r="AC104" s="71">
        <v>23081</v>
      </c>
      <c r="AD104" s="71">
        <v>3.9005915149895398</v>
      </c>
      <c r="AE104" s="72"/>
      <c r="AF104" s="71">
        <v>5333196.4513510121</v>
      </c>
      <c r="AG104" s="71">
        <v>1165041.0101796349</v>
      </c>
      <c r="AH104" s="71">
        <v>6188135.5476589547</v>
      </c>
      <c r="AI104" s="71">
        <v>34794376.886550389</v>
      </c>
      <c r="AJ104" s="71">
        <v>53242800.207684658</v>
      </c>
      <c r="AK104" s="71">
        <v>0</v>
      </c>
      <c r="AL104" s="71">
        <v>0</v>
      </c>
      <c r="AM104" s="71">
        <v>3166580.3739754581</v>
      </c>
      <c r="AN104" s="71">
        <v>0</v>
      </c>
      <c r="AO104" s="71">
        <v>0</v>
      </c>
      <c r="AP104" s="71">
        <v>103890130.47740009</v>
      </c>
      <c r="AQ104" s="72"/>
      <c r="AR104" s="71">
        <v>436</v>
      </c>
      <c r="AS104" s="71">
        <v>179</v>
      </c>
      <c r="AT104" s="71">
        <v>0</v>
      </c>
      <c r="AU104" s="71">
        <v>0</v>
      </c>
      <c r="AV104" s="71">
        <v>0</v>
      </c>
      <c r="AW104" s="71">
        <v>0</v>
      </c>
      <c r="AX104" s="71"/>
      <c r="AY104" s="72"/>
      <c r="AZ104" s="71">
        <v>1982.53</v>
      </c>
      <c r="BA104" s="71">
        <v>12322.92</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1758</v>
      </c>
      <c r="B105" s="70">
        <v>251</v>
      </c>
      <c r="C105" s="70">
        <v>13</v>
      </c>
      <c r="D105" s="70">
        <v>15</v>
      </c>
      <c r="E105" s="70">
        <v>2016</v>
      </c>
      <c r="F105" s="70" t="s">
        <v>155</v>
      </c>
      <c r="G105" s="70" t="s">
        <v>1745</v>
      </c>
      <c r="H105" s="70" t="s">
        <v>1746</v>
      </c>
      <c r="I105" s="148"/>
      <c r="J105" s="71">
        <v>8.6371143019169754</v>
      </c>
      <c r="K105" s="71">
        <v>1.503450601339976</v>
      </c>
      <c r="L105" s="71">
        <v>29.56871821104437</v>
      </c>
      <c r="M105" s="71">
        <v>24.222590094215793</v>
      </c>
      <c r="N105" s="71">
        <v>33.050138332660815</v>
      </c>
      <c r="O105" s="71">
        <v>21.036008926232974</v>
      </c>
      <c r="P105" s="71">
        <v>23.020624523579684</v>
      </c>
      <c r="Q105" s="71">
        <v>1.5941648686039782</v>
      </c>
      <c r="R105" s="71">
        <v>0.17905563273017119</v>
      </c>
      <c r="S105" s="71">
        <v>3.7010199181269483</v>
      </c>
      <c r="T105" s="72"/>
      <c r="U105" s="71">
        <v>329624</v>
      </c>
      <c r="V105" s="71">
        <v>688</v>
      </c>
      <c r="W105" s="71">
        <v>638</v>
      </c>
      <c r="X105" s="71">
        <v>5922</v>
      </c>
      <c r="Y105" s="71">
        <v>10547</v>
      </c>
      <c r="Z105" s="71">
        <v>12372</v>
      </c>
      <c r="AA105" s="71">
        <v>4738</v>
      </c>
      <c r="AB105" s="71">
        <v>22570</v>
      </c>
      <c r="AC105" s="71">
        <v>30580.939539765081</v>
      </c>
      <c r="AD105" s="71">
        <v>3.7010199181269479</v>
      </c>
      <c r="AE105" s="72"/>
      <c r="AF105" s="71">
        <v>3964360.7387049329</v>
      </c>
      <c r="AG105" s="71">
        <v>1133805.541829916</v>
      </c>
      <c r="AH105" s="71">
        <v>5023261.1386079257</v>
      </c>
      <c r="AI105" s="71">
        <v>34950868.287089303</v>
      </c>
      <c r="AJ105" s="71">
        <v>55143397.430059306</v>
      </c>
      <c r="AK105" s="71">
        <v>0</v>
      </c>
      <c r="AL105" s="71">
        <v>0</v>
      </c>
      <c r="AM105" s="71">
        <v>3095526.8761263168</v>
      </c>
      <c r="AN105" s="71">
        <v>0</v>
      </c>
      <c r="AO105" s="71">
        <v>0</v>
      </c>
      <c r="AP105" s="71">
        <v>103311220.0124177</v>
      </c>
      <c r="AQ105" s="72"/>
      <c r="AR105" s="71">
        <v>446</v>
      </c>
      <c r="AS105" s="71">
        <v>196</v>
      </c>
      <c r="AT105" s="71">
        <v>0</v>
      </c>
      <c r="AU105" s="71">
        <v>0</v>
      </c>
      <c r="AV105" s="71">
        <v>0</v>
      </c>
      <c r="AW105" s="71">
        <v>0</v>
      </c>
      <c r="AX105" s="71"/>
      <c r="AY105" s="72"/>
      <c r="AZ105" s="71">
        <v>2038.73</v>
      </c>
      <c r="BA105" s="71">
        <v>15441.12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1759</v>
      </c>
      <c r="B106" s="70">
        <v>252</v>
      </c>
      <c r="C106" s="70">
        <v>14</v>
      </c>
      <c r="D106" s="70">
        <v>15</v>
      </c>
      <c r="E106" s="70">
        <v>2017</v>
      </c>
      <c r="F106" s="70" t="s">
        <v>156</v>
      </c>
      <c r="G106" s="70" t="s">
        <v>1745</v>
      </c>
      <c r="H106" s="70" t="s">
        <v>1746</v>
      </c>
      <c r="I106" s="148"/>
      <c r="J106" s="71">
        <v>7.2494094849561606</v>
      </c>
      <c r="K106" s="71">
        <v>1.5113000397761034</v>
      </c>
      <c r="L106" s="71">
        <v>27.073041324657712</v>
      </c>
      <c r="M106" s="71">
        <v>23.511235165109458</v>
      </c>
      <c r="N106" s="71">
        <v>34.932716572742031</v>
      </c>
      <c r="O106" s="71">
        <v>20.903492304958515</v>
      </c>
      <c r="P106" s="71">
        <v>22.585120467655027</v>
      </c>
      <c r="Q106" s="71">
        <v>1.5039581009843901</v>
      </c>
      <c r="R106" s="71">
        <v>0.13050942683574893</v>
      </c>
      <c r="S106" s="71">
        <v>3.6043938602183365</v>
      </c>
      <c r="T106" s="72"/>
      <c r="U106" s="71">
        <v>311331</v>
      </c>
      <c r="V106" s="71">
        <v>688</v>
      </c>
      <c r="W106" s="71">
        <v>638</v>
      </c>
      <c r="X106" s="71">
        <v>5922</v>
      </c>
      <c r="Y106" s="71">
        <v>10464</v>
      </c>
      <c r="Z106" s="71">
        <v>12498</v>
      </c>
      <c r="AA106" s="71">
        <v>4678</v>
      </c>
      <c r="AB106" s="71">
        <v>22019</v>
      </c>
      <c r="AC106" s="71">
        <v>22731.999999999989</v>
      </c>
      <c r="AD106" s="71">
        <v>3.604393860218337</v>
      </c>
      <c r="AE106" s="72"/>
      <c r="AF106" s="71">
        <v>3226441.4513293859</v>
      </c>
      <c r="AG106" s="71">
        <v>1141427.4604773601</v>
      </c>
      <c r="AH106" s="71">
        <v>5863744.4766943241</v>
      </c>
      <c r="AI106" s="71">
        <v>34257933.013981618</v>
      </c>
      <c r="AJ106" s="71">
        <v>57528810.976739317</v>
      </c>
      <c r="AK106" s="71">
        <v>0</v>
      </c>
      <c r="AL106" s="71">
        <v>0</v>
      </c>
      <c r="AM106" s="71">
        <v>3024681.3786207731</v>
      </c>
      <c r="AN106" s="71">
        <v>0</v>
      </c>
      <c r="AO106" s="71">
        <v>0</v>
      </c>
      <c r="AP106" s="71">
        <v>105043038.75784278</v>
      </c>
      <c r="AQ106" s="72"/>
      <c r="AR106" s="71">
        <v>462</v>
      </c>
      <c r="AS106" s="71">
        <v>218</v>
      </c>
      <c r="AT106" s="71">
        <v>0</v>
      </c>
      <c r="AU106" s="71">
        <v>0</v>
      </c>
      <c r="AV106" s="71">
        <v>0</v>
      </c>
      <c r="AW106" s="71">
        <v>0</v>
      </c>
      <c r="AX106" s="71"/>
      <c r="AY106" s="72"/>
      <c r="AZ106" s="71">
        <v>2147.84</v>
      </c>
      <c r="BA106" s="71">
        <v>17269.22</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1760</v>
      </c>
      <c r="B107" s="70">
        <v>253</v>
      </c>
      <c r="C107" s="70">
        <v>15</v>
      </c>
      <c r="D107" s="70">
        <v>15</v>
      </c>
      <c r="E107" s="70">
        <v>2018</v>
      </c>
      <c r="F107" s="70" t="s">
        <v>183</v>
      </c>
      <c r="G107" s="70" t="s">
        <v>1745</v>
      </c>
      <c r="H107" s="70" t="s">
        <v>1746</v>
      </c>
      <c r="I107" s="148"/>
      <c r="J107" s="71">
        <v>8.0015117527392494</v>
      </c>
      <c r="K107" s="71">
        <v>1.422598928330177</v>
      </c>
      <c r="L107" s="71">
        <v>24.467679411245506</v>
      </c>
      <c r="M107" s="71">
        <v>23.482514570939895</v>
      </c>
      <c r="N107" s="71">
        <v>29.693133095604956</v>
      </c>
      <c r="O107" s="71">
        <v>20.36798356211516</v>
      </c>
      <c r="P107" s="71">
        <v>22.140428100039369</v>
      </c>
      <c r="Q107" s="71">
        <v>1.3617372051735801</v>
      </c>
      <c r="R107" s="71">
        <v>0.15125965997857596</v>
      </c>
      <c r="S107" s="71">
        <v>2.2789678424038931</v>
      </c>
      <c r="T107" s="72"/>
      <c r="U107" s="71">
        <v>355655</v>
      </c>
      <c r="V107" s="71">
        <v>688</v>
      </c>
      <c r="W107" s="71">
        <v>638</v>
      </c>
      <c r="X107" s="71">
        <v>5922</v>
      </c>
      <c r="Y107" s="71">
        <v>10337</v>
      </c>
      <c r="Z107" s="71">
        <v>12411</v>
      </c>
      <c r="AA107" s="71">
        <v>4632</v>
      </c>
      <c r="AB107" s="71">
        <v>21485</v>
      </c>
      <c r="AC107" s="71">
        <v>26243</v>
      </c>
      <c r="AD107" s="71">
        <v>2.2789678424038931</v>
      </c>
      <c r="AE107" s="72"/>
      <c r="AF107" s="71">
        <v>3880698.5818614452</v>
      </c>
      <c r="AG107" s="71">
        <v>1017853.735893672</v>
      </c>
      <c r="AH107" s="71">
        <v>5133685.7033491926</v>
      </c>
      <c r="AI107" s="71">
        <v>33656012.660112649</v>
      </c>
      <c r="AJ107" s="71">
        <v>48041486.646199033</v>
      </c>
      <c r="AK107" s="71">
        <v>0</v>
      </c>
      <c r="AL107" s="71">
        <v>0</v>
      </c>
      <c r="AM107" s="71">
        <v>2957434.1136397761</v>
      </c>
      <c r="AN107" s="71">
        <v>0</v>
      </c>
      <c r="AO107" s="71">
        <v>0</v>
      </c>
      <c r="AP107" s="71">
        <v>94687171.44105576</v>
      </c>
      <c r="AQ107" s="72"/>
      <c r="AR107" s="71">
        <v>475</v>
      </c>
      <c r="AS107" s="71">
        <v>250</v>
      </c>
      <c r="AT107" s="71">
        <v>0</v>
      </c>
      <c r="AU107" s="71">
        <v>1</v>
      </c>
      <c r="AV107" s="71">
        <v>0</v>
      </c>
      <c r="AW107" s="71">
        <v>0</v>
      </c>
      <c r="AX107" s="71"/>
      <c r="AY107" s="72"/>
      <c r="AZ107" s="71">
        <v>2227.5420000000004</v>
      </c>
      <c r="BA107" s="71">
        <v>20048.02</v>
      </c>
      <c r="BB107" s="71">
        <v>0</v>
      </c>
      <c r="BC107" s="71">
        <v>30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1761</v>
      </c>
      <c r="B108" s="70">
        <v>254</v>
      </c>
      <c r="C108" s="70">
        <v>16</v>
      </c>
      <c r="D108" s="70">
        <v>15</v>
      </c>
      <c r="E108" s="70">
        <v>2019</v>
      </c>
      <c r="F108" s="70" t="s">
        <v>158</v>
      </c>
      <c r="G108" s="70" t="s">
        <v>1745</v>
      </c>
      <c r="H108" s="70" t="s">
        <v>1746</v>
      </c>
      <c r="I108" s="148"/>
      <c r="J108" s="71">
        <v>7.6102195032247373</v>
      </c>
      <c r="K108" s="71">
        <v>1.1926936768991776</v>
      </c>
      <c r="L108" s="71">
        <v>24.088759245061475</v>
      </c>
      <c r="M108" s="71">
        <v>18.849174002649814</v>
      </c>
      <c r="N108" s="71">
        <v>24.111807411104131</v>
      </c>
      <c r="O108" s="71">
        <v>19.711947308669387</v>
      </c>
      <c r="P108" s="71">
        <v>21.623538104288745</v>
      </c>
      <c r="Q108" s="71">
        <v>1.2940015936175899</v>
      </c>
      <c r="R108" s="71">
        <v>0.16867037473244972</v>
      </c>
      <c r="S108" s="71">
        <v>3.4284079919304484</v>
      </c>
      <c r="T108" s="72"/>
      <c r="U108" s="71">
        <v>356194</v>
      </c>
      <c r="V108" s="71">
        <v>688</v>
      </c>
      <c r="W108" s="71">
        <v>638</v>
      </c>
      <c r="X108" s="71">
        <v>5922</v>
      </c>
      <c r="Y108" s="71">
        <v>10251</v>
      </c>
      <c r="Z108" s="71">
        <v>12341</v>
      </c>
      <c r="AA108" s="71">
        <v>4490</v>
      </c>
      <c r="AB108" s="71">
        <v>20969</v>
      </c>
      <c r="AC108" s="71">
        <v>29743</v>
      </c>
      <c r="AD108" s="71">
        <v>3.428407991930448</v>
      </c>
      <c r="AE108" s="72"/>
      <c r="AF108" s="71">
        <v>3795968.4568569539</v>
      </c>
      <c r="AG108" s="71">
        <v>982441.57322890568</v>
      </c>
      <c r="AH108" s="71">
        <v>5991910.088595056</v>
      </c>
      <c r="AI108" s="71">
        <v>33766578.909326777</v>
      </c>
      <c r="AJ108" s="71">
        <v>47470362.423382841</v>
      </c>
      <c r="AK108" s="71">
        <v>0</v>
      </c>
      <c r="AL108" s="71">
        <v>0</v>
      </c>
      <c r="AM108" s="71">
        <v>2855819.945452515</v>
      </c>
      <c r="AN108" s="71">
        <v>0</v>
      </c>
      <c r="AO108" s="71">
        <v>0</v>
      </c>
      <c r="AP108" s="71">
        <v>94863081.396843046</v>
      </c>
      <c r="AQ108" s="72"/>
      <c r="AR108" s="71">
        <v>486</v>
      </c>
      <c r="AS108" s="71">
        <v>281</v>
      </c>
      <c r="AT108" s="71">
        <v>1</v>
      </c>
      <c r="AU108" s="71">
        <v>1</v>
      </c>
      <c r="AV108" s="71">
        <v>0</v>
      </c>
      <c r="AW108" s="71">
        <v>0</v>
      </c>
      <c r="AX108" s="71"/>
      <c r="AY108" s="72"/>
      <c r="AZ108" s="71">
        <v>2305.3420000000001</v>
      </c>
      <c r="BA108" s="71">
        <v>21560.02</v>
      </c>
      <c r="BB108" s="71">
        <v>16000</v>
      </c>
      <c r="BC108" s="71">
        <v>30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1762</v>
      </c>
      <c r="B109" s="70">
        <v>255</v>
      </c>
      <c r="C109" s="70">
        <v>17</v>
      </c>
      <c r="D109" s="70">
        <v>15</v>
      </c>
      <c r="E109" s="70">
        <v>2020</v>
      </c>
      <c r="F109" s="70" t="s">
        <v>159</v>
      </c>
      <c r="G109" s="70" t="s">
        <v>1745</v>
      </c>
      <c r="H109" s="70" t="s">
        <v>1746</v>
      </c>
      <c r="I109" s="148"/>
      <c r="J109" s="71">
        <v>10.41286477143287</v>
      </c>
      <c r="K109" s="71">
        <v>1.2688691331981825</v>
      </c>
      <c r="L109" s="71">
        <v>34.807836097731659</v>
      </c>
      <c r="M109" s="71">
        <v>21.422125494007638</v>
      </c>
      <c r="N109" s="71">
        <v>32.901082020861743</v>
      </c>
      <c r="O109" s="71">
        <v>16.93038957041734</v>
      </c>
      <c r="P109" s="71">
        <v>20.276044032937811</v>
      </c>
      <c r="Q109" s="71">
        <v>1.2084000260608601</v>
      </c>
      <c r="R109" s="71">
        <v>0.1557795247798793</v>
      </c>
      <c r="S109" s="71">
        <v>3.8004633222712632</v>
      </c>
      <c r="T109" s="72"/>
      <c r="U109" s="71">
        <v>425282</v>
      </c>
      <c r="V109" s="71">
        <v>587</v>
      </c>
      <c r="W109" s="71">
        <v>757</v>
      </c>
      <c r="X109" s="71">
        <v>5355</v>
      </c>
      <c r="Y109" s="71">
        <v>10206</v>
      </c>
      <c r="Z109" s="71">
        <v>12098</v>
      </c>
      <c r="AA109" s="71">
        <v>4475</v>
      </c>
      <c r="AB109" s="71">
        <v>20495</v>
      </c>
      <c r="AC109" s="71">
        <v>27614.999999999996</v>
      </c>
      <c r="AD109" s="71">
        <v>3.8004633222712632</v>
      </c>
      <c r="AE109" s="72"/>
      <c r="AF109" s="71">
        <v>4998835.073868148</v>
      </c>
      <c r="AG109" s="71">
        <v>865574.89387510228</v>
      </c>
      <c r="AH109" s="71">
        <v>9864668.3022376839</v>
      </c>
      <c r="AI109" s="71">
        <v>29615249.518171597</v>
      </c>
      <c r="AJ109" s="71">
        <v>52263282.152584933</v>
      </c>
      <c r="AK109" s="71"/>
      <c r="AL109" s="71"/>
      <c r="AM109" s="71">
        <v>2674825.2041992368</v>
      </c>
      <c r="AN109" s="71"/>
      <c r="AO109" s="71"/>
      <c r="AP109" s="71">
        <v>100282435.1449367</v>
      </c>
      <c r="AQ109" s="72"/>
      <c r="AR109" s="71">
        <v>493</v>
      </c>
      <c r="AS109" s="71">
        <v>313</v>
      </c>
      <c r="AT109" s="71">
        <v>1</v>
      </c>
      <c r="AU109" s="71">
        <v>1</v>
      </c>
      <c r="AV109" s="71">
        <v>0</v>
      </c>
      <c r="AW109" s="71">
        <v>0</v>
      </c>
      <c r="AX109" s="71"/>
      <c r="AY109" s="72"/>
      <c r="AZ109" s="71">
        <v>2342.4520000000002</v>
      </c>
      <c r="BA109" s="71">
        <v>23094.51999999999</v>
      </c>
      <c r="BB109" s="71">
        <v>16000</v>
      </c>
      <c r="BC109" s="71">
        <v>30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1763</v>
      </c>
      <c r="B110" s="70">
        <v>255</v>
      </c>
      <c r="C110" s="70">
        <v>18</v>
      </c>
      <c r="D110" s="70">
        <v>15</v>
      </c>
      <c r="E110" s="70">
        <v>2021</v>
      </c>
      <c r="F110" s="70" t="s">
        <v>160</v>
      </c>
      <c r="G110" s="70" t="s">
        <v>1745</v>
      </c>
      <c r="H110" s="70" t="s">
        <v>1746</v>
      </c>
      <c r="I110" s="148"/>
      <c r="J110" s="71">
        <v>8.8668502301811962</v>
      </c>
      <c r="K110" s="71">
        <v>1.2965194191641773</v>
      </c>
      <c r="L110" s="71">
        <v>32.258010454475965</v>
      </c>
      <c r="M110" s="71">
        <v>20.607002740848841</v>
      </c>
      <c r="N110" s="71">
        <v>30.970670517201828</v>
      </c>
      <c r="O110" s="71">
        <v>16.237593816607649</v>
      </c>
      <c r="P110" s="71">
        <v>20.454376786966222</v>
      </c>
      <c r="Q110" s="71">
        <v>1.1707782775333799</v>
      </c>
      <c r="R110" s="71">
        <v>0.20585853687054445</v>
      </c>
      <c r="S110" s="71">
        <v>3.302477688881309</v>
      </c>
      <c r="T110" s="72"/>
      <c r="U110" s="71">
        <v>454650</v>
      </c>
      <c r="V110" s="71">
        <v>587</v>
      </c>
      <c r="W110" s="71">
        <v>757</v>
      </c>
      <c r="X110" s="71">
        <v>5355</v>
      </c>
      <c r="Y110" s="71">
        <v>10089</v>
      </c>
      <c r="Z110" s="71">
        <v>11947</v>
      </c>
      <c r="AA110" s="71">
        <v>4402</v>
      </c>
      <c r="AB110" s="71">
        <v>20052</v>
      </c>
      <c r="AC110" s="71">
        <v>35401.999999999993</v>
      </c>
      <c r="AD110" s="71">
        <v>3.302477688881309</v>
      </c>
      <c r="AE110" s="72"/>
      <c r="AF110" s="71">
        <v>4225396.3947577234</v>
      </c>
      <c r="AG110" s="71">
        <v>925253.77680330828</v>
      </c>
      <c r="AH110" s="71">
        <v>9698167.8336389661</v>
      </c>
      <c r="AI110" s="71">
        <v>31943936.450981047</v>
      </c>
      <c r="AJ110" s="71">
        <v>49810178.355588078</v>
      </c>
      <c r="AK110" s="71">
        <v>0</v>
      </c>
      <c r="AL110" s="71">
        <v>0</v>
      </c>
      <c r="AM110" s="71">
        <v>2632103.478322064</v>
      </c>
      <c r="AN110" s="71">
        <v>0</v>
      </c>
      <c r="AO110" s="71">
        <v>0</v>
      </c>
      <c r="AP110" s="71">
        <v>99235036.290091187</v>
      </c>
      <c r="AQ110" s="72"/>
      <c r="AR110" s="71">
        <v>552</v>
      </c>
      <c r="AS110" s="71">
        <v>351</v>
      </c>
      <c r="AT110" s="71">
        <v>1</v>
      </c>
      <c r="AU110" s="71">
        <v>1</v>
      </c>
      <c r="AV110" s="71">
        <v>0</v>
      </c>
      <c r="AW110" s="71">
        <v>0</v>
      </c>
      <c r="AX110" s="71"/>
      <c r="AY110" s="72"/>
      <c r="AZ110" s="71">
        <v>2838.064000000003</v>
      </c>
      <c r="BA110" s="71">
        <v>24888.52</v>
      </c>
      <c r="BB110" s="71">
        <v>16000</v>
      </c>
      <c r="BC110" s="71">
        <v>30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1764</v>
      </c>
      <c r="B111" s="70">
        <v>255</v>
      </c>
      <c r="C111" s="70">
        <v>19</v>
      </c>
      <c r="D111" s="70">
        <v>15</v>
      </c>
      <c r="E111" s="70">
        <v>2022</v>
      </c>
      <c r="F111" s="70" t="s">
        <v>161</v>
      </c>
      <c r="G111" s="70" t="s">
        <v>1745</v>
      </c>
      <c r="H111" s="70" t="s">
        <v>1746</v>
      </c>
      <c r="I111" s="148"/>
      <c r="J111" s="71">
        <v>6.58086233083813</v>
      </c>
      <c r="K111" s="71">
        <v>1.1021031418297884</v>
      </c>
      <c r="L111" s="71">
        <v>29.960326105481819</v>
      </c>
      <c r="M111" s="71">
        <v>16.994213356315942</v>
      </c>
      <c r="N111" s="71">
        <v>25.625987154247618</v>
      </c>
      <c r="O111" s="71">
        <v>16.84564696672253</v>
      </c>
      <c r="P111" s="71">
        <v>20.193012103447273</v>
      </c>
      <c r="Q111" s="71">
        <v>1.1523771670761747</v>
      </c>
      <c r="R111" s="71">
        <v>0.18602517683714051</v>
      </c>
      <c r="S111" s="71">
        <v>3.3066857971746919</v>
      </c>
      <c r="T111" s="72"/>
      <c r="U111" s="71">
        <v>461900</v>
      </c>
      <c r="V111" s="71">
        <v>587</v>
      </c>
      <c r="W111" s="71">
        <v>757</v>
      </c>
      <c r="X111" s="71">
        <v>5355</v>
      </c>
      <c r="Y111" s="71">
        <v>10017</v>
      </c>
      <c r="Z111" s="71">
        <v>11776</v>
      </c>
      <c r="AA111" s="71">
        <v>4412</v>
      </c>
      <c r="AB111" s="71">
        <v>19575</v>
      </c>
      <c r="AC111" s="71">
        <v>32392.999999999993</v>
      </c>
      <c r="AD111" s="71">
        <v>3.3066857971746919</v>
      </c>
      <c r="AE111" s="72"/>
      <c r="AF111" s="71">
        <v>4115198.0001588273</v>
      </c>
      <c r="AG111" s="71">
        <v>914229.18814179371</v>
      </c>
      <c r="AH111" s="71">
        <v>10479226.496222081</v>
      </c>
      <c r="AI111" s="71">
        <v>29247887.869867861</v>
      </c>
      <c r="AJ111" s="71">
        <v>52585198.455419756</v>
      </c>
      <c r="AK111" s="71">
        <v>0</v>
      </c>
      <c r="AL111" s="71">
        <v>0</v>
      </c>
      <c r="AM111" s="71">
        <v>2527666.7880192869</v>
      </c>
      <c r="AN111" s="71">
        <v>0</v>
      </c>
      <c r="AO111" s="71">
        <v>0</v>
      </c>
      <c r="AP111" s="71">
        <v>99869406.797829613</v>
      </c>
      <c r="AQ111" s="72"/>
      <c r="AR111" s="71">
        <v>570</v>
      </c>
      <c r="AS111" s="71">
        <v>367</v>
      </c>
      <c r="AT111" s="71">
        <v>1</v>
      </c>
      <c r="AU111" s="71">
        <v>1</v>
      </c>
      <c r="AV111" s="71">
        <v>0</v>
      </c>
      <c r="AW111" s="71">
        <v>0</v>
      </c>
      <c r="AX111" s="71"/>
      <c r="AY111" s="72"/>
      <c r="AZ111" s="71">
        <v>2938.6650000000036</v>
      </c>
      <c r="BA111" s="71">
        <v>25670.62</v>
      </c>
      <c r="BB111" s="71">
        <v>16000</v>
      </c>
      <c r="BC111" s="71">
        <v>30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1765</v>
      </c>
      <c r="B112" s="70">
        <v>255</v>
      </c>
      <c r="C112" s="70">
        <v>20</v>
      </c>
      <c r="D112" s="70">
        <v>15</v>
      </c>
      <c r="E112" s="70">
        <v>2023</v>
      </c>
      <c r="F112" s="70" t="s">
        <v>1539</v>
      </c>
      <c r="G112" s="70" t="s">
        <v>1745</v>
      </c>
      <c r="H112" s="70" t="s">
        <v>1746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585</v>
      </c>
      <c r="AS112" s="71">
        <v>372</v>
      </c>
      <c r="AT112" s="71">
        <v>1</v>
      </c>
      <c r="AU112" s="71">
        <v>1</v>
      </c>
      <c r="AV112" s="71">
        <v>0</v>
      </c>
      <c r="AW112" s="71">
        <v>0</v>
      </c>
      <c r="AX112" s="71"/>
      <c r="AY112" s="72"/>
      <c r="AZ112" s="71">
        <v>3024.765000000004</v>
      </c>
      <c r="BA112" s="71">
        <v>25913.62</v>
      </c>
      <c r="BB112" s="71">
        <v>16000</v>
      </c>
      <c r="BC112" s="71">
        <v>30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1766</v>
      </c>
      <c r="B113" s="70">
        <v>255</v>
      </c>
      <c r="C113" s="70">
        <v>21</v>
      </c>
      <c r="D113" s="70">
        <v>15</v>
      </c>
      <c r="E113" s="70">
        <v>2024</v>
      </c>
      <c r="F113" s="70" t="s">
        <v>1554</v>
      </c>
      <c r="G113" s="70" t="s">
        <v>1745</v>
      </c>
      <c r="H113" s="70" t="s">
        <v>1746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1767</v>
      </c>
      <c r="B114" s="70">
        <v>35</v>
      </c>
      <c r="C114" s="70">
        <v>1</v>
      </c>
      <c r="D114" s="70">
        <v>3</v>
      </c>
      <c r="E114" s="70">
        <v>1990</v>
      </c>
      <c r="F114" s="70" t="s">
        <v>787</v>
      </c>
      <c r="G114" s="70" t="s">
        <v>1768</v>
      </c>
      <c r="H114" s="70" t="s">
        <v>1769</v>
      </c>
      <c r="I114" s="148"/>
      <c r="J114" s="71">
        <v>70.13693087406115</v>
      </c>
      <c r="K114" s="71">
        <v>3.83964736658054</v>
      </c>
      <c r="L114" s="71">
        <v>6.5837374370051824</v>
      </c>
      <c r="M114" s="71">
        <v>11.80383301332353</v>
      </c>
      <c r="N114" s="71">
        <v>27.50371555992194</v>
      </c>
      <c r="O114" s="71">
        <v>18.149253020469281</v>
      </c>
      <c r="P114" s="71">
        <v>21.82766827263141</v>
      </c>
      <c r="Q114" s="71">
        <v>1.45787839256672</v>
      </c>
      <c r="R114" s="71">
        <v>0</v>
      </c>
      <c r="S114" s="71">
        <v>1.5180350727975711</v>
      </c>
      <c r="T114" s="72"/>
      <c r="U114" s="71">
        <v>4774418</v>
      </c>
      <c r="V114" s="71">
        <v>1209</v>
      </c>
      <c r="W114" s="71">
        <v>61</v>
      </c>
      <c r="X114" s="71">
        <v>4706</v>
      </c>
      <c r="Y114" s="71">
        <v>6430</v>
      </c>
      <c r="Z114" s="71">
        <v>7465</v>
      </c>
      <c r="AA114" s="71">
        <v>5300</v>
      </c>
      <c r="AB114" s="71">
        <v>23671</v>
      </c>
      <c r="AC114" s="71">
        <v>0</v>
      </c>
      <c r="AD114" s="71">
        <v>1.5180350727975711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1770</v>
      </c>
      <c r="B115" s="70">
        <v>36</v>
      </c>
      <c r="C115" s="70">
        <v>2</v>
      </c>
      <c r="D115" s="70">
        <v>3</v>
      </c>
      <c r="E115" s="70">
        <v>2005</v>
      </c>
      <c r="F115" s="70" t="s">
        <v>789</v>
      </c>
      <c r="G115" s="70" t="s">
        <v>1768</v>
      </c>
      <c r="H115" s="70" t="s">
        <v>1769</v>
      </c>
      <c r="I115" s="148"/>
      <c r="J115" s="71">
        <v>115.9849618540045</v>
      </c>
      <c r="K115" s="71">
        <v>2.029928534989129</v>
      </c>
      <c r="L115" s="71">
        <v>2.8350357729232059</v>
      </c>
      <c r="M115" s="71">
        <v>19.134555312848921</v>
      </c>
      <c r="N115" s="71">
        <v>39.158551591665628</v>
      </c>
      <c r="O115" s="71">
        <v>28.665909826472401</v>
      </c>
      <c r="P115" s="71">
        <v>19.541386392220979</v>
      </c>
      <c r="Q115" s="71">
        <v>1.37017026908467</v>
      </c>
      <c r="R115" s="71">
        <v>0</v>
      </c>
      <c r="S115" s="71">
        <v>2.583889936548819</v>
      </c>
      <c r="T115" s="72"/>
      <c r="U115" s="71">
        <v>7916706</v>
      </c>
      <c r="V115" s="71">
        <v>780</v>
      </c>
      <c r="W115" s="71">
        <v>25</v>
      </c>
      <c r="X115" s="71">
        <v>4046</v>
      </c>
      <c r="Y115" s="71">
        <v>7563</v>
      </c>
      <c r="Z115" s="71">
        <v>13644</v>
      </c>
      <c r="AA115" s="71">
        <v>3886</v>
      </c>
      <c r="AB115" s="71">
        <v>23257</v>
      </c>
      <c r="AC115" s="71">
        <v>0</v>
      </c>
      <c r="AD115" s="71">
        <v>2.583889936548819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1771</v>
      </c>
      <c r="B116" s="70">
        <v>37</v>
      </c>
      <c r="C116" s="70">
        <v>3</v>
      </c>
      <c r="D116" s="70">
        <v>3</v>
      </c>
      <c r="E116" s="70">
        <v>2006</v>
      </c>
      <c r="F116" s="70" t="s">
        <v>790</v>
      </c>
      <c r="G116" s="70" t="s">
        <v>1768</v>
      </c>
      <c r="H116" s="70" t="s">
        <v>1769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1772</v>
      </c>
      <c r="B117" s="70">
        <v>38</v>
      </c>
      <c r="C117" s="70">
        <v>4</v>
      </c>
      <c r="D117" s="70">
        <v>3</v>
      </c>
      <c r="E117" s="70">
        <v>2007</v>
      </c>
      <c r="F117" s="70" t="s">
        <v>791</v>
      </c>
      <c r="G117" s="70" t="s">
        <v>1768</v>
      </c>
      <c r="H117" s="70" t="s">
        <v>1769</v>
      </c>
      <c r="I117" s="148"/>
      <c r="J117" s="71">
        <v>112.8230781193492</v>
      </c>
      <c r="K117" s="71">
        <v>2.4189296728051128</v>
      </c>
      <c r="L117" s="71">
        <v>4.7822345287214816</v>
      </c>
      <c r="M117" s="71">
        <v>27.242250383034019</v>
      </c>
      <c r="N117" s="71">
        <v>50.655974434337111</v>
      </c>
      <c r="O117" s="71">
        <v>28.066379832172991</v>
      </c>
      <c r="P117" s="71">
        <v>19.32810783831777</v>
      </c>
      <c r="Q117" s="71">
        <v>1.4230945473134</v>
      </c>
      <c r="R117" s="71">
        <v>0</v>
      </c>
      <c r="S117" s="71">
        <v>2.6582317916523701</v>
      </c>
      <c r="T117" s="72"/>
      <c r="U117" s="71">
        <v>8148842</v>
      </c>
      <c r="V117" s="71">
        <v>742</v>
      </c>
      <c r="W117" s="71">
        <v>40</v>
      </c>
      <c r="X117" s="71">
        <v>4779</v>
      </c>
      <c r="Y117" s="71">
        <v>7622</v>
      </c>
      <c r="Z117" s="71">
        <v>13887</v>
      </c>
      <c r="AA117" s="71">
        <v>3785</v>
      </c>
      <c r="AB117" s="71">
        <v>22878</v>
      </c>
      <c r="AC117" s="71">
        <v>0</v>
      </c>
      <c r="AD117" s="71">
        <v>2.6582317916523701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1773</v>
      </c>
      <c r="B118" s="70">
        <v>39</v>
      </c>
      <c r="C118" s="70">
        <v>5</v>
      </c>
      <c r="D118" s="70">
        <v>3</v>
      </c>
      <c r="E118" s="70">
        <v>2008</v>
      </c>
      <c r="F118" s="70" t="s">
        <v>792</v>
      </c>
      <c r="G118" s="70" t="s">
        <v>1768</v>
      </c>
      <c r="H118" s="70" t="s">
        <v>1769</v>
      </c>
      <c r="I118" s="148"/>
      <c r="J118" s="71">
        <v>103.5422252151691</v>
      </c>
      <c r="K118" s="71">
        <v>1.691667730124734</v>
      </c>
      <c r="L118" s="71">
        <v>4.0359127759259703</v>
      </c>
      <c r="M118" s="71">
        <v>26.336399676599001</v>
      </c>
      <c r="N118" s="71">
        <v>42.872685282616303</v>
      </c>
      <c r="O118" s="71">
        <v>26.86868330446142</v>
      </c>
      <c r="P118" s="71">
        <v>19.015341736090431</v>
      </c>
      <c r="Q118" s="71">
        <v>1.382808867914</v>
      </c>
      <c r="R118" s="71">
        <v>0</v>
      </c>
      <c r="S118" s="71">
        <v>2.4689910273369979</v>
      </c>
      <c r="T118" s="72"/>
      <c r="U118" s="71">
        <v>8767943</v>
      </c>
      <c r="V118" s="71">
        <v>742</v>
      </c>
      <c r="W118" s="71">
        <v>40</v>
      </c>
      <c r="X118" s="71">
        <v>4779</v>
      </c>
      <c r="Y118" s="71">
        <v>7629</v>
      </c>
      <c r="Z118" s="71">
        <v>13761</v>
      </c>
      <c r="AA118" s="71">
        <v>3728</v>
      </c>
      <c r="AB118" s="71">
        <v>22596</v>
      </c>
      <c r="AC118" s="71">
        <v>0</v>
      </c>
      <c r="AD118" s="71">
        <v>2.4689910273369979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1774</v>
      </c>
      <c r="B119" s="70">
        <v>40</v>
      </c>
      <c r="C119" s="70">
        <v>6</v>
      </c>
      <c r="D119" s="70">
        <v>3</v>
      </c>
      <c r="E119" s="70">
        <v>2009</v>
      </c>
      <c r="F119" s="70" t="s">
        <v>176</v>
      </c>
      <c r="G119" s="70" t="s">
        <v>1768</v>
      </c>
      <c r="H119" s="70" t="s">
        <v>1769</v>
      </c>
      <c r="I119" s="148"/>
      <c r="J119" s="71">
        <v>84.456874158138561</v>
      </c>
      <c r="K119" s="71">
        <v>1.393196807566409</v>
      </c>
      <c r="L119" s="71">
        <v>1.97516235036974</v>
      </c>
      <c r="M119" s="71">
        <v>22.926940114216801</v>
      </c>
      <c r="N119" s="71">
        <v>34.205211397520713</v>
      </c>
      <c r="O119" s="71">
        <v>27.49619867542263</v>
      </c>
      <c r="P119" s="71">
        <v>18.408132734394091</v>
      </c>
      <c r="Q119" s="71">
        <v>1.3108744000063799</v>
      </c>
      <c r="R119" s="71">
        <v>0</v>
      </c>
      <c r="S119" s="71">
        <v>2.3584555911611851</v>
      </c>
      <c r="T119" s="72"/>
      <c r="U119" s="71">
        <v>7148874</v>
      </c>
      <c r="V119" s="71">
        <v>715</v>
      </c>
      <c r="W119" s="71">
        <v>30</v>
      </c>
      <c r="X119" s="71">
        <v>4918</v>
      </c>
      <c r="Y119" s="71">
        <v>7690</v>
      </c>
      <c r="Z119" s="71">
        <v>13900</v>
      </c>
      <c r="AA119" s="71">
        <v>3705</v>
      </c>
      <c r="AB119" s="71">
        <v>22486</v>
      </c>
      <c r="AC119" s="71">
        <v>0</v>
      </c>
      <c r="AD119" s="71">
        <v>2.3584555911611851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45.234000000000002</v>
      </c>
      <c r="BK119" s="71">
        <v>0</v>
      </c>
      <c r="BL119" s="71">
        <v>0</v>
      </c>
      <c r="BM119" s="71">
        <v>0</v>
      </c>
      <c r="BN119" s="72"/>
      <c r="BO119" s="71">
        <v>0</v>
      </c>
      <c r="BP119" s="71">
        <v>0</v>
      </c>
      <c r="BQ119" s="71">
        <v>4</v>
      </c>
      <c r="BR119" s="71">
        <v>0</v>
      </c>
      <c r="BS119" s="71">
        <v>0</v>
      </c>
      <c r="BT119" s="71">
        <v>0</v>
      </c>
      <c r="BU119"/>
      <c r="BV119" s="70">
        <v>45.234000000000002</v>
      </c>
      <c r="BW119" s="70">
        <v>0</v>
      </c>
      <c r="BX119" s="70">
        <v>0</v>
      </c>
      <c r="BY119" s="70">
        <v>0</v>
      </c>
      <c r="BZ119" s="70">
        <v>0</v>
      </c>
      <c r="CA119" s="70">
        <v>0</v>
      </c>
      <c r="CB119" s="70">
        <v>0</v>
      </c>
      <c r="CC119" s="70">
        <v>0</v>
      </c>
      <c r="CD119" s="70">
        <v>0</v>
      </c>
    </row>
    <row r="120" spans="1:82">
      <c r="A120" s="70" t="s">
        <v>1775</v>
      </c>
      <c r="B120" s="70">
        <v>41</v>
      </c>
      <c r="C120" s="70">
        <v>7</v>
      </c>
      <c r="D120" s="70">
        <v>3</v>
      </c>
      <c r="E120" s="70">
        <v>2010</v>
      </c>
      <c r="F120" s="70" t="s">
        <v>177</v>
      </c>
      <c r="G120" s="70" t="s">
        <v>1768</v>
      </c>
      <c r="H120" s="70" t="s">
        <v>1769</v>
      </c>
      <c r="I120" s="148"/>
      <c r="J120" s="71">
        <v>99.125648168729384</v>
      </c>
      <c r="K120" s="71">
        <v>1.5643844466196819</v>
      </c>
      <c r="L120" s="71">
        <v>1.847706358011953</v>
      </c>
      <c r="M120" s="71">
        <v>26.58147341664591</v>
      </c>
      <c r="N120" s="71">
        <v>41.019538060750307</v>
      </c>
      <c r="O120" s="71">
        <v>27.439904118207391</v>
      </c>
      <c r="P120" s="71">
        <v>18.405725108698569</v>
      </c>
      <c r="Q120" s="71">
        <v>1.35470126039853</v>
      </c>
      <c r="R120" s="71">
        <v>0</v>
      </c>
      <c r="S120" s="71">
        <v>2.4980963313912139</v>
      </c>
      <c r="T120" s="72"/>
      <c r="U120" s="71">
        <v>8567595</v>
      </c>
      <c r="V120" s="71">
        <v>715</v>
      </c>
      <c r="W120" s="71">
        <v>30</v>
      </c>
      <c r="X120" s="71">
        <v>4918</v>
      </c>
      <c r="Y120" s="71">
        <v>7717</v>
      </c>
      <c r="Z120" s="71">
        <v>13936</v>
      </c>
      <c r="AA120" s="71">
        <v>3612</v>
      </c>
      <c r="AB120" s="71">
        <v>22267</v>
      </c>
      <c r="AC120" s="71">
        <v>0</v>
      </c>
      <c r="AD120" s="71">
        <v>2.4980963313912139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37.331000000000003</v>
      </c>
      <c r="BK120" s="71">
        <v>0</v>
      </c>
      <c r="BL120" s="71">
        <v>0</v>
      </c>
      <c r="BM120" s="71">
        <v>0</v>
      </c>
      <c r="BN120" s="72"/>
      <c r="BO120" s="71">
        <v>0</v>
      </c>
      <c r="BP120" s="71">
        <v>0</v>
      </c>
      <c r="BQ120" s="71">
        <v>4</v>
      </c>
      <c r="BR120" s="71">
        <v>0</v>
      </c>
      <c r="BS120" s="71">
        <v>0</v>
      </c>
      <c r="BT120" s="71">
        <v>0</v>
      </c>
      <c r="BU120"/>
      <c r="BV120" s="70">
        <v>37.331000000000003</v>
      </c>
      <c r="BW120" s="70">
        <v>0</v>
      </c>
      <c r="BX120" s="70">
        <v>0</v>
      </c>
      <c r="BY120" s="70">
        <v>0</v>
      </c>
      <c r="BZ120" s="70">
        <v>0</v>
      </c>
      <c r="CA120" s="70">
        <v>0</v>
      </c>
      <c r="CB120" s="70">
        <v>0</v>
      </c>
      <c r="CC120" s="70">
        <v>0</v>
      </c>
      <c r="CD120" s="70">
        <v>0</v>
      </c>
    </row>
    <row r="121" spans="1:82">
      <c r="A121" s="70" t="s">
        <v>1776</v>
      </c>
      <c r="B121" s="70">
        <v>42</v>
      </c>
      <c r="C121" s="70">
        <v>8</v>
      </c>
      <c r="D121" s="70">
        <v>3</v>
      </c>
      <c r="E121" s="70">
        <v>2011</v>
      </c>
      <c r="F121" s="70" t="s">
        <v>178</v>
      </c>
      <c r="G121" s="1064" t="s">
        <v>1768</v>
      </c>
      <c r="H121" s="70" t="s">
        <v>1769</v>
      </c>
      <c r="I121" s="148"/>
      <c r="J121" s="71">
        <v>109.3440359309474</v>
      </c>
      <c r="K121" s="71">
        <v>2.15942030287508</v>
      </c>
      <c r="L121" s="71">
        <v>1.647751342911584</v>
      </c>
      <c r="M121" s="71">
        <v>33.605918919517862</v>
      </c>
      <c r="N121" s="71">
        <v>51.77643939656506</v>
      </c>
      <c r="O121" s="71">
        <v>27.043379190852672</v>
      </c>
      <c r="P121" s="71">
        <v>17.611561090229557</v>
      </c>
      <c r="Q121" s="71">
        <v>1.55161439427859</v>
      </c>
      <c r="R121" s="71">
        <v>0</v>
      </c>
      <c r="S121" s="71">
        <v>2.46480761851869</v>
      </c>
      <c r="T121" s="72"/>
      <c r="U121" s="71">
        <v>7601808</v>
      </c>
      <c r="V121" s="71">
        <v>715</v>
      </c>
      <c r="W121" s="71">
        <v>30</v>
      </c>
      <c r="X121" s="71">
        <v>4918</v>
      </c>
      <c r="Y121" s="71">
        <v>7737</v>
      </c>
      <c r="Z121" s="71">
        <v>14033</v>
      </c>
      <c r="AA121" s="71">
        <v>3559</v>
      </c>
      <c r="AB121" s="71">
        <v>22110</v>
      </c>
      <c r="AC121" s="71">
        <v>0</v>
      </c>
      <c r="AD121" s="71">
        <v>2.46480761851869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37.902999999999999</v>
      </c>
      <c r="BK121" s="71">
        <v>0</v>
      </c>
      <c r="BL121" s="71">
        <v>0</v>
      </c>
      <c r="BM121" s="71">
        <v>0</v>
      </c>
      <c r="BN121" s="72"/>
      <c r="BO121" s="71">
        <v>0</v>
      </c>
      <c r="BP121" s="71">
        <v>0</v>
      </c>
      <c r="BQ121" s="71">
        <v>4</v>
      </c>
      <c r="BR121" s="71">
        <v>0</v>
      </c>
      <c r="BS121" s="71">
        <v>0</v>
      </c>
      <c r="BT121" s="71">
        <v>0</v>
      </c>
      <c r="BU121"/>
      <c r="BV121" s="70">
        <v>37.902999999999999</v>
      </c>
      <c r="BW121" s="70">
        <v>0</v>
      </c>
      <c r="BX121" s="70">
        <v>0</v>
      </c>
      <c r="BY121" s="70">
        <v>0</v>
      </c>
      <c r="BZ121" s="70">
        <v>0</v>
      </c>
      <c r="CA121" s="70">
        <v>0</v>
      </c>
      <c r="CB121" s="70">
        <v>0</v>
      </c>
      <c r="CC121" s="70">
        <v>0</v>
      </c>
      <c r="CD121" s="70">
        <v>0</v>
      </c>
    </row>
    <row r="122" spans="1:82">
      <c r="A122" s="70" t="s">
        <v>1777</v>
      </c>
      <c r="B122" s="70">
        <v>43</v>
      </c>
      <c r="C122" s="70">
        <v>9</v>
      </c>
      <c r="D122" s="70">
        <v>3</v>
      </c>
      <c r="E122" s="70">
        <v>2012</v>
      </c>
      <c r="F122" s="70" t="s">
        <v>179</v>
      </c>
      <c r="G122" s="1064" t="s">
        <v>1768</v>
      </c>
      <c r="H122" s="70" t="s">
        <v>1769</v>
      </c>
      <c r="I122" s="148"/>
      <c r="J122" s="71">
        <v>104.01450628462599</v>
      </c>
      <c r="K122" s="71">
        <v>1.9525600785431829</v>
      </c>
      <c r="L122" s="71">
        <v>1.6033475945665221</v>
      </c>
      <c r="M122" s="71">
        <v>32.507584232820328</v>
      </c>
      <c r="N122" s="71">
        <v>55.063133109494999</v>
      </c>
      <c r="O122" s="71">
        <v>27.061918167682805</v>
      </c>
      <c r="P122" s="71">
        <v>17.243960613763914</v>
      </c>
      <c r="Q122" s="71">
        <v>1.6857977743700401</v>
      </c>
      <c r="R122" s="71">
        <v>0</v>
      </c>
      <c r="S122" s="71">
        <v>2.6388383194960681</v>
      </c>
      <c r="T122" s="72"/>
      <c r="U122" s="71">
        <v>7124305</v>
      </c>
      <c r="V122" s="71">
        <v>715</v>
      </c>
      <c r="W122" s="71">
        <v>30</v>
      </c>
      <c r="X122" s="71">
        <v>4918</v>
      </c>
      <c r="Y122" s="71">
        <v>7871</v>
      </c>
      <c r="Z122" s="71">
        <v>14154</v>
      </c>
      <c r="AA122" s="71">
        <v>3465</v>
      </c>
      <c r="AB122" s="71">
        <v>22110</v>
      </c>
      <c r="AC122" s="71">
        <v>0</v>
      </c>
      <c r="AD122" s="71">
        <v>2.6388383194960681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50.828000000000003</v>
      </c>
      <c r="BK122" s="71">
        <v>0</v>
      </c>
      <c r="BL122" s="71">
        <v>0</v>
      </c>
      <c r="BM122" s="71">
        <v>0</v>
      </c>
      <c r="BN122" s="72"/>
      <c r="BO122" s="71">
        <v>0</v>
      </c>
      <c r="BP122" s="71">
        <v>0</v>
      </c>
      <c r="BQ122" s="71">
        <v>4</v>
      </c>
      <c r="BR122" s="71">
        <v>0</v>
      </c>
      <c r="BS122" s="71">
        <v>0</v>
      </c>
      <c r="BT122" s="71">
        <v>0</v>
      </c>
      <c r="BU122"/>
      <c r="BV122" s="70">
        <v>50.828000000000003</v>
      </c>
      <c r="BW122" s="70">
        <v>0</v>
      </c>
      <c r="BX122" s="70">
        <v>0</v>
      </c>
      <c r="BY122" s="70">
        <v>0</v>
      </c>
      <c r="BZ122" s="70">
        <v>0</v>
      </c>
      <c r="CA122" s="70">
        <v>0</v>
      </c>
      <c r="CB122" s="70">
        <v>0</v>
      </c>
      <c r="CC122" s="70">
        <v>0</v>
      </c>
      <c r="CD122" s="70">
        <v>0</v>
      </c>
    </row>
    <row r="123" spans="1:82">
      <c r="A123" s="70" t="s">
        <v>1778</v>
      </c>
      <c r="B123" s="70">
        <v>44</v>
      </c>
      <c r="C123" s="70">
        <v>10</v>
      </c>
      <c r="D123" s="70">
        <v>3</v>
      </c>
      <c r="E123" s="70">
        <v>2013</v>
      </c>
      <c r="F123" s="70" t="s">
        <v>180</v>
      </c>
      <c r="G123" s="70" t="s">
        <v>1768</v>
      </c>
      <c r="H123" s="70" t="s">
        <v>1769</v>
      </c>
      <c r="I123" s="148"/>
      <c r="J123" s="71">
        <v>120.7287406459027</v>
      </c>
      <c r="K123" s="71">
        <v>1.561012658065265</v>
      </c>
      <c r="L123" s="71">
        <v>1.467902197175381</v>
      </c>
      <c r="M123" s="71">
        <v>31.195181120134439</v>
      </c>
      <c r="N123" s="71">
        <v>47.375104512333408</v>
      </c>
      <c r="O123" s="71">
        <v>26.027920958989117</v>
      </c>
      <c r="P123" s="71">
        <v>17.243996251451065</v>
      </c>
      <c r="Q123" s="71">
        <v>1.69631546609637</v>
      </c>
      <c r="R123" s="71">
        <v>0</v>
      </c>
      <c r="S123" s="71">
        <v>2.3006428231312972</v>
      </c>
      <c r="T123" s="72"/>
      <c r="U123" s="71">
        <v>8700335</v>
      </c>
      <c r="V123" s="71">
        <v>715</v>
      </c>
      <c r="W123" s="71">
        <v>30</v>
      </c>
      <c r="X123" s="71">
        <v>4918</v>
      </c>
      <c r="Y123" s="71">
        <v>7872</v>
      </c>
      <c r="Z123" s="71">
        <v>14221</v>
      </c>
      <c r="AA123" s="71">
        <v>3452</v>
      </c>
      <c r="AB123" s="71">
        <v>21929</v>
      </c>
      <c r="AC123" s="71">
        <v>0</v>
      </c>
      <c r="AD123" s="71">
        <v>2.3006428231312972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57.344000000000001</v>
      </c>
      <c r="BK123" s="71">
        <v>0</v>
      </c>
      <c r="BL123" s="71">
        <v>0</v>
      </c>
      <c r="BM123" s="71">
        <v>0</v>
      </c>
      <c r="BN123" s="72"/>
      <c r="BO123" s="71">
        <v>0</v>
      </c>
      <c r="BP123" s="71">
        <v>0</v>
      </c>
      <c r="BQ123" s="71">
        <v>5</v>
      </c>
      <c r="BR123" s="71">
        <v>0</v>
      </c>
      <c r="BS123" s="71">
        <v>0</v>
      </c>
      <c r="BT123" s="71">
        <v>0</v>
      </c>
      <c r="BU123"/>
      <c r="BV123" s="70">
        <v>57.344000000000001</v>
      </c>
      <c r="BW123" s="70">
        <v>0</v>
      </c>
      <c r="BX123" s="70">
        <v>0</v>
      </c>
      <c r="BY123" s="70">
        <v>0</v>
      </c>
      <c r="BZ123" s="70">
        <v>0</v>
      </c>
      <c r="CA123" s="70">
        <v>0</v>
      </c>
      <c r="CB123" s="70">
        <v>0</v>
      </c>
      <c r="CC123" s="70">
        <v>0</v>
      </c>
      <c r="CD123" s="70">
        <v>0</v>
      </c>
    </row>
    <row r="124" spans="1:82">
      <c r="A124" s="70" t="s">
        <v>1779</v>
      </c>
      <c r="B124" s="70">
        <v>45</v>
      </c>
      <c r="C124" s="70">
        <v>11</v>
      </c>
      <c r="D124" s="70">
        <v>3</v>
      </c>
      <c r="E124" s="70">
        <v>2014</v>
      </c>
      <c r="F124" s="70" t="s">
        <v>181</v>
      </c>
      <c r="G124" s="70" t="s">
        <v>1768</v>
      </c>
      <c r="H124" s="70" t="s">
        <v>1769</v>
      </c>
      <c r="I124" s="148"/>
      <c r="J124" s="71">
        <v>121.2901388920596</v>
      </c>
      <c r="K124" s="71">
        <v>1.564026923392329</v>
      </c>
      <c r="L124" s="71">
        <v>0.98271385412402945</v>
      </c>
      <c r="M124" s="71">
        <v>31.6461766365288</v>
      </c>
      <c r="N124" s="71">
        <v>46.171523438150977</v>
      </c>
      <c r="O124" s="71">
        <v>24.763045699641435</v>
      </c>
      <c r="P124" s="71">
        <v>16.936942914677061</v>
      </c>
      <c r="Q124" s="71">
        <v>1.6117053425774901</v>
      </c>
      <c r="R124" s="71">
        <v>0</v>
      </c>
      <c r="S124" s="71">
        <v>2.1071523405348018</v>
      </c>
      <c r="T124" s="72"/>
      <c r="U124" s="71">
        <v>9040890</v>
      </c>
      <c r="V124" s="71">
        <v>596</v>
      </c>
      <c r="W124" s="71">
        <v>23</v>
      </c>
      <c r="X124" s="71">
        <v>4935</v>
      </c>
      <c r="Y124" s="71">
        <v>7872</v>
      </c>
      <c r="Z124" s="71">
        <v>14250</v>
      </c>
      <c r="AA124" s="71">
        <v>3373</v>
      </c>
      <c r="AB124" s="71">
        <v>21716</v>
      </c>
      <c r="AC124" s="71">
        <v>0</v>
      </c>
      <c r="AD124" s="71">
        <v>2.1071523405348018</v>
      </c>
      <c r="AE124" s="72"/>
      <c r="AF124" s="71"/>
      <c r="AG124" s="71"/>
      <c r="AH124" s="71"/>
      <c r="AI124" s="71"/>
      <c r="AJ124" s="71"/>
      <c r="AK124" s="71"/>
      <c r="AL124" s="71"/>
      <c r="AM124" s="71"/>
      <c r="AN124" s="71"/>
      <c r="AO124" s="71"/>
      <c r="AP124" s="71"/>
      <c r="AQ124" s="72"/>
      <c r="AR124" s="71">
        <v>57</v>
      </c>
      <c r="AS124" s="71">
        <v>24</v>
      </c>
      <c r="AT124" s="71">
        <v>0</v>
      </c>
      <c r="AU124" s="71">
        <v>0</v>
      </c>
      <c r="AV124" s="71">
        <v>0</v>
      </c>
      <c r="AW124" s="71">
        <v>0</v>
      </c>
      <c r="AX124" s="71"/>
      <c r="AY124" s="72"/>
      <c r="AZ124" s="71">
        <v>263.99</v>
      </c>
      <c r="BA124" s="71">
        <v>1274.8</v>
      </c>
      <c r="BB124" s="71">
        <v>0</v>
      </c>
      <c r="BC124" s="71">
        <v>0</v>
      </c>
      <c r="BD124" s="71">
        <v>0</v>
      </c>
      <c r="BE124" s="71">
        <v>0</v>
      </c>
      <c r="BF124" s="71"/>
      <c r="BG124" s="72"/>
      <c r="BH124" s="71">
        <v>0</v>
      </c>
      <c r="BI124" s="71">
        <v>0</v>
      </c>
      <c r="BJ124" s="71">
        <v>53.122</v>
      </c>
      <c r="BK124" s="71">
        <v>0</v>
      </c>
      <c r="BL124" s="71">
        <v>0</v>
      </c>
      <c r="BM124" s="71">
        <v>0</v>
      </c>
      <c r="BN124" s="72"/>
      <c r="BO124" s="71">
        <v>0</v>
      </c>
      <c r="BP124" s="71">
        <v>0</v>
      </c>
      <c r="BQ124" s="71">
        <v>5</v>
      </c>
      <c r="BR124" s="71">
        <v>0</v>
      </c>
      <c r="BS124" s="71">
        <v>0</v>
      </c>
      <c r="BT124" s="71">
        <v>0</v>
      </c>
      <c r="BU124"/>
      <c r="BV124" s="70">
        <v>53.122</v>
      </c>
      <c r="BW124" s="70">
        <v>0</v>
      </c>
      <c r="BX124" s="70">
        <v>0</v>
      </c>
      <c r="BY124" s="70">
        <v>0</v>
      </c>
      <c r="BZ124" s="70">
        <v>0</v>
      </c>
      <c r="CA124" s="70">
        <v>0</v>
      </c>
      <c r="CB124" s="70">
        <v>0</v>
      </c>
      <c r="CC124" s="70">
        <v>0</v>
      </c>
      <c r="CD124" s="70">
        <v>0</v>
      </c>
    </row>
    <row r="125" spans="1:82">
      <c r="A125" s="70" t="s">
        <v>1780</v>
      </c>
      <c r="B125" s="70">
        <v>46</v>
      </c>
      <c r="C125" s="70">
        <v>12</v>
      </c>
      <c r="D125" s="70">
        <v>3</v>
      </c>
      <c r="E125" s="70">
        <v>2015</v>
      </c>
      <c r="F125" s="70" t="s">
        <v>182</v>
      </c>
      <c r="G125" s="70" t="s">
        <v>1768</v>
      </c>
      <c r="H125" s="70" t="s">
        <v>1769</v>
      </c>
      <c r="I125" s="148"/>
      <c r="J125" s="71">
        <v>103.9083950349014</v>
      </c>
      <c r="K125" s="71">
        <v>1.4750771274027059</v>
      </c>
      <c r="L125" s="71">
        <v>0.92331256553081276</v>
      </c>
      <c r="M125" s="71">
        <v>28.539182218735029</v>
      </c>
      <c r="N125" s="71">
        <v>44.043206918493723</v>
      </c>
      <c r="O125" s="71">
        <v>24.640598638181107</v>
      </c>
      <c r="P125" s="71">
        <v>16.729211056422358</v>
      </c>
      <c r="Q125" s="71">
        <v>1.5637334234792799</v>
      </c>
      <c r="R125" s="71">
        <v>0</v>
      </c>
      <c r="S125" s="71">
        <v>0</v>
      </c>
      <c r="T125" s="72"/>
      <c r="U125" s="71">
        <v>9110218</v>
      </c>
      <c r="V125" s="71">
        <v>596</v>
      </c>
      <c r="W125" s="71">
        <v>23</v>
      </c>
      <c r="X125" s="71">
        <v>4935</v>
      </c>
      <c r="Y125" s="71">
        <v>7918</v>
      </c>
      <c r="Z125" s="71">
        <v>14316</v>
      </c>
      <c r="AA125" s="71">
        <v>3329</v>
      </c>
      <c r="AB125" s="71">
        <v>21523</v>
      </c>
      <c r="AC125" s="71">
        <v>0</v>
      </c>
      <c r="AD125" s="71">
        <v>0</v>
      </c>
      <c r="AE125" s="72"/>
      <c r="AF125" s="71">
        <v>109455400.43618131</v>
      </c>
      <c r="AG125" s="71">
        <v>1056299.1979851921</v>
      </c>
      <c r="AH125" s="71">
        <v>119803.38138499721</v>
      </c>
      <c r="AI125" s="71">
        <v>30108287.4354189</v>
      </c>
      <c r="AJ125" s="71">
        <v>58421652.432277277</v>
      </c>
      <c r="AK125" s="71">
        <v>0</v>
      </c>
      <c r="AL125" s="71">
        <v>0</v>
      </c>
      <c r="AM125" s="71">
        <v>2949636.8644107059</v>
      </c>
      <c r="AN125" s="71">
        <v>0</v>
      </c>
      <c r="AO125" s="71">
        <v>0</v>
      </c>
      <c r="AP125" s="71">
        <v>202111079.74765837</v>
      </c>
      <c r="AQ125" s="72"/>
      <c r="AR125" s="71">
        <v>63</v>
      </c>
      <c r="AS125" s="71">
        <v>33</v>
      </c>
      <c r="AT125" s="71">
        <v>0</v>
      </c>
      <c r="AU125" s="71">
        <v>0</v>
      </c>
      <c r="AV125" s="71">
        <v>0</v>
      </c>
      <c r="AW125" s="71">
        <v>0</v>
      </c>
      <c r="AX125" s="71"/>
      <c r="AY125" s="72"/>
      <c r="AZ125" s="71">
        <v>287.69</v>
      </c>
      <c r="BA125" s="71">
        <v>3521.8</v>
      </c>
      <c r="BB125" s="71">
        <v>0</v>
      </c>
      <c r="BC125" s="71">
        <v>0</v>
      </c>
      <c r="BD125" s="71">
        <v>0</v>
      </c>
      <c r="BE125" s="71">
        <v>0</v>
      </c>
      <c r="BF125" s="71"/>
      <c r="BG125" s="72"/>
      <c r="BH125" s="71">
        <v>0</v>
      </c>
      <c r="BI125" s="71">
        <v>0</v>
      </c>
      <c r="BJ125" s="71">
        <v>52.478000000000002</v>
      </c>
      <c r="BK125" s="71">
        <v>0</v>
      </c>
      <c r="BL125" s="71">
        <v>0</v>
      </c>
      <c r="BM125" s="71">
        <v>0</v>
      </c>
      <c r="BN125" s="72"/>
      <c r="BO125" s="71">
        <v>0</v>
      </c>
      <c r="BP125" s="71">
        <v>0</v>
      </c>
      <c r="BQ125" s="71">
        <v>5</v>
      </c>
      <c r="BR125" s="71">
        <v>0</v>
      </c>
      <c r="BS125" s="71">
        <v>0</v>
      </c>
      <c r="BT125" s="71">
        <v>0</v>
      </c>
      <c r="BU125"/>
      <c r="BV125" s="70">
        <v>52.478000000000002</v>
      </c>
      <c r="BW125" s="70">
        <v>0</v>
      </c>
      <c r="BX125" s="70">
        <v>0</v>
      </c>
      <c r="BY125" s="70">
        <v>0</v>
      </c>
      <c r="BZ125" s="70">
        <v>0</v>
      </c>
      <c r="CA125" s="70">
        <v>0</v>
      </c>
      <c r="CB125" s="70">
        <v>0</v>
      </c>
      <c r="CC125" s="70">
        <v>0</v>
      </c>
      <c r="CD125" s="70">
        <v>0</v>
      </c>
    </row>
    <row r="126" spans="1:82">
      <c r="A126" s="70" t="s">
        <v>1781</v>
      </c>
      <c r="B126" s="70">
        <v>47</v>
      </c>
      <c r="C126" s="70">
        <v>13</v>
      </c>
      <c r="D126" s="70">
        <v>3</v>
      </c>
      <c r="E126" s="70">
        <v>2016</v>
      </c>
      <c r="F126" s="70" t="s">
        <v>155</v>
      </c>
      <c r="G126" s="70" t="s">
        <v>1768</v>
      </c>
      <c r="H126" s="70" t="s">
        <v>1769</v>
      </c>
      <c r="I126" s="148"/>
      <c r="J126" s="71">
        <v>95.064804174904438</v>
      </c>
      <c r="K126" s="71">
        <v>1.4867765071882697</v>
      </c>
      <c r="L126" s="71">
        <v>1.0762120716450323</v>
      </c>
      <c r="M126" s="71">
        <v>23.832859238509347</v>
      </c>
      <c r="N126" s="71">
        <v>42.815281147663562</v>
      </c>
      <c r="O126" s="71">
        <v>24.343076284907653</v>
      </c>
      <c r="P126" s="71">
        <v>16.262142313301226</v>
      </c>
      <c r="Q126" s="71">
        <v>1.5026963925365369</v>
      </c>
      <c r="R126" s="71">
        <v>0</v>
      </c>
      <c r="S126" s="71">
        <v>2.3020984809940725</v>
      </c>
      <c r="T126" s="72"/>
      <c r="U126" s="71">
        <v>8052474.0000000009</v>
      </c>
      <c r="V126" s="71">
        <v>596</v>
      </c>
      <c r="W126" s="71">
        <v>23</v>
      </c>
      <c r="X126" s="71">
        <v>4935</v>
      </c>
      <c r="Y126" s="71">
        <v>7929</v>
      </c>
      <c r="Z126" s="71">
        <v>14317</v>
      </c>
      <c r="AA126" s="71">
        <v>3347</v>
      </c>
      <c r="AB126" s="71">
        <v>21275</v>
      </c>
      <c r="AC126" s="71">
        <v>0</v>
      </c>
      <c r="AD126" s="71">
        <v>2.302098480994073</v>
      </c>
      <c r="AE126" s="72"/>
      <c r="AF126" s="71">
        <v>101505757.59547339</v>
      </c>
      <c r="AG126" s="71">
        <v>1001068.291314877</v>
      </c>
      <c r="AH126" s="71">
        <v>109922.68193323621</v>
      </c>
      <c r="AI126" s="71">
        <v>28922030.307245191</v>
      </c>
      <c r="AJ126" s="71">
        <v>55155809.022499613</v>
      </c>
      <c r="AK126" s="71">
        <v>0</v>
      </c>
      <c r="AL126" s="71">
        <v>0</v>
      </c>
      <c r="AM126" s="71">
        <v>2917914.6783157899</v>
      </c>
      <c r="AN126" s="71">
        <v>0</v>
      </c>
      <c r="AO126" s="71">
        <v>0</v>
      </c>
      <c r="AP126" s="71">
        <v>189612502.57678211</v>
      </c>
      <c r="AQ126" s="72"/>
      <c r="AR126" s="71">
        <v>77</v>
      </c>
      <c r="AS126" s="71">
        <v>39</v>
      </c>
      <c r="AT126" s="71">
        <v>0</v>
      </c>
      <c r="AU126" s="71">
        <v>0</v>
      </c>
      <c r="AV126" s="71">
        <v>0</v>
      </c>
      <c r="AW126" s="71">
        <v>0</v>
      </c>
      <c r="AX126" s="71"/>
      <c r="AY126" s="72"/>
      <c r="AZ126" s="71">
        <v>356.35</v>
      </c>
      <c r="BA126" s="71">
        <v>4280.6000000000004</v>
      </c>
      <c r="BB126" s="71">
        <v>0</v>
      </c>
      <c r="BC126" s="71">
        <v>0</v>
      </c>
      <c r="BD126" s="71">
        <v>0</v>
      </c>
      <c r="BE126" s="71">
        <v>0</v>
      </c>
      <c r="BF126" s="71"/>
      <c r="BG126" s="72"/>
      <c r="BH126" s="71">
        <v>0</v>
      </c>
      <c r="BI126" s="71">
        <v>0</v>
      </c>
      <c r="BJ126" s="71">
        <v>49.758000000000003</v>
      </c>
      <c r="BK126" s="71">
        <v>0</v>
      </c>
      <c r="BL126" s="71">
        <v>0</v>
      </c>
      <c r="BM126" s="71">
        <v>0</v>
      </c>
      <c r="BN126" s="72"/>
      <c r="BO126" s="71">
        <v>0</v>
      </c>
      <c r="BP126" s="71">
        <v>0</v>
      </c>
      <c r="BQ126" s="71">
        <v>5</v>
      </c>
      <c r="BR126" s="71">
        <v>0</v>
      </c>
      <c r="BS126" s="71">
        <v>0</v>
      </c>
      <c r="BT126" s="71">
        <v>0</v>
      </c>
      <c r="BU126"/>
      <c r="BV126" s="70">
        <v>49.758000000000003</v>
      </c>
      <c r="BW126" s="70">
        <v>0</v>
      </c>
      <c r="BX126" s="70">
        <v>0</v>
      </c>
      <c r="BY126" s="70">
        <v>0</v>
      </c>
      <c r="BZ126" s="70">
        <v>0</v>
      </c>
      <c r="CA126" s="70">
        <v>0</v>
      </c>
      <c r="CB126" s="70">
        <v>0</v>
      </c>
      <c r="CC126" s="70">
        <v>0</v>
      </c>
      <c r="CD126" s="70">
        <v>0</v>
      </c>
    </row>
    <row r="127" spans="1:82">
      <c r="A127" s="70" t="s">
        <v>1782</v>
      </c>
      <c r="B127" s="70">
        <v>48</v>
      </c>
      <c r="C127" s="70">
        <v>14</v>
      </c>
      <c r="D127" s="70">
        <v>3</v>
      </c>
      <c r="E127" s="70">
        <v>2017</v>
      </c>
      <c r="F127" s="70" t="s">
        <v>156</v>
      </c>
      <c r="G127" s="70" t="s">
        <v>1768</v>
      </c>
      <c r="H127" s="70" t="s">
        <v>1769</v>
      </c>
      <c r="I127" s="148"/>
      <c r="J127" s="71">
        <v>86.559535625775538</v>
      </c>
      <c r="K127" s="71">
        <v>1.3807974946616941</v>
      </c>
      <c r="L127" s="71">
        <v>0.97761343706952031</v>
      </c>
      <c r="M127" s="71">
        <v>22.98402956576534</v>
      </c>
      <c r="N127" s="71">
        <v>43.516450690382328</v>
      </c>
      <c r="O127" s="71">
        <v>23.905714155446631</v>
      </c>
      <c r="P127" s="71">
        <v>16.458459956014536</v>
      </c>
      <c r="Q127" s="71">
        <v>1.4314205877801001</v>
      </c>
      <c r="R127" s="71">
        <v>0</v>
      </c>
      <c r="S127" s="71">
        <v>2.3631975872012108</v>
      </c>
      <c r="T127" s="72"/>
      <c r="U127" s="71">
        <v>8214870</v>
      </c>
      <c r="V127" s="71">
        <v>596</v>
      </c>
      <c r="W127" s="71">
        <v>23</v>
      </c>
      <c r="X127" s="71">
        <v>4935</v>
      </c>
      <c r="Y127" s="71">
        <v>7929</v>
      </c>
      <c r="Z127" s="71">
        <v>14293</v>
      </c>
      <c r="AA127" s="71">
        <v>3409</v>
      </c>
      <c r="AB127" s="71">
        <v>20957</v>
      </c>
      <c r="AC127" s="71">
        <v>0</v>
      </c>
      <c r="AD127" s="71">
        <v>2.3631975872012112</v>
      </c>
      <c r="AE127" s="72"/>
      <c r="AF127" s="71">
        <v>100108718.7120388</v>
      </c>
      <c r="AG127" s="71">
        <v>971516.33378194249</v>
      </c>
      <c r="AH127" s="71">
        <v>143075.6260590929</v>
      </c>
      <c r="AI127" s="71">
        <v>30429053.64076487</v>
      </c>
      <c r="AJ127" s="71">
        <v>58036938.349717952</v>
      </c>
      <c r="AK127" s="71">
        <v>0</v>
      </c>
      <c r="AL127" s="71">
        <v>0</v>
      </c>
      <c r="AM127" s="71">
        <v>2878797.749750467</v>
      </c>
      <c r="AN127" s="71">
        <v>0</v>
      </c>
      <c r="AO127" s="71">
        <v>0</v>
      </c>
      <c r="AP127" s="71">
        <v>192568100.4121131</v>
      </c>
      <c r="AQ127" s="72"/>
      <c r="AR127" s="71">
        <v>90</v>
      </c>
      <c r="AS127" s="71">
        <v>45</v>
      </c>
      <c r="AT127" s="71">
        <v>0</v>
      </c>
      <c r="AU127" s="71">
        <v>0</v>
      </c>
      <c r="AV127" s="71">
        <v>0</v>
      </c>
      <c r="AW127" s="71">
        <v>0</v>
      </c>
      <c r="AX127" s="71"/>
      <c r="AY127" s="72"/>
      <c r="AZ127" s="71">
        <v>424.45</v>
      </c>
      <c r="BA127" s="71">
        <v>4704.2</v>
      </c>
      <c r="BB127" s="71">
        <v>0</v>
      </c>
      <c r="BC127" s="71">
        <v>0</v>
      </c>
      <c r="BD127" s="71">
        <v>0</v>
      </c>
      <c r="BE127" s="71">
        <v>0</v>
      </c>
      <c r="BF127" s="71"/>
      <c r="BG127" s="72"/>
      <c r="BH127" s="71">
        <v>0</v>
      </c>
      <c r="BI127" s="71">
        <v>0</v>
      </c>
      <c r="BJ127" s="71">
        <v>54.759</v>
      </c>
      <c r="BK127" s="71">
        <v>0</v>
      </c>
      <c r="BL127" s="71">
        <v>0</v>
      </c>
      <c r="BM127" s="71">
        <v>0</v>
      </c>
      <c r="BN127" s="72"/>
      <c r="BO127" s="71">
        <v>0</v>
      </c>
      <c r="BP127" s="71">
        <v>0</v>
      </c>
      <c r="BQ127" s="71">
        <v>6</v>
      </c>
      <c r="BR127" s="71">
        <v>0</v>
      </c>
      <c r="BS127" s="71">
        <v>0</v>
      </c>
      <c r="BT127" s="71">
        <v>0</v>
      </c>
      <c r="BU127"/>
      <c r="BV127" s="70">
        <v>54.759</v>
      </c>
      <c r="BW127" s="70">
        <v>0</v>
      </c>
      <c r="BX127" s="70">
        <v>0</v>
      </c>
      <c r="BY127" s="70">
        <v>0</v>
      </c>
      <c r="BZ127" s="70">
        <v>0</v>
      </c>
      <c r="CA127" s="70">
        <v>0</v>
      </c>
      <c r="CB127" s="70">
        <v>0</v>
      </c>
      <c r="CC127" s="70">
        <v>0</v>
      </c>
      <c r="CD127" s="70">
        <v>0</v>
      </c>
    </row>
    <row r="128" spans="1:82">
      <c r="A128" s="70" t="s">
        <v>1783</v>
      </c>
      <c r="B128" s="70">
        <v>49</v>
      </c>
      <c r="C128" s="70">
        <v>15</v>
      </c>
      <c r="D128" s="70">
        <v>3</v>
      </c>
      <c r="E128" s="70">
        <v>2018</v>
      </c>
      <c r="F128" s="70" t="s">
        <v>183</v>
      </c>
      <c r="G128" s="70" t="s">
        <v>1768</v>
      </c>
      <c r="H128" s="70" t="s">
        <v>1769</v>
      </c>
      <c r="I128" s="148"/>
      <c r="J128" s="71">
        <v>71.750663669702874</v>
      </c>
      <c r="K128" s="71">
        <v>1.2631059577512664</v>
      </c>
      <c r="L128" s="71">
        <v>0.90400304637672801</v>
      </c>
      <c r="M128" s="71">
        <v>22.335551526305117</v>
      </c>
      <c r="N128" s="71">
        <v>40.625470367474762</v>
      </c>
      <c r="O128" s="71">
        <v>23.322005833632954</v>
      </c>
      <c r="P128" s="71">
        <v>16.146452098862905</v>
      </c>
      <c r="Q128" s="71">
        <v>1.3127438209706801</v>
      </c>
      <c r="R128" s="71">
        <v>0</v>
      </c>
      <c r="S128" s="71">
        <v>2.4648015845198579</v>
      </c>
      <c r="T128" s="72"/>
      <c r="U128" s="71">
        <v>7783019</v>
      </c>
      <c r="V128" s="71">
        <v>596</v>
      </c>
      <c r="W128" s="71">
        <v>23</v>
      </c>
      <c r="X128" s="71">
        <v>4935</v>
      </c>
      <c r="Y128" s="71">
        <v>7956</v>
      </c>
      <c r="Z128" s="71">
        <v>14211</v>
      </c>
      <c r="AA128" s="71">
        <v>3378</v>
      </c>
      <c r="AB128" s="71">
        <v>20712</v>
      </c>
      <c r="AC128" s="71">
        <v>0</v>
      </c>
      <c r="AD128" s="71">
        <v>2.4648015845198579</v>
      </c>
      <c r="AE128" s="72"/>
      <c r="AF128" s="71">
        <v>86911097.572478786</v>
      </c>
      <c r="AG128" s="71">
        <v>865809.00101520517</v>
      </c>
      <c r="AH128" s="71">
        <v>135957.09728885151</v>
      </c>
      <c r="AI128" s="71">
        <v>29697478.02873642</v>
      </c>
      <c r="AJ128" s="71">
        <v>57609007.868975088</v>
      </c>
      <c r="AK128" s="71">
        <v>0</v>
      </c>
      <c r="AL128" s="71">
        <v>0</v>
      </c>
      <c r="AM128" s="71">
        <v>2851029.8050596709</v>
      </c>
      <c r="AN128" s="71">
        <v>0</v>
      </c>
      <c r="AO128" s="71">
        <v>0</v>
      </c>
      <c r="AP128" s="71">
        <v>178070379.37355405</v>
      </c>
      <c r="AQ128" s="72"/>
      <c r="AR128" s="71">
        <v>101</v>
      </c>
      <c r="AS128" s="71">
        <v>48</v>
      </c>
      <c r="AT128" s="71">
        <v>0</v>
      </c>
      <c r="AU128" s="71">
        <v>0</v>
      </c>
      <c r="AV128" s="71">
        <v>0</v>
      </c>
      <c r="AW128" s="71">
        <v>0</v>
      </c>
      <c r="AX128" s="71"/>
      <c r="AY128" s="72"/>
      <c r="AZ128" s="71">
        <v>484.75</v>
      </c>
      <c r="BA128" s="71">
        <v>4843</v>
      </c>
      <c r="BB128" s="71">
        <v>0</v>
      </c>
      <c r="BC128" s="71">
        <v>0</v>
      </c>
      <c r="BD128" s="71">
        <v>0</v>
      </c>
      <c r="BE128" s="71">
        <v>0</v>
      </c>
      <c r="BF128" s="71"/>
      <c r="BG128" s="72"/>
      <c r="BH128" s="71">
        <v>0</v>
      </c>
      <c r="BI128" s="71">
        <v>0</v>
      </c>
      <c r="BJ128" s="71">
        <v>47.101999999999997</v>
      </c>
      <c r="BK128" s="71">
        <v>0</v>
      </c>
      <c r="BL128" s="71">
        <v>0</v>
      </c>
      <c r="BM128" s="71">
        <v>0</v>
      </c>
      <c r="BN128" s="72"/>
      <c r="BO128" s="71">
        <v>0</v>
      </c>
      <c r="BP128" s="71">
        <v>0</v>
      </c>
      <c r="BQ128" s="71">
        <v>6</v>
      </c>
      <c r="BR128" s="71">
        <v>0</v>
      </c>
      <c r="BS128" s="71">
        <v>0</v>
      </c>
      <c r="BT128" s="71">
        <v>0</v>
      </c>
      <c r="BU128"/>
      <c r="BV128" s="70">
        <v>47.101999999999997</v>
      </c>
      <c r="BW128" s="70">
        <v>0</v>
      </c>
      <c r="BX128" s="70">
        <v>0</v>
      </c>
      <c r="BY128" s="70">
        <v>0</v>
      </c>
      <c r="BZ128" s="70">
        <v>0</v>
      </c>
      <c r="CA128" s="70">
        <v>0</v>
      </c>
      <c r="CB128" s="70">
        <v>0</v>
      </c>
      <c r="CC128" s="70">
        <v>0</v>
      </c>
      <c r="CD128" s="70">
        <v>0</v>
      </c>
    </row>
    <row r="129" spans="1:82">
      <c r="A129" s="70" t="s">
        <v>1784</v>
      </c>
      <c r="B129" s="70">
        <v>50</v>
      </c>
      <c r="C129" s="70">
        <v>16</v>
      </c>
      <c r="D129" s="70">
        <v>3</v>
      </c>
      <c r="E129" s="70">
        <v>2019</v>
      </c>
      <c r="F129" s="70" t="s">
        <v>158</v>
      </c>
      <c r="G129" s="70" t="s">
        <v>1768</v>
      </c>
      <c r="H129" s="70" t="s">
        <v>1769</v>
      </c>
      <c r="I129" s="148"/>
      <c r="J129" s="71">
        <v>65.731875727332721</v>
      </c>
      <c r="K129" s="71">
        <v>1.1367958081408323</v>
      </c>
      <c r="L129" s="71">
        <v>0.90942825868216748</v>
      </c>
      <c r="M129" s="71">
        <v>19.814616563534067</v>
      </c>
      <c r="N129" s="71">
        <v>37.037062662770225</v>
      </c>
      <c r="O129" s="71">
        <v>22.569468881897613</v>
      </c>
      <c r="P129" s="71">
        <v>15.386905176659809</v>
      </c>
      <c r="Q129" s="71">
        <v>1.2548156042071701</v>
      </c>
      <c r="R129" s="71">
        <v>0</v>
      </c>
      <c r="S129" s="71">
        <v>2.1830699752210738</v>
      </c>
      <c r="T129" s="72"/>
      <c r="U129" s="71">
        <v>7372671</v>
      </c>
      <c r="V129" s="71">
        <v>596</v>
      </c>
      <c r="W129" s="71">
        <v>23</v>
      </c>
      <c r="X129" s="71">
        <v>4935</v>
      </c>
      <c r="Y129" s="71">
        <v>7922</v>
      </c>
      <c r="Z129" s="71">
        <v>14130</v>
      </c>
      <c r="AA129" s="71">
        <v>3195</v>
      </c>
      <c r="AB129" s="71">
        <v>20334</v>
      </c>
      <c r="AC129" s="71">
        <v>0</v>
      </c>
      <c r="AD129" s="71">
        <v>2.1830699752210738</v>
      </c>
      <c r="AE129" s="72"/>
      <c r="AF129" s="71">
        <v>83854503.977006152</v>
      </c>
      <c r="AG129" s="71">
        <v>835349.67580043431</v>
      </c>
      <c r="AH129" s="71">
        <v>145555.7857123196</v>
      </c>
      <c r="AI129" s="71">
        <v>29097044.899964981</v>
      </c>
      <c r="AJ129" s="71">
        <v>52615792.677673496</v>
      </c>
      <c r="AK129" s="71">
        <v>0</v>
      </c>
      <c r="AL129" s="71">
        <v>0</v>
      </c>
      <c r="AM129" s="71">
        <v>2769337.7257299554</v>
      </c>
      <c r="AN129" s="71">
        <v>0</v>
      </c>
      <c r="AO129" s="71">
        <v>0</v>
      </c>
      <c r="AP129" s="71">
        <v>169317584.74188733</v>
      </c>
      <c r="AQ129" s="72"/>
      <c r="AR129" s="71">
        <v>124</v>
      </c>
      <c r="AS129" s="71">
        <v>48</v>
      </c>
      <c r="AT129" s="71">
        <v>0</v>
      </c>
      <c r="AU129" s="71">
        <v>0</v>
      </c>
      <c r="AV129" s="71">
        <v>0</v>
      </c>
      <c r="AW129" s="71">
        <v>0</v>
      </c>
      <c r="AX129" s="71"/>
      <c r="AY129" s="72"/>
      <c r="AZ129" s="71">
        <v>595.25</v>
      </c>
      <c r="BA129" s="71">
        <v>4843.2</v>
      </c>
      <c r="BB129" s="71">
        <v>0</v>
      </c>
      <c r="BC129" s="71">
        <v>0</v>
      </c>
      <c r="BD129" s="71">
        <v>0</v>
      </c>
      <c r="BE129" s="71">
        <v>0</v>
      </c>
      <c r="BF129" s="71"/>
      <c r="BG129" s="72"/>
      <c r="BH129" s="71">
        <v>0</v>
      </c>
      <c r="BI129" s="71">
        <v>0</v>
      </c>
      <c r="BJ129" s="71">
        <v>30.486000000000001</v>
      </c>
      <c r="BK129" s="71">
        <v>0</v>
      </c>
      <c r="BL129" s="71">
        <v>0</v>
      </c>
      <c r="BM129" s="71">
        <v>0</v>
      </c>
      <c r="BN129" s="72"/>
      <c r="BO129" s="71">
        <v>0</v>
      </c>
      <c r="BP129" s="71">
        <v>0</v>
      </c>
      <c r="BQ129" s="71">
        <v>4</v>
      </c>
      <c r="BR129" s="71">
        <v>0</v>
      </c>
      <c r="BS129" s="71">
        <v>0</v>
      </c>
      <c r="BT129" s="71">
        <v>0</v>
      </c>
      <c r="BU129"/>
      <c r="BV129" s="70">
        <v>30.486000000000001</v>
      </c>
      <c r="BW129" s="70">
        <v>0</v>
      </c>
      <c r="BX129" s="70">
        <v>0</v>
      </c>
      <c r="BY129" s="70">
        <v>0</v>
      </c>
      <c r="BZ129" s="70">
        <v>0</v>
      </c>
      <c r="CA129" s="70">
        <v>0</v>
      </c>
      <c r="CB129" s="70">
        <v>0</v>
      </c>
      <c r="CC129" s="70">
        <v>0</v>
      </c>
      <c r="CD129" s="70">
        <v>0</v>
      </c>
    </row>
    <row r="130" spans="1:82">
      <c r="A130" s="70" t="s">
        <v>1785</v>
      </c>
      <c r="B130" s="70">
        <v>51</v>
      </c>
      <c r="C130" s="70">
        <v>17</v>
      </c>
      <c r="D130" s="70">
        <v>3</v>
      </c>
      <c r="E130" s="70">
        <v>2020</v>
      </c>
      <c r="F130" s="70" t="s">
        <v>159</v>
      </c>
      <c r="G130" s="70" t="s">
        <v>1768</v>
      </c>
      <c r="H130" s="70" t="s">
        <v>1769</v>
      </c>
      <c r="I130" s="148"/>
      <c r="J130" s="71">
        <v>61.446031576872819</v>
      </c>
      <c r="K130" s="71">
        <v>1.1922193704169712</v>
      </c>
      <c r="L130" s="71">
        <v>3.479746530907871</v>
      </c>
      <c r="M130" s="71">
        <v>16.84450874250529</v>
      </c>
      <c r="N130" s="71">
        <v>34.733248099451103</v>
      </c>
      <c r="O130" s="71">
        <v>19.778243990635499</v>
      </c>
      <c r="P130" s="71">
        <v>14.236274938880584</v>
      </c>
      <c r="Q130" s="71">
        <v>1.17679707831904</v>
      </c>
      <c r="R130" s="71">
        <v>0</v>
      </c>
      <c r="S130" s="71">
        <v>2.758338923014974</v>
      </c>
      <c r="T130" s="72"/>
      <c r="U130" s="71">
        <v>7054960</v>
      </c>
      <c r="V130" s="71">
        <v>544</v>
      </c>
      <c r="W130" s="71">
        <v>128</v>
      </c>
      <c r="X130" s="71">
        <v>4501</v>
      </c>
      <c r="Y130" s="71">
        <v>7841</v>
      </c>
      <c r="Z130" s="71">
        <v>14133</v>
      </c>
      <c r="AA130" s="71">
        <v>3142</v>
      </c>
      <c r="AB130" s="71">
        <v>19959</v>
      </c>
      <c r="AC130" s="71">
        <v>0</v>
      </c>
      <c r="AD130" s="71">
        <v>2.758338923014974</v>
      </c>
      <c r="AE130" s="72"/>
      <c r="AF130" s="71">
        <v>82402407.338182345</v>
      </c>
      <c r="AG130" s="71">
        <v>848452.21964789846</v>
      </c>
      <c r="AH130" s="71">
        <v>526766.1417733687</v>
      </c>
      <c r="AI130" s="71">
        <v>25869289.793145128</v>
      </c>
      <c r="AJ130" s="71">
        <v>57047542.658655442</v>
      </c>
      <c r="AK130" s="71"/>
      <c r="AL130" s="71"/>
      <c r="AM130" s="71">
        <v>2604871.2491150312</v>
      </c>
      <c r="AN130" s="71"/>
      <c r="AO130" s="71"/>
      <c r="AP130" s="71">
        <v>169299329.40051919</v>
      </c>
      <c r="AQ130" s="72"/>
      <c r="AR130" s="71">
        <v>142</v>
      </c>
      <c r="AS130" s="71">
        <v>50</v>
      </c>
      <c r="AT130" s="71">
        <v>0</v>
      </c>
      <c r="AU130" s="71">
        <v>0</v>
      </c>
      <c r="AV130" s="71">
        <v>0</v>
      </c>
      <c r="AW130" s="71">
        <v>0</v>
      </c>
      <c r="AX130" s="71"/>
      <c r="AY130" s="72"/>
      <c r="AZ130" s="71">
        <v>678.2</v>
      </c>
      <c r="BA130" s="71">
        <v>4914.7</v>
      </c>
      <c r="BB130" s="71">
        <v>0</v>
      </c>
      <c r="BC130" s="71">
        <v>0</v>
      </c>
      <c r="BD130" s="71">
        <v>0</v>
      </c>
      <c r="BE130" s="71">
        <v>0</v>
      </c>
      <c r="BF130" s="71"/>
      <c r="BG130" s="72"/>
      <c r="BH130" s="71">
        <v>0</v>
      </c>
      <c r="BI130" s="71">
        <v>0</v>
      </c>
      <c r="BJ130" s="71">
        <v>29.693999999999999</v>
      </c>
      <c r="BK130" s="71">
        <v>0</v>
      </c>
      <c r="BL130" s="71">
        <v>0</v>
      </c>
      <c r="BM130" s="71">
        <v>0</v>
      </c>
      <c r="BN130" s="72"/>
      <c r="BO130" s="71">
        <v>0</v>
      </c>
      <c r="BP130" s="71">
        <v>0</v>
      </c>
      <c r="BQ130" s="71">
        <v>4</v>
      </c>
      <c r="BR130" s="71">
        <v>0</v>
      </c>
      <c r="BS130" s="71">
        <v>0</v>
      </c>
      <c r="BT130" s="71">
        <v>0</v>
      </c>
      <c r="BU130"/>
      <c r="BV130" s="70">
        <v>29.693999999999999</v>
      </c>
      <c r="BW130" s="70">
        <v>0</v>
      </c>
      <c r="BX130" s="70">
        <v>0</v>
      </c>
      <c r="BY130" s="70">
        <v>0</v>
      </c>
      <c r="BZ130" s="70">
        <v>0</v>
      </c>
      <c r="CA130" s="70">
        <v>0</v>
      </c>
      <c r="CB130" s="70">
        <v>0</v>
      </c>
      <c r="CC130" s="70">
        <v>0</v>
      </c>
      <c r="CD130" s="70">
        <v>0</v>
      </c>
    </row>
    <row r="131" spans="1:82">
      <c r="A131" s="70" t="s">
        <v>1786</v>
      </c>
      <c r="B131" s="70">
        <v>51</v>
      </c>
      <c r="C131" s="70">
        <v>18</v>
      </c>
      <c r="D131" s="70">
        <v>3</v>
      </c>
      <c r="E131" s="70">
        <v>2021</v>
      </c>
      <c r="F131" s="70" t="s">
        <v>160</v>
      </c>
      <c r="G131" s="70" t="s">
        <v>1768</v>
      </c>
      <c r="H131" s="70" t="s">
        <v>1769</v>
      </c>
      <c r="I131" s="148"/>
      <c r="J131" s="71">
        <v>67.379952767506424</v>
      </c>
      <c r="K131" s="71">
        <v>1.25031091657265</v>
      </c>
      <c r="L131" s="71">
        <v>3.1000026943948287</v>
      </c>
      <c r="M131" s="71">
        <v>18.232168765857555</v>
      </c>
      <c r="N131" s="71">
        <v>36.810548775394253</v>
      </c>
      <c r="O131" s="71">
        <v>19.0686734114845</v>
      </c>
      <c r="P131" s="71">
        <v>14.469543233669425</v>
      </c>
      <c r="Q131" s="71">
        <v>1.1466060150708399</v>
      </c>
      <c r="R131" s="71">
        <v>0</v>
      </c>
      <c r="S131" s="71">
        <v>2.5415775237027831</v>
      </c>
      <c r="T131" s="72"/>
      <c r="U131" s="71">
        <v>8384249</v>
      </c>
      <c r="V131" s="71">
        <v>544</v>
      </c>
      <c r="W131" s="71">
        <v>128</v>
      </c>
      <c r="X131" s="71">
        <v>4501</v>
      </c>
      <c r="Y131" s="71">
        <v>7796</v>
      </c>
      <c r="Z131" s="71">
        <v>14030</v>
      </c>
      <c r="AA131" s="71">
        <v>3114</v>
      </c>
      <c r="AB131" s="71">
        <v>19638</v>
      </c>
      <c r="AC131" s="71">
        <v>0</v>
      </c>
      <c r="AD131" s="71">
        <v>2.5415775237027831</v>
      </c>
      <c r="AE131" s="72"/>
      <c r="AF131" s="71">
        <v>90852649.222890094</v>
      </c>
      <c r="AG131" s="71">
        <v>877706.86593127181</v>
      </c>
      <c r="AH131" s="71">
        <v>455520.76219170709</v>
      </c>
      <c r="AI131" s="71">
        <v>28081167.143338665</v>
      </c>
      <c r="AJ131" s="71">
        <v>57134169.250465617</v>
      </c>
      <c r="AK131" s="71">
        <v>0</v>
      </c>
      <c r="AL131" s="71">
        <v>0</v>
      </c>
      <c r="AM131" s="71">
        <v>2577760.2287696339</v>
      </c>
      <c r="AN131" s="71">
        <v>0</v>
      </c>
      <c r="AO131" s="71">
        <v>0</v>
      </c>
      <c r="AP131" s="71">
        <v>179978973.47358701</v>
      </c>
      <c r="AQ131" s="72"/>
      <c r="AR131" s="71">
        <v>155</v>
      </c>
      <c r="AS131" s="71">
        <v>52</v>
      </c>
      <c r="AT131" s="71">
        <v>0</v>
      </c>
      <c r="AU131" s="71">
        <v>0</v>
      </c>
      <c r="AV131" s="71">
        <v>0</v>
      </c>
      <c r="AW131" s="71">
        <v>0</v>
      </c>
      <c r="AX131" s="71"/>
      <c r="AY131" s="72"/>
      <c r="AZ131" s="71">
        <v>742.5</v>
      </c>
      <c r="BA131" s="71">
        <v>5013.7</v>
      </c>
      <c r="BB131" s="71">
        <v>0</v>
      </c>
      <c r="BC131" s="71">
        <v>0</v>
      </c>
      <c r="BD131" s="71">
        <v>0</v>
      </c>
      <c r="BE131" s="71">
        <v>0</v>
      </c>
      <c r="BF131" s="71"/>
      <c r="BG131" s="72"/>
      <c r="BH131" s="71">
        <v>0</v>
      </c>
      <c r="BI131" s="71">
        <v>0</v>
      </c>
      <c r="BJ131" s="71">
        <v>23.986999999999998</v>
      </c>
      <c r="BK131" s="71">
        <v>0</v>
      </c>
      <c r="BL131" s="71">
        <v>0</v>
      </c>
      <c r="BM131" s="71">
        <v>0</v>
      </c>
      <c r="BN131" s="72"/>
      <c r="BO131" s="71">
        <v>0</v>
      </c>
      <c r="BP131" s="71">
        <v>0</v>
      </c>
      <c r="BQ131" s="71">
        <v>3</v>
      </c>
      <c r="BR131" s="71">
        <v>0</v>
      </c>
      <c r="BS131" s="71">
        <v>0</v>
      </c>
      <c r="BT131" s="71">
        <v>0</v>
      </c>
      <c r="BU131"/>
      <c r="BV131" s="70">
        <v>23.986999999999998</v>
      </c>
      <c r="BW131" s="70">
        <v>0</v>
      </c>
      <c r="BX131" s="70">
        <v>0</v>
      </c>
      <c r="BY131" s="70">
        <v>0</v>
      </c>
      <c r="BZ131" s="70">
        <v>0</v>
      </c>
      <c r="CA131" s="70">
        <v>0</v>
      </c>
      <c r="CB131" s="70">
        <v>0</v>
      </c>
      <c r="CC131" s="70">
        <v>0</v>
      </c>
      <c r="CD131" s="70">
        <v>0</v>
      </c>
    </row>
    <row r="132" spans="1:82">
      <c r="A132" s="70" t="s">
        <v>1787</v>
      </c>
      <c r="B132" s="70">
        <v>51</v>
      </c>
      <c r="C132" s="70">
        <v>19</v>
      </c>
      <c r="D132" s="70">
        <v>3</v>
      </c>
      <c r="E132" s="70">
        <v>2022</v>
      </c>
      <c r="F132" s="70" t="s">
        <v>161</v>
      </c>
      <c r="G132" s="70" t="s">
        <v>1768</v>
      </c>
      <c r="H132" s="70" t="s">
        <v>1769</v>
      </c>
      <c r="I132" s="148"/>
      <c r="J132" s="71">
        <v>65.387884113064601</v>
      </c>
      <c r="K132" s="71">
        <v>1.1848405474023369</v>
      </c>
      <c r="L132" s="71">
        <v>2.9693003180985031</v>
      </c>
      <c r="M132" s="71">
        <v>18.879268106036339</v>
      </c>
      <c r="N132" s="71">
        <v>35.115284764868981</v>
      </c>
      <c r="O132" s="71">
        <v>19.856863582292412</v>
      </c>
      <c r="P132" s="71">
        <v>14.316351282770416</v>
      </c>
      <c r="Q132" s="71">
        <v>1.1319493317262161</v>
      </c>
      <c r="R132" s="71">
        <v>0</v>
      </c>
      <c r="S132" s="71">
        <v>3.081179458659252</v>
      </c>
      <c r="T132" s="72"/>
      <c r="U132" s="71">
        <v>8998088</v>
      </c>
      <c r="V132" s="71">
        <v>544</v>
      </c>
      <c r="W132" s="71">
        <v>128</v>
      </c>
      <c r="X132" s="71">
        <v>4501</v>
      </c>
      <c r="Y132" s="71">
        <v>7709</v>
      </c>
      <c r="Z132" s="71">
        <v>13881</v>
      </c>
      <c r="AA132" s="71">
        <v>3128</v>
      </c>
      <c r="AB132" s="71">
        <v>19228</v>
      </c>
      <c r="AC132" s="71">
        <v>0</v>
      </c>
      <c r="AD132" s="71">
        <v>3.081179458659252</v>
      </c>
      <c r="AE132" s="72"/>
      <c r="AF132" s="71">
        <v>85654996.444785208</v>
      </c>
      <c r="AG132" s="71">
        <v>883653.24081582285</v>
      </c>
      <c r="AH132" s="71">
        <v>520584.56192953937</v>
      </c>
      <c r="AI132" s="71">
        <v>26739896.215936683</v>
      </c>
      <c r="AJ132" s="71">
        <v>58475080.54875274</v>
      </c>
      <c r="AK132" s="71">
        <v>0</v>
      </c>
      <c r="AL132" s="71">
        <v>0</v>
      </c>
      <c r="AM132" s="71">
        <v>2482859.6168600181</v>
      </c>
      <c r="AN132" s="71">
        <v>0</v>
      </c>
      <c r="AO132" s="71">
        <v>0</v>
      </c>
      <c r="AP132" s="71">
        <v>174757070.62908</v>
      </c>
      <c r="AQ132" s="72"/>
      <c r="AR132" s="71">
        <v>166</v>
      </c>
      <c r="AS132" s="71">
        <v>52</v>
      </c>
      <c r="AT132" s="71">
        <v>0</v>
      </c>
      <c r="AU132" s="71">
        <v>0</v>
      </c>
      <c r="AV132" s="71">
        <v>0</v>
      </c>
      <c r="AW132" s="71">
        <v>0</v>
      </c>
      <c r="AX132" s="71"/>
      <c r="AY132" s="72"/>
      <c r="AZ132" s="71">
        <v>801.19999999999993</v>
      </c>
      <c r="BA132" s="71">
        <v>5013.7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1788</v>
      </c>
      <c r="B133" s="70">
        <v>51</v>
      </c>
      <c r="C133" s="70">
        <v>20</v>
      </c>
      <c r="D133" s="70">
        <v>3</v>
      </c>
      <c r="E133" s="70">
        <v>2023</v>
      </c>
      <c r="F133" s="70" t="s">
        <v>1539</v>
      </c>
      <c r="G133" s="70" t="s">
        <v>1768</v>
      </c>
      <c r="H133" s="70" t="s">
        <v>1769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174</v>
      </c>
      <c r="AS133" s="71">
        <v>52</v>
      </c>
      <c r="AT133" s="71">
        <v>0</v>
      </c>
      <c r="AU133" s="71">
        <v>0</v>
      </c>
      <c r="AV133" s="71">
        <v>0</v>
      </c>
      <c r="AW133" s="71">
        <v>0</v>
      </c>
      <c r="AX133" s="71"/>
      <c r="AY133" s="72"/>
      <c r="AZ133" s="71">
        <v>846.29999999999984</v>
      </c>
      <c r="BA133" s="71">
        <v>5013.7</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1789</v>
      </c>
      <c r="B134" s="70">
        <v>51</v>
      </c>
      <c r="C134" s="70">
        <v>21</v>
      </c>
      <c r="D134" s="70">
        <v>3</v>
      </c>
      <c r="E134" s="70">
        <v>2024</v>
      </c>
      <c r="F134" s="70" t="s">
        <v>1554</v>
      </c>
      <c r="G134" s="70" t="s">
        <v>1768</v>
      </c>
      <c r="H134" s="70" t="s">
        <v>1769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1790</v>
      </c>
      <c r="B135" s="70">
        <v>460</v>
      </c>
      <c r="C135" s="70">
        <v>1</v>
      </c>
      <c r="D135" s="70">
        <v>28</v>
      </c>
      <c r="E135" s="70">
        <v>1990</v>
      </c>
      <c r="F135" s="70" t="s">
        <v>787</v>
      </c>
      <c r="G135" s="70" t="s">
        <v>1791</v>
      </c>
      <c r="H135" s="70" t="s">
        <v>1792</v>
      </c>
      <c r="I135" s="148"/>
      <c r="J135" s="71">
        <v>41.72362525598092</v>
      </c>
      <c r="K135" s="71">
        <v>2.778283634680168</v>
      </c>
      <c r="L135" s="71">
        <v>4.7549626314707396</v>
      </c>
      <c r="M135" s="71">
        <v>9.1376366918685257</v>
      </c>
      <c r="N135" s="71">
        <v>11.26246775345545</v>
      </c>
      <c r="O135" s="71">
        <v>13.71709116429842</v>
      </c>
      <c r="P135" s="71">
        <v>14.35683992422511</v>
      </c>
      <c r="Q135" s="71">
        <v>1.05360676192974</v>
      </c>
      <c r="R135" s="71">
        <v>0</v>
      </c>
      <c r="S135" s="71">
        <v>1.083815539761591</v>
      </c>
      <c r="T135" s="72"/>
      <c r="U135" s="71">
        <v>1102736</v>
      </c>
      <c r="V135" s="71">
        <v>675</v>
      </c>
      <c r="W135" s="71">
        <v>44</v>
      </c>
      <c r="X135" s="71">
        <v>3279</v>
      </c>
      <c r="Y135" s="71">
        <v>4938</v>
      </c>
      <c r="Z135" s="71">
        <v>5642</v>
      </c>
      <c r="AA135" s="71">
        <v>3486</v>
      </c>
      <c r="AB135" s="71">
        <v>17107</v>
      </c>
      <c r="AC135" s="71">
        <v>0</v>
      </c>
      <c r="AD135" s="71">
        <v>1.083815539761591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1793</v>
      </c>
      <c r="B136" s="70">
        <v>461</v>
      </c>
      <c r="C136" s="70">
        <v>2</v>
      </c>
      <c r="D136" s="70">
        <v>28</v>
      </c>
      <c r="E136" s="70">
        <v>2005</v>
      </c>
      <c r="F136" s="70" t="s">
        <v>789</v>
      </c>
      <c r="G136" s="70" t="s">
        <v>1791</v>
      </c>
      <c r="H136" s="70" t="s">
        <v>1792</v>
      </c>
      <c r="I136" s="148"/>
      <c r="J136" s="71">
        <v>57.704660478382209</v>
      </c>
      <c r="K136" s="71">
        <v>1.5125598714813679</v>
      </c>
      <c r="L136" s="71">
        <v>0</v>
      </c>
      <c r="M136" s="71">
        <v>21.99842386549847</v>
      </c>
      <c r="N136" s="71">
        <v>19.413327936527359</v>
      </c>
      <c r="O136" s="71">
        <v>24.57107999271436</v>
      </c>
      <c r="P136" s="71">
        <v>20.64266370048048</v>
      </c>
      <c r="Q136" s="71">
        <v>1.1561345556399101</v>
      </c>
      <c r="R136" s="71">
        <v>0</v>
      </c>
      <c r="S136" s="71">
        <v>2.573802343199763</v>
      </c>
      <c r="T136" s="72"/>
      <c r="U136" s="71">
        <v>2225883</v>
      </c>
      <c r="V136" s="71">
        <v>728</v>
      </c>
      <c r="W136" s="71">
        <v>0</v>
      </c>
      <c r="X136" s="71">
        <v>4880</v>
      </c>
      <c r="Y136" s="71">
        <v>7058</v>
      </c>
      <c r="Z136" s="71">
        <v>11695</v>
      </c>
      <c r="AA136" s="71">
        <v>4105</v>
      </c>
      <c r="AB136" s="71">
        <v>19624</v>
      </c>
      <c r="AC136" s="71">
        <v>0</v>
      </c>
      <c r="AD136" s="71">
        <v>2.573802343199763</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1794</v>
      </c>
      <c r="B137" s="70">
        <v>462</v>
      </c>
      <c r="C137" s="70">
        <v>3</v>
      </c>
      <c r="D137" s="70">
        <v>28</v>
      </c>
      <c r="E137" s="70">
        <v>2006</v>
      </c>
      <c r="F137" s="70" t="s">
        <v>790</v>
      </c>
      <c r="G137" s="70" t="s">
        <v>1791</v>
      </c>
      <c r="H137" s="70" t="s">
        <v>1792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1795</v>
      </c>
      <c r="B138" s="70">
        <v>463</v>
      </c>
      <c r="C138" s="70">
        <v>4</v>
      </c>
      <c r="D138" s="70">
        <v>28</v>
      </c>
      <c r="E138" s="70">
        <v>2007</v>
      </c>
      <c r="F138" s="70" t="s">
        <v>791</v>
      </c>
      <c r="G138" s="70" t="s">
        <v>1791</v>
      </c>
      <c r="H138" s="70" t="s">
        <v>1792</v>
      </c>
      <c r="I138" s="148"/>
      <c r="J138" s="71">
        <v>58.278150481156899</v>
      </c>
      <c r="K138" s="71">
        <v>1.624443656494764</v>
      </c>
      <c r="L138" s="71">
        <v>0</v>
      </c>
      <c r="M138" s="71">
        <v>20.96492729754538</v>
      </c>
      <c r="N138" s="71">
        <v>19.74391803022964</v>
      </c>
      <c r="O138" s="71">
        <v>24.082881981722</v>
      </c>
      <c r="P138" s="71">
        <v>19.47108987780862</v>
      </c>
      <c r="Q138" s="71">
        <v>1.2140281615488899</v>
      </c>
      <c r="R138" s="71">
        <v>0</v>
      </c>
      <c r="S138" s="71">
        <v>2.661879203917919E-2</v>
      </c>
      <c r="T138" s="72"/>
      <c r="U138" s="71">
        <v>2489815</v>
      </c>
      <c r="V138" s="71">
        <v>727</v>
      </c>
      <c r="W138" s="71">
        <v>0</v>
      </c>
      <c r="X138" s="71">
        <v>5540</v>
      </c>
      <c r="Y138" s="71">
        <v>7271</v>
      </c>
      <c r="Z138" s="71">
        <v>11916</v>
      </c>
      <c r="AA138" s="71">
        <v>3813</v>
      </c>
      <c r="AB138" s="71">
        <v>19517</v>
      </c>
      <c r="AC138" s="71">
        <v>0</v>
      </c>
      <c r="AD138" s="71">
        <v>2.661879203917919E-2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1796</v>
      </c>
      <c r="B139" s="70">
        <v>464</v>
      </c>
      <c r="C139" s="70">
        <v>5</v>
      </c>
      <c r="D139" s="70">
        <v>28</v>
      </c>
      <c r="E139" s="70">
        <v>2008</v>
      </c>
      <c r="F139" s="70" t="s">
        <v>792</v>
      </c>
      <c r="G139" s="70" t="s">
        <v>1791</v>
      </c>
      <c r="H139" s="70" t="s">
        <v>1792</v>
      </c>
      <c r="I139" s="148"/>
      <c r="J139" s="71">
        <v>54.515682125038317</v>
      </c>
      <c r="K139" s="71">
        <v>1.2687226691004609</v>
      </c>
      <c r="L139" s="71">
        <v>0</v>
      </c>
      <c r="M139" s="71">
        <v>21.939622015813889</v>
      </c>
      <c r="N139" s="71">
        <v>18.849356349894499</v>
      </c>
      <c r="O139" s="71">
        <v>23.295564312588422</v>
      </c>
      <c r="P139" s="71">
        <v>19.30097991667548</v>
      </c>
      <c r="Q139" s="71">
        <v>1.19701458029731</v>
      </c>
      <c r="R139" s="71">
        <v>0</v>
      </c>
      <c r="S139" s="71">
        <v>0</v>
      </c>
      <c r="T139" s="72"/>
      <c r="U139" s="71">
        <v>2405794</v>
      </c>
      <c r="V139" s="71">
        <v>727</v>
      </c>
      <c r="W139" s="71">
        <v>0</v>
      </c>
      <c r="X139" s="71">
        <v>5540</v>
      </c>
      <c r="Y139" s="71">
        <v>7416</v>
      </c>
      <c r="Z139" s="71">
        <v>11931</v>
      </c>
      <c r="AA139" s="71">
        <v>3784</v>
      </c>
      <c r="AB139" s="71">
        <v>19560</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1797</v>
      </c>
      <c r="B140" s="70">
        <v>465</v>
      </c>
      <c r="C140" s="70">
        <v>6</v>
      </c>
      <c r="D140" s="70">
        <v>28</v>
      </c>
      <c r="E140" s="70">
        <v>2009</v>
      </c>
      <c r="F140" s="70" t="s">
        <v>176</v>
      </c>
      <c r="G140" s="1064" t="s">
        <v>1791</v>
      </c>
      <c r="H140" s="70" t="s">
        <v>1792</v>
      </c>
      <c r="I140" s="148"/>
      <c r="J140" s="71">
        <v>46.538920460626812</v>
      </c>
      <c r="K140" s="71">
        <v>1.0100181908456369</v>
      </c>
      <c r="L140" s="71">
        <v>0.169686903621864</v>
      </c>
      <c r="M140" s="71">
        <v>21.876068114768781</v>
      </c>
      <c r="N140" s="71">
        <v>18.579818992916991</v>
      </c>
      <c r="O140" s="71">
        <v>23.810916795400161</v>
      </c>
      <c r="P140" s="71">
        <v>18.562154897623842</v>
      </c>
      <c r="Q140" s="71">
        <v>1.1409376003969101</v>
      </c>
      <c r="R140" s="71">
        <v>0</v>
      </c>
      <c r="S140" s="71">
        <v>0</v>
      </c>
      <c r="T140" s="72"/>
      <c r="U140" s="71">
        <v>2101762</v>
      </c>
      <c r="V140" s="71">
        <v>728</v>
      </c>
      <c r="W140" s="71">
        <v>4</v>
      </c>
      <c r="X140" s="71">
        <v>5825</v>
      </c>
      <c r="Y140" s="71">
        <v>7515</v>
      </c>
      <c r="Z140" s="71">
        <v>12037</v>
      </c>
      <c r="AA140" s="71">
        <v>3736</v>
      </c>
      <c r="AB140" s="71">
        <v>19571</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1798</v>
      </c>
      <c r="B141" s="70">
        <v>466</v>
      </c>
      <c r="C141" s="70">
        <v>7</v>
      </c>
      <c r="D141" s="70">
        <v>28</v>
      </c>
      <c r="E141" s="70">
        <v>2010</v>
      </c>
      <c r="F141" s="70" t="s">
        <v>177</v>
      </c>
      <c r="G141" s="1064" t="s">
        <v>1791</v>
      </c>
      <c r="H141" s="70" t="s">
        <v>1792</v>
      </c>
      <c r="I141" s="148"/>
      <c r="J141" s="71">
        <v>51.96920567137073</v>
      </c>
      <c r="K141" s="71">
        <v>1.1317302232801729</v>
      </c>
      <c r="L141" s="71">
        <v>0.16033774144998361</v>
      </c>
      <c r="M141" s="71">
        <v>23.009917908213708</v>
      </c>
      <c r="N141" s="71">
        <v>19.035857993766211</v>
      </c>
      <c r="O141" s="71">
        <v>23.891776447354228</v>
      </c>
      <c r="P141" s="71">
        <v>18.701276619303361</v>
      </c>
      <c r="Q141" s="71">
        <v>1.1912269582163399</v>
      </c>
      <c r="R141" s="71">
        <v>0</v>
      </c>
      <c r="S141" s="71">
        <v>0</v>
      </c>
      <c r="T141" s="72"/>
      <c r="U141" s="71">
        <v>2166607</v>
      </c>
      <c r="V141" s="71">
        <v>728</v>
      </c>
      <c r="W141" s="71">
        <v>4</v>
      </c>
      <c r="X141" s="71">
        <v>5825</v>
      </c>
      <c r="Y141" s="71">
        <v>7594</v>
      </c>
      <c r="Z141" s="71">
        <v>12134</v>
      </c>
      <c r="AA141" s="71">
        <v>3670</v>
      </c>
      <c r="AB141" s="71">
        <v>19580</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1799</v>
      </c>
      <c r="B142" s="70">
        <v>467</v>
      </c>
      <c r="C142" s="70">
        <v>8</v>
      </c>
      <c r="D142" s="70">
        <v>28</v>
      </c>
      <c r="E142" s="70">
        <v>2011</v>
      </c>
      <c r="F142" s="70" t="s">
        <v>178</v>
      </c>
      <c r="G142" s="70" t="s">
        <v>1791</v>
      </c>
      <c r="H142" s="70" t="s">
        <v>1792</v>
      </c>
      <c r="I142" s="148"/>
      <c r="J142" s="71">
        <v>56.024785199553868</v>
      </c>
      <c r="K142" s="71">
        <v>1.834560419128765</v>
      </c>
      <c r="L142" s="71">
        <v>0.18030985995383511</v>
      </c>
      <c r="M142" s="71">
        <v>27.844567120898631</v>
      </c>
      <c r="N142" s="71">
        <v>23.63966371151486</v>
      </c>
      <c r="O142" s="71">
        <v>23.78460671086038</v>
      </c>
      <c r="P142" s="71">
        <v>17.992592336070434</v>
      </c>
      <c r="Q142" s="71">
        <v>1.3776455076473599</v>
      </c>
      <c r="R142" s="71">
        <v>0</v>
      </c>
      <c r="S142" s="71">
        <v>0</v>
      </c>
      <c r="T142" s="72"/>
      <c r="U142" s="71">
        <v>2205520</v>
      </c>
      <c r="V142" s="71">
        <v>728</v>
      </c>
      <c r="W142" s="71">
        <v>4</v>
      </c>
      <c r="X142" s="71">
        <v>5825</v>
      </c>
      <c r="Y142" s="71">
        <v>7729</v>
      </c>
      <c r="Z142" s="71">
        <v>12342</v>
      </c>
      <c r="AA142" s="71">
        <v>3636</v>
      </c>
      <c r="AB142" s="71">
        <v>19631</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1800</v>
      </c>
      <c r="B143" s="70">
        <v>468</v>
      </c>
      <c r="C143" s="70">
        <v>9</v>
      </c>
      <c r="D143" s="70">
        <v>28</v>
      </c>
      <c r="E143" s="70">
        <v>2012</v>
      </c>
      <c r="F143" s="70" t="s">
        <v>179</v>
      </c>
      <c r="G143" s="70" t="s">
        <v>1791</v>
      </c>
      <c r="H143" s="70" t="s">
        <v>1792</v>
      </c>
      <c r="I143" s="148"/>
      <c r="J143" s="71">
        <v>58.738305120513438</v>
      </c>
      <c r="K143" s="71">
        <v>1.713755678929539</v>
      </c>
      <c r="L143" s="71">
        <v>0.18455691286286161</v>
      </c>
      <c r="M143" s="71">
        <v>30.89049218219014</v>
      </c>
      <c r="N143" s="71">
        <v>27.822278210250349</v>
      </c>
      <c r="O143" s="71">
        <v>23.780990403394007</v>
      </c>
      <c r="P143" s="71">
        <v>17.637112962533713</v>
      </c>
      <c r="Q143" s="71">
        <v>1.4957928872723401</v>
      </c>
      <c r="R143" s="71">
        <v>0</v>
      </c>
      <c r="S143" s="71">
        <v>0</v>
      </c>
      <c r="T143" s="72"/>
      <c r="U143" s="71">
        <v>2224474</v>
      </c>
      <c r="V143" s="71">
        <v>728</v>
      </c>
      <c r="W143" s="71">
        <v>4</v>
      </c>
      <c r="X143" s="71">
        <v>5825</v>
      </c>
      <c r="Y143" s="71">
        <v>7870</v>
      </c>
      <c r="Z143" s="71">
        <v>12438</v>
      </c>
      <c r="AA143" s="71">
        <v>3544</v>
      </c>
      <c r="AB143" s="71">
        <v>19618</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1801</v>
      </c>
      <c r="B144" s="70">
        <v>469</v>
      </c>
      <c r="C144" s="70">
        <v>10</v>
      </c>
      <c r="D144" s="70">
        <v>28</v>
      </c>
      <c r="E144" s="70">
        <v>2013</v>
      </c>
      <c r="F144" s="70" t="s">
        <v>180</v>
      </c>
      <c r="G144" s="70" t="s">
        <v>1791</v>
      </c>
      <c r="H144" s="70" t="s">
        <v>1792</v>
      </c>
      <c r="I144" s="148"/>
      <c r="J144" s="71">
        <v>58.676123761360152</v>
      </c>
      <c r="K144" s="71">
        <v>1.4272595153045831</v>
      </c>
      <c r="L144" s="71">
        <v>0.17735771459489971</v>
      </c>
      <c r="M144" s="71">
        <v>30.604645075330559</v>
      </c>
      <c r="N144" s="71">
        <v>26.64792453458211</v>
      </c>
      <c r="O144" s="71">
        <v>22.923824626351077</v>
      </c>
      <c r="P144" s="71">
        <v>17.448806172166449</v>
      </c>
      <c r="Q144" s="71">
        <v>1.5187086299361601</v>
      </c>
      <c r="R144" s="71">
        <v>0</v>
      </c>
      <c r="S144" s="71">
        <v>0</v>
      </c>
      <c r="T144" s="72"/>
      <c r="U144" s="71">
        <v>2231992</v>
      </c>
      <c r="V144" s="71">
        <v>728</v>
      </c>
      <c r="W144" s="71">
        <v>4</v>
      </c>
      <c r="X144" s="71">
        <v>5825</v>
      </c>
      <c r="Y144" s="71">
        <v>7910</v>
      </c>
      <c r="Z144" s="71">
        <v>12525</v>
      </c>
      <c r="AA144" s="71">
        <v>3493</v>
      </c>
      <c r="AB144" s="71">
        <v>19633</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1802</v>
      </c>
      <c r="B145" s="70">
        <v>470</v>
      </c>
      <c r="C145" s="70">
        <v>11</v>
      </c>
      <c r="D145" s="70">
        <v>28</v>
      </c>
      <c r="E145" s="70">
        <v>2014</v>
      </c>
      <c r="F145" s="70" t="s">
        <v>181</v>
      </c>
      <c r="G145" s="70" t="s">
        <v>1791</v>
      </c>
      <c r="H145" s="70" t="s">
        <v>1792</v>
      </c>
      <c r="I145" s="148"/>
      <c r="J145" s="71">
        <v>60.01131625011903</v>
      </c>
      <c r="K145" s="71">
        <v>1.423888087009364</v>
      </c>
      <c r="L145" s="71">
        <v>0.17432728368889061</v>
      </c>
      <c r="M145" s="71">
        <v>29.11487570589334</v>
      </c>
      <c r="N145" s="71">
        <v>23.477100197766241</v>
      </c>
      <c r="O145" s="71">
        <v>22.039979551477359</v>
      </c>
      <c r="P145" s="71">
        <v>17.34869189748273</v>
      </c>
      <c r="Q145" s="71">
        <v>1.4474622074179799</v>
      </c>
      <c r="R145" s="71">
        <v>0</v>
      </c>
      <c r="S145" s="71">
        <v>0</v>
      </c>
      <c r="T145" s="72"/>
      <c r="U145" s="71">
        <v>2328772</v>
      </c>
      <c r="V145" s="71">
        <v>557</v>
      </c>
      <c r="W145" s="71">
        <v>4</v>
      </c>
      <c r="X145" s="71">
        <v>5665</v>
      </c>
      <c r="Y145" s="71">
        <v>7970</v>
      </c>
      <c r="Z145" s="71">
        <v>12683</v>
      </c>
      <c r="AA145" s="71">
        <v>3455</v>
      </c>
      <c r="AB145" s="71">
        <v>19503</v>
      </c>
      <c r="AC145" s="71">
        <v>0</v>
      </c>
      <c r="AD145" s="71">
        <v>0</v>
      </c>
      <c r="AE145" s="72"/>
      <c r="AF145" s="71"/>
      <c r="AG145" s="71"/>
      <c r="AH145" s="71"/>
      <c r="AI145" s="71"/>
      <c r="AJ145" s="71"/>
      <c r="AK145" s="71"/>
      <c r="AL145" s="71"/>
      <c r="AM145" s="71"/>
      <c r="AN145" s="71"/>
      <c r="AO145" s="71"/>
      <c r="AP145" s="71"/>
      <c r="AQ145" s="72"/>
      <c r="AR145" s="71">
        <v>477</v>
      </c>
      <c r="AS145" s="71">
        <v>87</v>
      </c>
      <c r="AT145" s="71">
        <v>0</v>
      </c>
      <c r="AU145" s="71">
        <v>0</v>
      </c>
      <c r="AV145" s="71">
        <v>0</v>
      </c>
      <c r="AW145" s="71">
        <v>0</v>
      </c>
      <c r="AX145" s="71"/>
      <c r="AY145" s="72"/>
      <c r="AZ145" s="71">
        <v>1956.5</v>
      </c>
      <c r="BA145" s="71">
        <v>8505.2999999999993</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1803</v>
      </c>
      <c r="B146" s="70">
        <v>471</v>
      </c>
      <c r="C146" s="70">
        <v>12</v>
      </c>
      <c r="D146" s="70">
        <v>28</v>
      </c>
      <c r="E146" s="70">
        <v>2015</v>
      </c>
      <c r="F146" s="70" t="s">
        <v>182</v>
      </c>
      <c r="G146" s="70" t="s">
        <v>1791</v>
      </c>
      <c r="H146" s="70" t="s">
        <v>1792</v>
      </c>
      <c r="I146" s="148"/>
      <c r="J146" s="71">
        <v>52.658937608863788</v>
      </c>
      <c r="K146" s="71">
        <v>1.2784852626965539</v>
      </c>
      <c r="L146" s="71">
        <v>0.1743669662390479</v>
      </c>
      <c r="M146" s="71">
        <v>27.863416208511161</v>
      </c>
      <c r="N146" s="71">
        <v>21.04965669944238</v>
      </c>
      <c r="O146" s="71">
        <v>21.754158018159472</v>
      </c>
      <c r="P146" s="71">
        <v>17.417676636094892</v>
      </c>
      <c r="Q146" s="71">
        <v>1.41232235371526</v>
      </c>
      <c r="R146" s="71">
        <v>0</v>
      </c>
      <c r="S146" s="71">
        <v>0</v>
      </c>
      <c r="T146" s="72"/>
      <c r="U146" s="71">
        <v>2332624</v>
      </c>
      <c r="V146" s="71">
        <v>557</v>
      </c>
      <c r="W146" s="71">
        <v>4</v>
      </c>
      <c r="X146" s="71">
        <v>5665</v>
      </c>
      <c r="Y146" s="71">
        <v>8062</v>
      </c>
      <c r="Z146" s="71">
        <v>12639</v>
      </c>
      <c r="AA146" s="71">
        <v>3466</v>
      </c>
      <c r="AB146" s="71">
        <v>19439</v>
      </c>
      <c r="AC146" s="71">
        <v>0</v>
      </c>
      <c r="AD146" s="71">
        <v>0</v>
      </c>
      <c r="AE146" s="72"/>
      <c r="AF146" s="71">
        <v>26765237.298064169</v>
      </c>
      <c r="AG146" s="71">
        <v>1025333.4714869109</v>
      </c>
      <c r="AH146" s="71">
        <v>32750.66588781129</v>
      </c>
      <c r="AI146" s="71">
        <v>35018294.90571674</v>
      </c>
      <c r="AJ146" s="71">
        <v>33601253.59643776</v>
      </c>
      <c r="AK146" s="71">
        <v>0</v>
      </c>
      <c r="AL146" s="71">
        <v>0</v>
      </c>
      <c r="AM146" s="71">
        <v>2664033.4064619108</v>
      </c>
      <c r="AN146" s="71">
        <v>0</v>
      </c>
      <c r="AO146" s="71">
        <v>0</v>
      </c>
      <c r="AP146" s="71">
        <v>99106903.34405531</v>
      </c>
      <c r="AQ146" s="72"/>
      <c r="AR146" s="71">
        <v>518</v>
      </c>
      <c r="AS146" s="71">
        <v>104</v>
      </c>
      <c r="AT146" s="71">
        <v>0</v>
      </c>
      <c r="AU146" s="71">
        <v>0</v>
      </c>
      <c r="AV146" s="71">
        <v>0</v>
      </c>
      <c r="AW146" s="71">
        <v>0</v>
      </c>
      <c r="AX146" s="71"/>
      <c r="AY146" s="72"/>
      <c r="AZ146" s="71">
        <v>2167.7199999999998</v>
      </c>
      <c r="BA146" s="71">
        <v>9796.2999999999993</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1804</v>
      </c>
      <c r="B147" s="70">
        <v>472</v>
      </c>
      <c r="C147" s="70">
        <v>13</v>
      </c>
      <c r="D147" s="70">
        <v>28</v>
      </c>
      <c r="E147" s="70">
        <v>2016</v>
      </c>
      <c r="F147" s="70" t="s">
        <v>155</v>
      </c>
      <c r="G147" s="70" t="s">
        <v>1791</v>
      </c>
      <c r="H147" s="70" t="s">
        <v>1792</v>
      </c>
      <c r="I147" s="148"/>
      <c r="J147" s="71">
        <v>55.622831837512862</v>
      </c>
      <c r="K147" s="71">
        <v>1.2436063635984955</v>
      </c>
      <c r="L147" s="71">
        <v>0.16461022233475142</v>
      </c>
      <c r="M147" s="71">
        <v>22.659238144648619</v>
      </c>
      <c r="N147" s="71">
        <v>21.037686363825845</v>
      </c>
      <c r="O147" s="71">
        <v>21.603906354406412</v>
      </c>
      <c r="P147" s="71">
        <v>17.034679100816877</v>
      </c>
      <c r="Q147" s="71">
        <v>1.3689899638140144</v>
      </c>
      <c r="R147" s="71">
        <v>0</v>
      </c>
      <c r="S147" s="71">
        <v>0</v>
      </c>
      <c r="T147" s="72"/>
      <c r="U147" s="71">
        <v>2606124</v>
      </c>
      <c r="V147" s="71">
        <v>557</v>
      </c>
      <c r="W147" s="71">
        <v>4</v>
      </c>
      <c r="X147" s="71">
        <v>5665</v>
      </c>
      <c r="Y147" s="71">
        <v>8103</v>
      </c>
      <c r="Z147" s="71">
        <v>12706</v>
      </c>
      <c r="AA147" s="71">
        <v>3506</v>
      </c>
      <c r="AB147" s="71">
        <v>19382</v>
      </c>
      <c r="AC147" s="71">
        <v>0</v>
      </c>
      <c r="AD147" s="71">
        <v>0</v>
      </c>
      <c r="AE147" s="72"/>
      <c r="AF147" s="71">
        <v>29133959.198476341</v>
      </c>
      <c r="AG147" s="71">
        <v>1033171.356429392</v>
      </c>
      <c r="AH147" s="71">
        <v>24290.720778931609</v>
      </c>
      <c r="AI147" s="71">
        <v>36409671.86355903</v>
      </c>
      <c r="AJ147" s="71">
        <v>35206237.845546067</v>
      </c>
      <c r="AK147" s="71">
        <v>0</v>
      </c>
      <c r="AL147" s="71">
        <v>0</v>
      </c>
      <c r="AM147" s="71">
        <v>2658285.4192769281</v>
      </c>
      <c r="AN147" s="71">
        <v>0</v>
      </c>
      <c r="AO147" s="71">
        <v>0</v>
      </c>
      <c r="AP147" s="71">
        <v>104465616.40406668</v>
      </c>
      <c r="AQ147" s="72"/>
      <c r="AR147" s="71">
        <v>562</v>
      </c>
      <c r="AS147" s="71">
        <v>111</v>
      </c>
      <c r="AT147" s="71">
        <v>0</v>
      </c>
      <c r="AU147" s="71">
        <v>0</v>
      </c>
      <c r="AV147" s="71">
        <v>0</v>
      </c>
      <c r="AW147" s="71">
        <v>0</v>
      </c>
      <c r="AX147" s="71"/>
      <c r="AY147" s="72"/>
      <c r="AZ147" s="71">
        <v>2380.92</v>
      </c>
      <c r="BA147" s="71">
        <v>9922.4</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1805</v>
      </c>
      <c r="B148" s="70">
        <v>473</v>
      </c>
      <c r="C148" s="70">
        <v>14</v>
      </c>
      <c r="D148" s="70">
        <v>28</v>
      </c>
      <c r="E148" s="70">
        <v>2017</v>
      </c>
      <c r="F148" s="70" t="s">
        <v>156</v>
      </c>
      <c r="G148" s="70" t="s">
        <v>1791</v>
      </c>
      <c r="H148" s="70" t="s">
        <v>1792</v>
      </c>
      <c r="I148" s="148"/>
      <c r="J148" s="71">
        <v>50.268731494277468</v>
      </c>
      <c r="K148" s="71">
        <v>1.2777115327218436</v>
      </c>
      <c r="L148" s="71">
        <v>0.16328088654038003</v>
      </c>
      <c r="M148" s="71">
        <v>21.097221303178429</v>
      </c>
      <c r="N148" s="71">
        <v>19.704214995421822</v>
      </c>
      <c r="O148" s="71">
        <v>21.355079992775668</v>
      </c>
      <c r="P148" s="71">
        <v>17.390253083474438</v>
      </c>
      <c r="Q148" s="71">
        <v>1.32391207009312</v>
      </c>
      <c r="R148" s="71">
        <v>0</v>
      </c>
      <c r="S148" s="71">
        <v>0</v>
      </c>
      <c r="T148" s="72"/>
      <c r="U148" s="71">
        <v>2533107</v>
      </c>
      <c r="V148" s="71">
        <v>557</v>
      </c>
      <c r="W148" s="71">
        <v>4</v>
      </c>
      <c r="X148" s="71">
        <v>5665</v>
      </c>
      <c r="Y148" s="71">
        <v>8200</v>
      </c>
      <c r="Z148" s="71">
        <v>12768</v>
      </c>
      <c r="AA148" s="71">
        <v>3602</v>
      </c>
      <c r="AB148" s="71">
        <v>19383</v>
      </c>
      <c r="AC148" s="71">
        <v>0</v>
      </c>
      <c r="AD148" s="71">
        <v>0</v>
      </c>
      <c r="AE148" s="72"/>
      <c r="AF148" s="71">
        <v>26967393.327650212</v>
      </c>
      <c r="AG148" s="71">
        <v>1045923.276570093</v>
      </c>
      <c r="AH148" s="71">
        <v>32596.012866217348</v>
      </c>
      <c r="AI148" s="71">
        <v>34594492.818208732</v>
      </c>
      <c r="AJ148" s="71">
        <v>36333193.14439293</v>
      </c>
      <c r="AK148" s="71">
        <v>0</v>
      </c>
      <c r="AL148" s="71">
        <v>0</v>
      </c>
      <c r="AM148" s="71">
        <v>2662582.2772063422</v>
      </c>
      <c r="AN148" s="71">
        <v>0</v>
      </c>
      <c r="AO148" s="71">
        <v>0</v>
      </c>
      <c r="AP148" s="71">
        <v>101636180.85689454</v>
      </c>
      <c r="AQ148" s="72"/>
      <c r="AR148" s="71">
        <v>607</v>
      </c>
      <c r="AS148" s="71">
        <v>118</v>
      </c>
      <c r="AT148" s="71">
        <v>0</v>
      </c>
      <c r="AU148" s="71">
        <v>0</v>
      </c>
      <c r="AV148" s="71">
        <v>0</v>
      </c>
      <c r="AW148" s="71">
        <v>0</v>
      </c>
      <c r="AX148" s="71"/>
      <c r="AY148" s="72"/>
      <c r="AZ148" s="71">
        <v>2584.84</v>
      </c>
      <c r="BA148" s="71">
        <v>10085.5</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1806</v>
      </c>
      <c r="B149" s="70">
        <v>474</v>
      </c>
      <c r="C149" s="70">
        <v>15</v>
      </c>
      <c r="D149" s="70">
        <v>28</v>
      </c>
      <c r="E149" s="70">
        <v>2018</v>
      </c>
      <c r="F149" s="70" t="s">
        <v>183</v>
      </c>
      <c r="G149" s="70" t="s">
        <v>1791</v>
      </c>
      <c r="H149" s="70" t="s">
        <v>1792</v>
      </c>
      <c r="I149" s="148"/>
      <c r="J149" s="71">
        <v>33.001983610555072</v>
      </c>
      <c r="K149" s="71">
        <v>1.0782600799683628</v>
      </c>
      <c r="L149" s="71">
        <v>0.14746104189672213</v>
      </c>
      <c r="M149" s="71">
        <v>19.2488836806378</v>
      </c>
      <c r="N149" s="71">
        <v>13.795234232127585</v>
      </c>
      <c r="O149" s="71">
        <v>21.006380597459842</v>
      </c>
      <c r="P149" s="71">
        <v>17.183687180406199</v>
      </c>
      <c r="Q149" s="71">
        <v>1.2261656025733301</v>
      </c>
      <c r="R149" s="71">
        <v>0</v>
      </c>
      <c r="S149" s="71">
        <v>0</v>
      </c>
      <c r="T149" s="72"/>
      <c r="U149" s="71">
        <v>1835230</v>
      </c>
      <c r="V149" s="71">
        <v>557</v>
      </c>
      <c r="W149" s="71">
        <v>4</v>
      </c>
      <c r="X149" s="71">
        <v>5665</v>
      </c>
      <c r="Y149" s="71">
        <v>8305</v>
      </c>
      <c r="Z149" s="71">
        <v>12800</v>
      </c>
      <c r="AA149" s="71">
        <v>3595</v>
      </c>
      <c r="AB149" s="71">
        <v>19346</v>
      </c>
      <c r="AC149" s="71">
        <v>0</v>
      </c>
      <c r="AD149" s="71">
        <v>0</v>
      </c>
      <c r="AE149" s="72"/>
      <c r="AF149" s="71">
        <v>17928980.22877093</v>
      </c>
      <c r="AG149" s="71">
        <v>946163.34121150756</v>
      </c>
      <c r="AH149" s="71">
        <v>30957.75085018764</v>
      </c>
      <c r="AI149" s="71">
        <v>33226979.547192451</v>
      </c>
      <c r="AJ149" s="71">
        <v>30916967.979380939</v>
      </c>
      <c r="AK149" s="71">
        <v>0</v>
      </c>
      <c r="AL149" s="71">
        <v>0</v>
      </c>
      <c r="AM149" s="71">
        <v>2662998.3878275589</v>
      </c>
      <c r="AN149" s="71">
        <v>0</v>
      </c>
      <c r="AO149" s="71">
        <v>0</v>
      </c>
      <c r="AP149" s="71">
        <v>85713047.235233575</v>
      </c>
      <c r="AQ149" s="72"/>
      <c r="AR149" s="71">
        <v>650</v>
      </c>
      <c r="AS149" s="71">
        <v>124</v>
      </c>
      <c r="AT149" s="71">
        <v>0</v>
      </c>
      <c r="AU149" s="71">
        <v>0</v>
      </c>
      <c r="AV149" s="71">
        <v>0</v>
      </c>
      <c r="AW149" s="71">
        <v>0</v>
      </c>
      <c r="AX149" s="71"/>
      <c r="AY149" s="72"/>
      <c r="AZ149" s="71">
        <v>2805.2400000000002</v>
      </c>
      <c r="BA149" s="71">
        <v>10520</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1807</v>
      </c>
      <c r="B150" s="70">
        <v>475</v>
      </c>
      <c r="C150" s="70">
        <v>16</v>
      </c>
      <c r="D150" s="70">
        <v>28</v>
      </c>
      <c r="E150" s="70">
        <v>2019</v>
      </c>
      <c r="F150" s="70" t="s">
        <v>158</v>
      </c>
      <c r="G150" s="70" t="s">
        <v>1791</v>
      </c>
      <c r="H150" s="70" t="s">
        <v>1792</v>
      </c>
      <c r="I150" s="148"/>
      <c r="J150" s="71">
        <v>51.02234690030442</v>
      </c>
      <c r="K150" s="71">
        <v>1.0245416672650243</v>
      </c>
      <c r="L150" s="71">
        <v>0.14995645699899421</v>
      </c>
      <c r="M150" s="71">
        <v>20.214292803291379</v>
      </c>
      <c r="N150" s="71">
        <v>13.715552355276801</v>
      </c>
      <c r="O150" s="71">
        <v>20.368426552155579</v>
      </c>
      <c r="P150" s="71">
        <v>17.144720635026264</v>
      </c>
      <c r="Q150" s="71">
        <v>1.1914392087355099</v>
      </c>
      <c r="R150" s="71">
        <v>0</v>
      </c>
      <c r="S150" s="71">
        <v>0</v>
      </c>
      <c r="T150" s="72"/>
      <c r="U150" s="71">
        <v>2831396</v>
      </c>
      <c r="V150" s="71">
        <v>557</v>
      </c>
      <c r="W150" s="71">
        <v>4</v>
      </c>
      <c r="X150" s="71">
        <v>5665</v>
      </c>
      <c r="Y150" s="71">
        <v>8413</v>
      </c>
      <c r="Z150" s="71">
        <v>12752</v>
      </c>
      <c r="AA150" s="71">
        <v>3560</v>
      </c>
      <c r="AB150" s="71">
        <v>19307</v>
      </c>
      <c r="AC150" s="71">
        <v>0</v>
      </c>
      <c r="AD150" s="71">
        <v>0</v>
      </c>
      <c r="AE150" s="72"/>
      <c r="AF150" s="71">
        <v>28312744.445673201</v>
      </c>
      <c r="AG150" s="71">
        <v>916946.00900830294</v>
      </c>
      <c r="AH150" s="71">
        <v>32898.567199105259</v>
      </c>
      <c r="AI150" s="71">
        <v>33971867.285773993</v>
      </c>
      <c r="AJ150" s="71">
        <v>28253573.44658329</v>
      </c>
      <c r="AK150" s="71">
        <v>0</v>
      </c>
      <c r="AL150" s="71">
        <v>0</v>
      </c>
      <c r="AM150" s="71">
        <v>2629468.0569818164</v>
      </c>
      <c r="AN150" s="71">
        <v>0</v>
      </c>
      <c r="AO150" s="71">
        <v>0</v>
      </c>
      <c r="AP150" s="71">
        <v>94117497.811219707</v>
      </c>
      <c r="AQ150" s="72"/>
      <c r="AR150" s="71">
        <v>698</v>
      </c>
      <c r="AS150" s="71">
        <v>127</v>
      </c>
      <c r="AT150" s="71">
        <v>0</v>
      </c>
      <c r="AU150" s="71">
        <v>0</v>
      </c>
      <c r="AV150" s="71">
        <v>0</v>
      </c>
      <c r="AW150" s="71">
        <v>0</v>
      </c>
      <c r="AX150" s="71"/>
      <c r="AY150" s="72"/>
      <c r="AZ150" s="71">
        <v>3058.440000000001</v>
      </c>
      <c r="BA150" s="71">
        <v>10553.1</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1808</v>
      </c>
      <c r="B151" s="70">
        <v>476</v>
      </c>
      <c r="C151" s="70">
        <v>17</v>
      </c>
      <c r="D151" s="70">
        <v>28</v>
      </c>
      <c r="E151" s="70">
        <v>2020</v>
      </c>
      <c r="F151" s="70" t="s">
        <v>159</v>
      </c>
      <c r="G151" s="70" t="s">
        <v>1791</v>
      </c>
      <c r="H151" s="70" t="s">
        <v>1792</v>
      </c>
      <c r="I151" s="148"/>
      <c r="J151" s="71">
        <v>46.964387702367752</v>
      </c>
      <c r="K151" s="71">
        <v>1.3251179265633457</v>
      </c>
      <c r="L151" s="71">
        <v>0.73711813678702953</v>
      </c>
      <c r="M151" s="71">
        <v>19.477754299396256</v>
      </c>
      <c r="N151" s="71">
        <v>16.020944017364766</v>
      </c>
      <c r="O151" s="71">
        <v>17.937984254720572</v>
      </c>
      <c r="P151" s="71">
        <v>16.084906439537257</v>
      </c>
      <c r="Q151" s="71">
        <v>1.13275341794004</v>
      </c>
      <c r="R151" s="71">
        <v>0</v>
      </c>
      <c r="S151" s="71">
        <v>0</v>
      </c>
      <c r="T151" s="72"/>
      <c r="U151" s="71">
        <v>2651212</v>
      </c>
      <c r="V151" s="71">
        <v>712</v>
      </c>
      <c r="W151" s="71">
        <v>26</v>
      </c>
      <c r="X151" s="71">
        <v>5748</v>
      </c>
      <c r="Y151" s="71">
        <v>8472</v>
      </c>
      <c r="Z151" s="71">
        <v>12818</v>
      </c>
      <c r="AA151" s="71">
        <v>3550</v>
      </c>
      <c r="AB151" s="71">
        <v>19212</v>
      </c>
      <c r="AC151" s="71">
        <v>0</v>
      </c>
      <c r="AD151" s="71">
        <v>0</v>
      </c>
      <c r="AE151" s="72"/>
      <c r="AF151" s="71">
        <v>26957890.291129049</v>
      </c>
      <c r="AG151" s="71">
        <v>1070029.67304257</v>
      </c>
      <c r="AH151" s="71">
        <v>167733.04431322307</v>
      </c>
      <c r="AI151" s="71">
        <v>32436827.898608144</v>
      </c>
      <c r="AJ151" s="71">
        <v>33439043.70704934</v>
      </c>
      <c r="AK151" s="71"/>
      <c r="AL151" s="71"/>
      <c r="AM151" s="71">
        <v>2507379.4497719319</v>
      </c>
      <c r="AN151" s="71"/>
      <c r="AO151" s="71"/>
      <c r="AP151" s="71">
        <v>96578904.063914254</v>
      </c>
      <c r="AQ151" s="72"/>
      <c r="AR151" s="71">
        <v>730</v>
      </c>
      <c r="AS151" s="71">
        <v>128</v>
      </c>
      <c r="AT151" s="71">
        <v>0</v>
      </c>
      <c r="AU151" s="71">
        <v>0</v>
      </c>
      <c r="AV151" s="71">
        <v>0</v>
      </c>
      <c r="AW151" s="71">
        <v>0</v>
      </c>
      <c r="AX151" s="71"/>
      <c r="AY151" s="72"/>
      <c r="AZ151" s="71">
        <v>3234.630000000001</v>
      </c>
      <c r="BA151" s="71">
        <v>10602.6</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1809</v>
      </c>
      <c r="B152" s="70">
        <v>476</v>
      </c>
      <c r="C152" s="70">
        <v>18</v>
      </c>
      <c r="D152" s="70">
        <v>28</v>
      </c>
      <c r="E152" s="70">
        <v>2021</v>
      </c>
      <c r="F152" s="70" t="s">
        <v>160</v>
      </c>
      <c r="G152" s="70" t="s">
        <v>1791</v>
      </c>
      <c r="H152" s="70" t="s">
        <v>1792</v>
      </c>
      <c r="I152" s="148"/>
      <c r="J152" s="71">
        <v>45.541255906535881</v>
      </c>
      <c r="K152" s="71">
        <v>1.4322515290031759</v>
      </c>
      <c r="L152" s="71">
        <v>0.6697905104395856</v>
      </c>
      <c r="M152" s="71">
        <v>17.923142324160192</v>
      </c>
      <c r="N152" s="71">
        <v>15.500310051387187</v>
      </c>
      <c r="O152" s="71">
        <v>17.490716901809979</v>
      </c>
      <c r="P152" s="71">
        <v>16.588397348811768</v>
      </c>
      <c r="Q152" s="71">
        <v>1.1224337526083099</v>
      </c>
      <c r="R152" s="71">
        <v>0</v>
      </c>
      <c r="S152" s="71">
        <v>0</v>
      </c>
      <c r="T152" s="72"/>
      <c r="U152" s="71">
        <v>2802812</v>
      </c>
      <c r="V152" s="71">
        <v>712</v>
      </c>
      <c r="W152" s="71">
        <v>26</v>
      </c>
      <c r="X152" s="71">
        <v>5748</v>
      </c>
      <c r="Y152" s="71">
        <v>8560</v>
      </c>
      <c r="Z152" s="71">
        <v>12869</v>
      </c>
      <c r="AA152" s="71">
        <v>3570</v>
      </c>
      <c r="AB152" s="71">
        <v>19224</v>
      </c>
      <c r="AC152" s="71">
        <v>0</v>
      </c>
      <c r="AD152" s="71">
        <v>0</v>
      </c>
      <c r="AE152" s="72"/>
      <c r="AF152" s="71">
        <v>27183127.706440277</v>
      </c>
      <c r="AG152" s="71">
        <v>1193118.6075924232</v>
      </c>
      <c r="AH152" s="71">
        <v>150121.81209210001</v>
      </c>
      <c r="AI152" s="71">
        <v>34499708.69947084</v>
      </c>
      <c r="AJ152" s="71">
        <v>35589654.204995617</v>
      </c>
      <c r="AK152" s="71">
        <v>0</v>
      </c>
      <c r="AL152" s="71">
        <v>0</v>
      </c>
      <c r="AM152" s="71">
        <v>2523416.9792172033</v>
      </c>
      <c r="AN152" s="71">
        <v>0</v>
      </c>
      <c r="AO152" s="71">
        <v>0</v>
      </c>
      <c r="AP152" s="71">
        <v>101139148.00980845</v>
      </c>
      <c r="AQ152" s="72"/>
      <c r="AR152" s="71">
        <v>756</v>
      </c>
      <c r="AS152" s="71">
        <v>128</v>
      </c>
      <c r="AT152" s="71">
        <v>0</v>
      </c>
      <c r="AU152" s="71">
        <v>0</v>
      </c>
      <c r="AV152" s="71">
        <v>0</v>
      </c>
      <c r="AW152" s="71">
        <v>0</v>
      </c>
      <c r="AX152" s="71"/>
      <c r="AY152" s="72"/>
      <c r="AZ152" s="71">
        <v>3383.54</v>
      </c>
      <c r="BA152" s="71">
        <v>10602.6</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1810</v>
      </c>
      <c r="B153" s="70">
        <v>476</v>
      </c>
      <c r="C153" s="70">
        <v>19</v>
      </c>
      <c r="D153" s="70">
        <v>28</v>
      </c>
      <c r="E153" s="70">
        <v>2022</v>
      </c>
      <c r="F153" s="70" t="s">
        <v>161</v>
      </c>
      <c r="G153" s="70" t="s">
        <v>1791</v>
      </c>
      <c r="H153" s="70" t="s">
        <v>1792</v>
      </c>
      <c r="I153" s="148"/>
      <c r="J153" s="71">
        <v>43.648081936584944</v>
      </c>
      <c r="K153" s="71">
        <v>1.4249964091056897</v>
      </c>
      <c r="L153" s="71">
        <v>0.56845065547449003</v>
      </c>
      <c r="M153" s="71">
        <v>20.285134411248706</v>
      </c>
      <c r="N153" s="71">
        <v>19.836583636217693</v>
      </c>
      <c r="O153" s="71">
        <v>18.446383970438777</v>
      </c>
      <c r="P153" s="71">
        <v>16.362198157258387</v>
      </c>
      <c r="Q153" s="71">
        <v>1.1249438204678732</v>
      </c>
      <c r="R153" s="71">
        <v>0</v>
      </c>
      <c r="S153" s="71">
        <v>0</v>
      </c>
      <c r="T153" s="72"/>
      <c r="U153" s="71">
        <v>2886472</v>
      </c>
      <c r="V153" s="71">
        <v>712</v>
      </c>
      <c r="W153" s="71">
        <v>26</v>
      </c>
      <c r="X153" s="71">
        <v>5748</v>
      </c>
      <c r="Y153" s="71">
        <v>8651</v>
      </c>
      <c r="Z153" s="71">
        <v>12895</v>
      </c>
      <c r="AA153" s="71">
        <v>3575</v>
      </c>
      <c r="AB153" s="71">
        <v>19109</v>
      </c>
      <c r="AC153" s="71">
        <v>0</v>
      </c>
      <c r="AD153" s="71">
        <v>0</v>
      </c>
      <c r="AE153" s="72"/>
      <c r="AF153" s="71">
        <v>26010000.33585481</v>
      </c>
      <c r="AG153" s="71">
        <v>1192048.475681405</v>
      </c>
      <c r="AH153" s="71">
        <v>148576.29922984238</v>
      </c>
      <c r="AI153" s="71">
        <v>34550497.381057784</v>
      </c>
      <c r="AJ153" s="71">
        <v>37955969.460823521</v>
      </c>
      <c r="AK153" s="71">
        <v>0</v>
      </c>
      <c r="AL153" s="71">
        <v>0</v>
      </c>
      <c r="AM153" s="71">
        <v>2467493.4688255712</v>
      </c>
      <c r="AN153" s="71">
        <v>0</v>
      </c>
      <c r="AO153" s="71">
        <v>0</v>
      </c>
      <c r="AP153" s="71">
        <v>102324585.42147294</v>
      </c>
      <c r="AQ153" s="72"/>
      <c r="AR153" s="71">
        <v>787</v>
      </c>
      <c r="AS153" s="71">
        <v>136</v>
      </c>
      <c r="AT153" s="71">
        <v>0</v>
      </c>
      <c r="AU153" s="71">
        <v>0</v>
      </c>
      <c r="AV153" s="71">
        <v>0</v>
      </c>
      <c r="AW153" s="71">
        <v>0</v>
      </c>
      <c r="AX153" s="71"/>
      <c r="AY153" s="72"/>
      <c r="AZ153" s="71">
        <v>3569.9600000000005</v>
      </c>
      <c r="BA153" s="71">
        <v>10961.4</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1811</v>
      </c>
      <c r="B154" s="70">
        <v>476</v>
      </c>
      <c r="C154" s="70">
        <v>20</v>
      </c>
      <c r="D154" s="70">
        <v>28</v>
      </c>
      <c r="E154" s="70">
        <v>2023</v>
      </c>
      <c r="F154" s="70" t="s">
        <v>1539</v>
      </c>
      <c r="G154" s="70" t="s">
        <v>1791</v>
      </c>
      <c r="H154" s="70" t="s">
        <v>1792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825</v>
      </c>
      <c r="AS154" s="71">
        <v>140</v>
      </c>
      <c r="AT154" s="71">
        <v>0</v>
      </c>
      <c r="AU154" s="71">
        <v>0</v>
      </c>
      <c r="AV154" s="71">
        <v>0</v>
      </c>
      <c r="AW154" s="71">
        <v>0</v>
      </c>
      <c r="AX154" s="71"/>
      <c r="AY154" s="72"/>
      <c r="AZ154" s="71">
        <v>3782.4100000000017</v>
      </c>
      <c r="BA154" s="71">
        <v>11158.3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1812</v>
      </c>
      <c r="B155" s="70">
        <v>476</v>
      </c>
      <c r="C155" s="70">
        <v>21</v>
      </c>
      <c r="D155" s="70">
        <v>28</v>
      </c>
      <c r="E155" s="70">
        <v>2024</v>
      </c>
      <c r="F155" s="70" t="s">
        <v>1554</v>
      </c>
      <c r="G155" s="70" t="s">
        <v>1791</v>
      </c>
      <c r="H155" s="70" t="s">
        <v>1792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1813</v>
      </c>
      <c r="B156" s="70">
        <v>222</v>
      </c>
      <c r="C156" s="70">
        <v>1</v>
      </c>
      <c r="D156" s="70">
        <v>14</v>
      </c>
      <c r="E156" s="70">
        <v>1990</v>
      </c>
      <c r="F156" s="70" t="s">
        <v>787</v>
      </c>
      <c r="G156" s="70" t="s">
        <v>1570</v>
      </c>
      <c r="H156" s="70" t="s">
        <v>1571</v>
      </c>
      <c r="I156" s="148"/>
      <c r="J156" s="71">
        <v>92.769664100109082</v>
      </c>
      <c r="K156" s="71">
        <v>11.64124628613482</v>
      </c>
      <c r="L156" s="71">
        <v>3.590812668635659</v>
      </c>
      <c r="M156" s="71">
        <v>28.506606443644351</v>
      </c>
      <c r="N156" s="71">
        <v>58.674427571810327</v>
      </c>
      <c r="O156" s="71">
        <v>24.844905105984679</v>
      </c>
      <c r="P156" s="71">
        <v>26.848031975336639</v>
      </c>
      <c r="Q156" s="71">
        <v>2.1664623521155399</v>
      </c>
      <c r="R156" s="71">
        <v>0</v>
      </c>
      <c r="S156" s="71">
        <v>1.764177265884985</v>
      </c>
      <c r="T156" s="72"/>
      <c r="U156" s="71">
        <v>2604643</v>
      </c>
      <c r="V156" s="71">
        <v>2130</v>
      </c>
      <c r="W156" s="71">
        <v>42</v>
      </c>
      <c r="X156" s="71">
        <v>9559</v>
      </c>
      <c r="Y156" s="71">
        <v>12552</v>
      </c>
      <c r="Z156" s="71">
        <v>10219</v>
      </c>
      <c r="AA156" s="71">
        <v>6519</v>
      </c>
      <c r="AB156" s="71">
        <v>35176</v>
      </c>
      <c r="AC156" s="71">
        <v>0</v>
      </c>
      <c r="AD156" s="71">
        <v>1.764177265884985</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1814</v>
      </c>
      <c r="B157" s="70">
        <v>223</v>
      </c>
      <c r="C157" s="70">
        <v>2</v>
      </c>
      <c r="D157" s="70">
        <v>14</v>
      </c>
      <c r="E157" s="70">
        <v>2005</v>
      </c>
      <c r="F157" s="70" t="s">
        <v>789</v>
      </c>
      <c r="G157" s="70" t="s">
        <v>1570</v>
      </c>
      <c r="H157" s="70" t="s">
        <v>1571</v>
      </c>
      <c r="I157" s="148"/>
      <c r="J157" s="71">
        <v>53.184749914281767</v>
      </c>
      <c r="K157" s="71">
        <v>4.6879585064436808</v>
      </c>
      <c r="L157" s="71">
        <v>2.702737546615245</v>
      </c>
      <c r="M157" s="71">
        <v>39.212518757799579</v>
      </c>
      <c r="N157" s="71">
        <v>64.268713484919516</v>
      </c>
      <c r="O157" s="71">
        <v>29.51260886341673</v>
      </c>
      <c r="P157" s="71">
        <v>23.41345729340733</v>
      </c>
      <c r="Q157" s="71">
        <v>1.6976160426398399</v>
      </c>
      <c r="R157" s="71">
        <v>0</v>
      </c>
      <c r="S157" s="71">
        <v>0</v>
      </c>
      <c r="T157" s="72"/>
      <c r="U157" s="71">
        <v>1642631</v>
      </c>
      <c r="V157" s="71">
        <v>1430</v>
      </c>
      <c r="W157" s="71">
        <v>24</v>
      </c>
      <c r="X157" s="71">
        <v>6368</v>
      </c>
      <c r="Y157" s="71">
        <v>13103</v>
      </c>
      <c r="Z157" s="71">
        <v>14047</v>
      </c>
      <c r="AA157" s="71">
        <v>4656</v>
      </c>
      <c r="AB157" s="71">
        <v>28815</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1815</v>
      </c>
      <c r="B158" s="70">
        <v>224</v>
      </c>
      <c r="C158" s="70">
        <v>3</v>
      </c>
      <c r="D158" s="70">
        <v>14</v>
      </c>
      <c r="E158" s="70">
        <v>2006</v>
      </c>
      <c r="F158" s="70" t="s">
        <v>790</v>
      </c>
      <c r="G158" s="1064" t="s">
        <v>1570</v>
      </c>
      <c r="H158" s="70" t="s">
        <v>1571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1816</v>
      </c>
      <c r="B159" s="70">
        <v>225</v>
      </c>
      <c r="C159" s="70">
        <v>4</v>
      </c>
      <c r="D159" s="70">
        <v>14</v>
      </c>
      <c r="E159" s="70">
        <v>2007</v>
      </c>
      <c r="F159" s="70" t="s">
        <v>791</v>
      </c>
      <c r="G159" s="1064" t="s">
        <v>1570</v>
      </c>
      <c r="H159" s="70" t="s">
        <v>1571</v>
      </c>
      <c r="I159" s="148"/>
      <c r="J159" s="71">
        <v>47.037055957650509</v>
      </c>
      <c r="K159" s="71">
        <v>4.276921850187196</v>
      </c>
      <c r="L159" s="71">
        <v>10.09446443873507</v>
      </c>
      <c r="M159" s="71">
        <v>39.299831185964173</v>
      </c>
      <c r="N159" s="71">
        <v>62.622644768462138</v>
      </c>
      <c r="O159" s="71">
        <v>27.637916339379689</v>
      </c>
      <c r="P159" s="71">
        <v>22.632014250838662</v>
      </c>
      <c r="Q159" s="71">
        <v>1.71053750137998</v>
      </c>
      <c r="R159" s="71">
        <v>0</v>
      </c>
      <c r="S159" s="71">
        <v>0</v>
      </c>
      <c r="T159" s="72"/>
      <c r="U159" s="71">
        <v>1544707</v>
      </c>
      <c r="V159" s="71">
        <v>1423</v>
      </c>
      <c r="W159" s="71">
        <v>123</v>
      </c>
      <c r="X159" s="71">
        <v>7994</v>
      </c>
      <c r="Y159" s="71">
        <v>12801</v>
      </c>
      <c r="Z159" s="71">
        <v>13675</v>
      </c>
      <c r="AA159" s="71">
        <v>4432</v>
      </c>
      <c r="AB159" s="71">
        <v>27499</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1817</v>
      </c>
      <c r="B160" s="70">
        <v>226</v>
      </c>
      <c r="C160" s="70">
        <v>5</v>
      </c>
      <c r="D160" s="70">
        <v>14</v>
      </c>
      <c r="E160" s="70">
        <v>2008</v>
      </c>
      <c r="F160" s="70" t="s">
        <v>792</v>
      </c>
      <c r="G160" s="70" t="s">
        <v>1570</v>
      </c>
      <c r="H160" s="70" t="s">
        <v>1571</v>
      </c>
      <c r="I160" s="148"/>
      <c r="J160" s="71">
        <v>44.872092314556717</v>
      </c>
      <c r="K160" s="71">
        <v>3.7536724293689669</v>
      </c>
      <c r="L160" s="71">
        <v>8.7161890582819268</v>
      </c>
      <c r="M160" s="71">
        <v>45.984608105405059</v>
      </c>
      <c r="N160" s="71">
        <v>63.024293244348122</v>
      </c>
      <c r="O160" s="71">
        <v>26.530896645666871</v>
      </c>
      <c r="P160" s="71">
        <v>21.973737177864152</v>
      </c>
      <c r="Q160" s="71">
        <v>1.6485265216793901</v>
      </c>
      <c r="R160" s="71">
        <v>0</v>
      </c>
      <c r="S160" s="71">
        <v>0</v>
      </c>
      <c r="T160" s="72"/>
      <c r="U160" s="71">
        <v>1548306</v>
      </c>
      <c r="V160" s="71">
        <v>1423</v>
      </c>
      <c r="W160" s="71">
        <v>123</v>
      </c>
      <c r="X160" s="71">
        <v>7994</v>
      </c>
      <c r="Y160" s="71">
        <v>12712</v>
      </c>
      <c r="Z160" s="71">
        <v>13588</v>
      </c>
      <c r="AA160" s="71">
        <v>4308</v>
      </c>
      <c r="AB160" s="71">
        <v>26938</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1818</v>
      </c>
      <c r="B161" s="70">
        <v>227</v>
      </c>
      <c r="C161" s="70">
        <v>6</v>
      </c>
      <c r="D161" s="70">
        <v>14</v>
      </c>
      <c r="E161" s="70">
        <v>2009</v>
      </c>
      <c r="F161" s="70" t="s">
        <v>176</v>
      </c>
      <c r="G161" s="70" t="s">
        <v>1570</v>
      </c>
      <c r="H161" s="70" t="s">
        <v>1571</v>
      </c>
      <c r="I161" s="148"/>
      <c r="J161" s="71">
        <v>49.847866221133167</v>
      </c>
      <c r="K161" s="71">
        <v>2.5156070480434272</v>
      </c>
      <c r="L161" s="71">
        <v>20.09783618726269</v>
      </c>
      <c r="M161" s="71">
        <v>35.660196104814993</v>
      </c>
      <c r="N161" s="71">
        <v>53.818281599107053</v>
      </c>
      <c r="O161" s="71">
        <v>26.697028584424739</v>
      </c>
      <c r="P161" s="71">
        <v>21.314680008245791</v>
      </c>
      <c r="Q161" s="71">
        <v>1.54190683117356</v>
      </c>
      <c r="R161" s="71">
        <v>0</v>
      </c>
      <c r="S161" s="71">
        <v>0</v>
      </c>
      <c r="T161" s="72"/>
      <c r="U161" s="71">
        <v>1736953</v>
      </c>
      <c r="V161" s="71">
        <v>1168</v>
      </c>
      <c r="W161" s="71">
        <v>325</v>
      </c>
      <c r="X161" s="71">
        <v>7829</v>
      </c>
      <c r="Y161" s="71">
        <v>12638</v>
      </c>
      <c r="Z161" s="71">
        <v>13496</v>
      </c>
      <c r="AA161" s="71">
        <v>4290</v>
      </c>
      <c r="AB161" s="71">
        <v>26449</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1819</v>
      </c>
      <c r="B162" s="70">
        <v>228</v>
      </c>
      <c r="C162" s="70">
        <v>7</v>
      </c>
      <c r="D162" s="70">
        <v>14</v>
      </c>
      <c r="E162" s="70">
        <v>2010</v>
      </c>
      <c r="F162" s="70" t="s">
        <v>177</v>
      </c>
      <c r="G162" s="70" t="s">
        <v>1570</v>
      </c>
      <c r="H162" s="70" t="s">
        <v>1571</v>
      </c>
      <c r="I162" s="148"/>
      <c r="J162" s="71">
        <v>40.53038063202974</v>
      </c>
      <c r="K162" s="71">
        <v>2.623542249088048</v>
      </c>
      <c r="L162" s="71">
        <v>18.297115347602869</v>
      </c>
      <c r="M162" s="71">
        <v>31.920848964384991</v>
      </c>
      <c r="N162" s="71">
        <v>52.741156539340757</v>
      </c>
      <c r="O162" s="71">
        <v>26.345143305224951</v>
      </c>
      <c r="P162" s="71">
        <v>21.748514607952799</v>
      </c>
      <c r="Q162" s="71">
        <v>1.5799879522409701</v>
      </c>
      <c r="R162" s="71">
        <v>0</v>
      </c>
      <c r="S162" s="71">
        <v>0</v>
      </c>
      <c r="T162" s="72"/>
      <c r="U162" s="71">
        <v>1580935</v>
      </c>
      <c r="V162" s="71">
        <v>1168</v>
      </c>
      <c r="W162" s="71">
        <v>325</v>
      </c>
      <c r="X162" s="71">
        <v>7829</v>
      </c>
      <c r="Y162" s="71">
        <v>12596</v>
      </c>
      <c r="Z162" s="71">
        <v>13380</v>
      </c>
      <c r="AA162" s="71">
        <v>4268</v>
      </c>
      <c r="AB162" s="71">
        <v>25970</v>
      </c>
      <c r="AC162" s="71">
        <v>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1820</v>
      </c>
      <c r="B163" s="70">
        <v>229</v>
      </c>
      <c r="C163" s="70">
        <v>8</v>
      </c>
      <c r="D163" s="70">
        <v>14</v>
      </c>
      <c r="E163" s="70">
        <v>2011</v>
      </c>
      <c r="F163" s="70" t="s">
        <v>178</v>
      </c>
      <c r="G163" s="70" t="s">
        <v>1570</v>
      </c>
      <c r="H163" s="70" t="s">
        <v>1571</v>
      </c>
      <c r="I163" s="148"/>
      <c r="J163" s="71">
        <v>42.308375970103583</v>
      </c>
      <c r="K163" s="71">
        <v>3.676070687072269</v>
      </c>
      <c r="L163" s="71">
        <v>17.07254183571602</v>
      </c>
      <c r="M163" s="71">
        <v>40.32500661201837</v>
      </c>
      <c r="N163" s="71">
        <v>62.283898648750707</v>
      </c>
      <c r="O163" s="71">
        <v>25.754130941819646</v>
      </c>
      <c r="P163" s="71">
        <v>20.887440112913449</v>
      </c>
      <c r="Q163" s="71">
        <v>1.7763212821338701</v>
      </c>
      <c r="R163" s="71">
        <v>0</v>
      </c>
      <c r="S163" s="71">
        <v>0</v>
      </c>
      <c r="T163" s="72"/>
      <c r="U163" s="71">
        <v>1554235</v>
      </c>
      <c r="V163" s="71">
        <v>1168</v>
      </c>
      <c r="W163" s="71">
        <v>325</v>
      </c>
      <c r="X163" s="71">
        <v>7829</v>
      </c>
      <c r="Y163" s="71">
        <v>12358</v>
      </c>
      <c r="Z163" s="71">
        <v>13364</v>
      </c>
      <c r="AA163" s="71">
        <v>4221</v>
      </c>
      <c r="AB163" s="71">
        <v>25312</v>
      </c>
      <c r="AC163" s="71">
        <v>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1821</v>
      </c>
      <c r="B164" s="70">
        <v>230</v>
      </c>
      <c r="C164" s="70">
        <v>9</v>
      </c>
      <c r="D164" s="70">
        <v>14</v>
      </c>
      <c r="E164" s="70">
        <v>2012</v>
      </c>
      <c r="F164" s="70" t="s">
        <v>179</v>
      </c>
      <c r="G164" s="70" t="s">
        <v>1570</v>
      </c>
      <c r="H164" s="70" t="s">
        <v>1571</v>
      </c>
      <c r="I164" s="148"/>
      <c r="J164" s="71">
        <v>44.619606401734181</v>
      </c>
      <c r="K164" s="71">
        <v>4.1412358047889581</v>
      </c>
      <c r="L164" s="71">
        <v>17.225687046653071</v>
      </c>
      <c r="M164" s="71">
        <v>50.083530085994219</v>
      </c>
      <c r="N164" s="71">
        <v>67.793849844629079</v>
      </c>
      <c r="O164" s="71">
        <v>25.539995964667717</v>
      </c>
      <c r="P164" s="71">
        <v>20.961489785042886</v>
      </c>
      <c r="Q164" s="71">
        <v>1.89173806331501</v>
      </c>
      <c r="R164" s="71">
        <v>0</v>
      </c>
      <c r="S164" s="71">
        <v>0</v>
      </c>
      <c r="T164" s="72"/>
      <c r="U164" s="71">
        <v>1570520</v>
      </c>
      <c r="V164" s="71">
        <v>1168</v>
      </c>
      <c r="W164" s="71">
        <v>325</v>
      </c>
      <c r="X164" s="71">
        <v>7829</v>
      </c>
      <c r="Y164" s="71">
        <v>12245</v>
      </c>
      <c r="Z164" s="71">
        <v>13358</v>
      </c>
      <c r="AA164" s="71">
        <v>4212</v>
      </c>
      <c r="AB164" s="71">
        <v>24811</v>
      </c>
      <c r="AC164" s="71">
        <v>0</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1822</v>
      </c>
      <c r="B165" s="70">
        <v>231</v>
      </c>
      <c r="C165" s="70">
        <v>10</v>
      </c>
      <c r="D165" s="70">
        <v>14</v>
      </c>
      <c r="E165" s="70">
        <v>2013</v>
      </c>
      <c r="F165" s="70" t="s">
        <v>180</v>
      </c>
      <c r="G165" s="70" t="s">
        <v>1570</v>
      </c>
      <c r="H165" s="70" t="s">
        <v>1571</v>
      </c>
      <c r="I165" s="148"/>
      <c r="J165" s="71">
        <v>41.932516357788323</v>
      </c>
      <c r="K165" s="71">
        <v>3.422745518275057</v>
      </c>
      <c r="L165" s="71">
        <v>15.211639935555111</v>
      </c>
      <c r="M165" s="71">
        <v>46.578880387086272</v>
      </c>
      <c r="N165" s="71">
        <v>65.2237230786873</v>
      </c>
      <c r="O165" s="71">
        <v>24.411814200899858</v>
      </c>
      <c r="P165" s="71">
        <v>21.040472830565438</v>
      </c>
      <c r="Q165" s="71">
        <v>1.8942666393254599</v>
      </c>
      <c r="R165" s="71">
        <v>0</v>
      </c>
      <c r="S165" s="71">
        <v>0</v>
      </c>
      <c r="T165" s="72"/>
      <c r="U165" s="71">
        <v>1502810</v>
      </c>
      <c r="V165" s="71">
        <v>1168</v>
      </c>
      <c r="W165" s="71">
        <v>325</v>
      </c>
      <c r="X165" s="71">
        <v>7829</v>
      </c>
      <c r="Y165" s="71">
        <v>12156</v>
      </c>
      <c r="Z165" s="71">
        <v>13338</v>
      </c>
      <c r="AA165" s="71">
        <v>4212</v>
      </c>
      <c r="AB165" s="71">
        <v>24488</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4.3129999999999997</v>
      </c>
      <c r="BJ165" s="71">
        <v>0</v>
      </c>
      <c r="BK165" s="71">
        <v>0</v>
      </c>
      <c r="BL165" s="71">
        <v>0</v>
      </c>
      <c r="BM165" s="71">
        <v>0</v>
      </c>
      <c r="BN165" s="72"/>
      <c r="BO165" s="71">
        <v>0</v>
      </c>
      <c r="BP165" s="71">
        <v>1</v>
      </c>
      <c r="BQ165" s="71">
        <v>0</v>
      </c>
      <c r="BR165" s="71">
        <v>0</v>
      </c>
      <c r="BS165" s="71">
        <v>0</v>
      </c>
      <c r="BT165" s="71">
        <v>0</v>
      </c>
      <c r="BU165"/>
      <c r="BV165" s="70">
        <v>4.3129999999999997</v>
      </c>
      <c r="BW165" s="70">
        <v>0</v>
      </c>
      <c r="BX165" s="70">
        <v>0</v>
      </c>
      <c r="BY165" s="70">
        <v>0</v>
      </c>
      <c r="BZ165" s="70">
        <v>0</v>
      </c>
      <c r="CA165" s="70">
        <v>0</v>
      </c>
      <c r="CB165" s="70">
        <v>0</v>
      </c>
      <c r="CC165" s="70">
        <v>0</v>
      </c>
      <c r="CD165" s="70">
        <v>0</v>
      </c>
    </row>
    <row r="166" spans="1:82">
      <c r="A166" s="70" t="s">
        <v>1823</v>
      </c>
      <c r="B166" s="70">
        <v>232</v>
      </c>
      <c r="C166" s="70">
        <v>11</v>
      </c>
      <c r="D166" s="70">
        <v>14</v>
      </c>
      <c r="E166" s="70">
        <v>2014</v>
      </c>
      <c r="F166" s="70" t="s">
        <v>181</v>
      </c>
      <c r="G166" s="70" t="s">
        <v>1570</v>
      </c>
      <c r="H166" s="70" t="s">
        <v>1571</v>
      </c>
      <c r="I166" s="148"/>
      <c r="J166" s="71">
        <v>39.886668973125921</v>
      </c>
      <c r="K166" s="71">
        <v>3.9055538596946451</v>
      </c>
      <c r="L166" s="71">
        <v>11.23400017348785</v>
      </c>
      <c r="M166" s="71">
        <v>45.740047455870751</v>
      </c>
      <c r="N166" s="71">
        <v>69.875948241261113</v>
      </c>
      <c r="O166" s="71">
        <v>22.976630894081335</v>
      </c>
      <c r="P166" s="71">
        <v>21.089582046143988</v>
      </c>
      <c r="Q166" s="71">
        <v>1.78003043545674</v>
      </c>
      <c r="R166" s="71">
        <v>0</v>
      </c>
      <c r="S166" s="71">
        <v>0</v>
      </c>
      <c r="T166" s="72"/>
      <c r="U166" s="71">
        <v>1587614</v>
      </c>
      <c r="V166" s="71">
        <v>1158</v>
      </c>
      <c r="W166" s="71">
        <v>245</v>
      </c>
      <c r="X166" s="71">
        <v>7309</v>
      </c>
      <c r="Y166" s="71">
        <v>12299</v>
      </c>
      <c r="Z166" s="71">
        <v>13222</v>
      </c>
      <c r="AA166" s="71">
        <v>4200</v>
      </c>
      <c r="AB166" s="71">
        <v>23984</v>
      </c>
      <c r="AC166" s="71">
        <v>0</v>
      </c>
      <c r="AD166" s="71">
        <v>0</v>
      </c>
      <c r="AE166" s="72"/>
      <c r="AF166" s="71"/>
      <c r="AG166" s="71"/>
      <c r="AH166" s="71"/>
      <c r="AI166" s="71"/>
      <c r="AJ166" s="71"/>
      <c r="AK166" s="71"/>
      <c r="AL166" s="71"/>
      <c r="AM166" s="71"/>
      <c r="AN166" s="71"/>
      <c r="AO166" s="71"/>
      <c r="AP166" s="71"/>
      <c r="AQ166" s="72"/>
      <c r="AR166" s="71">
        <v>45</v>
      </c>
      <c r="AS166" s="71">
        <v>12</v>
      </c>
      <c r="AT166" s="71">
        <v>0</v>
      </c>
      <c r="AU166" s="71">
        <v>0</v>
      </c>
      <c r="AV166" s="71">
        <v>0</v>
      </c>
      <c r="AW166" s="71">
        <v>0</v>
      </c>
      <c r="AX166" s="71"/>
      <c r="AY166" s="72"/>
      <c r="AZ166" s="71">
        <v>251.66800000000001</v>
      </c>
      <c r="BA166" s="71">
        <v>235.4</v>
      </c>
      <c r="BB166" s="71">
        <v>0</v>
      </c>
      <c r="BC166" s="71">
        <v>0</v>
      </c>
      <c r="BD166" s="71">
        <v>0</v>
      </c>
      <c r="BE166" s="71">
        <v>0</v>
      </c>
      <c r="BF166" s="71"/>
      <c r="BG166" s="72"/>
      <c r="BH166" s="71">
        <v>0</v>
      </c>
      <c r="BI166" s="71">
        <v>4.2699999999999996</v>
      </c>
      <c r="BJ166" s="71">
        <v>0</v>
      </c>
      <c r="BK166" s="71">
        <v>0</v>
      </c>
      <c r="BL166" s="71">
        <v>0</v>
      </c>
      <c r="BM166" s="71">
        <v>0</v>
      </c>
      <c r="BN166" s="72"/>
      <c r="BO166" s="71">
        <v>0</v>
      </c>
      <c r="BP166" s="71">
        <v>1</v>
      </c>
      <c r="BQ166" s="71">
        <v>0</v>
      </c>
      <c r="BR166" s="71">
        <v>0</v>
      </c>
      <c r="BS166" s="71">
        <v>0</v>
      </c>
      <c r="BT166" s="71">
        <v>0</v>
      </c>
      <c r="BU166"/>
      <c r="BV166" s="70">
        <v>4.2699999999999996</v>
      </c>
      <c r="BW166" s="70">
        <v>0</v>
      </c>
      <c r="BX166" s="70">
        <v>0</v>
      </c>
      <c r="BY166" s="70">
        <v>0</v>
      </c>
      <c r="BZ166" s="70">
        <v>0</v>
      </c>
      <c r="CA166" s="70">
        <v>0</v>
      </c>
      <c r="CB166" s="70">
        <v>0</v>
      </c>
      <c r="CC166" s="70">
        <v>0</v>
      </c>
      <c r="CD166" s="70">
        <v>0</v>
      </c>
    </row>
    <row r="167" spans="1:82">
      <c r="A167" s="70" t="s">
        <v>1824</v>
      </c>
      <c r="B167" s="70">
        <v>233</v>
      </c>
      <c r="C167" s="70">
        <v>12</v>
      </c>
      <c r="D167" s="70">
        <v>14</v>
      </c>
      <c r="E167" s="70">
        <v>2015</v>
      </c>
      <c r="F167" s="70" t="s">
        <v>182</v>
      </c>
      <c r="G167" s="70" t="s">
        <v>1570</v>
      </c>
      <c r="H167" s="70" t="s">
        <v>1571</v>
      </c>
      <c r="I167" s="148"/>
      <c r="J167" s="71">
        <v>40.279492787684383</v>
      </c>
      <c r="K167" s="71">
        <v>3.7450201582348148</v>
      </c>
      <c r="L167" s="71">
        <v>11.824957155431459</v>
      </c>
      <c r="M167" s="71">
        <v>44.256827691311322</v>
      </c>
      <c r="N167" s="71">
        <v>63.691498416611168</v>
      </c>
      <c r="O167" s="71">
        <v>22.537300822041313</v>
      </c>
      <c r="P167" s="71">
        <v>21.010763420517232</v>
      </c>
      <c r="Q167" s="71">
        <v>1.69937856131488</v>
      </c>
      <c r="R167" s="71">
        <v>0</v>
      </c>
      <c r="S167" s="71">
        <v>0</v>
      </c>
      <c r="T167" s="72"/>
      <c r="U167" s="71">
        <v>1607435</v>
      </c>
      <c r="V167" s="71">
        <v>1158</v>
      </c>
      <c r="W167" s="71">
        <v>245</v>
      </c>
      <c r="X167" s="71">
        <v>7309</v>
      </c>
      <c r="Y167" s="71">
        <v>12180</v>
      </c>
      <c r="Z167" s="71">
        <v>13094</v>
      </c>
      <c r="AA167" s="71">
        <v>4181</v>
      </c>
      <c r="AB167" s="71">
        <v>23390</v>
      </c>
      <c r="AC167" s="71">
        <v>0</v>
      </c>
      <c r="AD167" s="71">
        <v>0</v>
      </c>
      <c r="AE167" s="72"/>
      <c r="AF167" s="71">
        <v>12405059.038837969</v>
      </c>
      <c r="AG167" s="71">
        <v>2495006.8347077058</v>
      </c>
      <c r="AH167" s="71">
        <v>1528989.00647509</v>
      </c>
      <c r="AI167" s="71">
        <v>46485833.229294129</v>
      </c>
      <c r="AJ167" s="71">
        <v>53945800.037191577</v>
      </c>
      <c r="AK167" s="71">
        <v>0</v>
      </c>
      <c r="AL167" s="71">
        <v>0</v>
      </c>
      <c r="AM167" s="71">
        <v>3205501.3826402649</v>
      </c>
      <c r="AN167" s="71">
        <v>0</v>
      </c>
      <c r="AO167" s="71">
        <v>0</v>
      </c>
      <c r="AP167" s="71">
        <v>120066189.52914673</v>
      </c>
      <c r="AQ167" s="72"/>
      <c r="AR167" s="71">
        <v>49</v>
      </c>
      <c r="AS167" s="71">
        <v>15</v>
      </c>
      <c r="AT167" s="71">
        <v>0</v>
      </c>
      <c r="AU167" s="71">
        <v>0</v>
      </c>
      <c r="AV167" s="71">
        <v>0</v>
      </c>
      <c r="AW167" s="71">
        <v>0</v>
      </c>
      <c r="AX167" s="71"/>
      <c r="AY167" s="72"/>
      <c r="AZ167" s="71">
        <v>274.43700000000001</v>
      </c>
      <c r="BA167" s="71">
        <v>2324.1999999999998</v>
      </c>
      <c r="BB167" s="71">
        <v>0</v>
      </c>
      <c r="BC167" s="71">
        <v>0</v>
      </c>
      <c r="BD167" s="71">
        <v>0</v>
      </c>
      <c r="BE167" s="71">
        <v>0</v>
      </c>
      <c r="BF167" s="71"/>
      <c r="BG167" s="72"/>
      <c r="BH167" s="71">
        <v>0</v>
      </c>
      <c r="BI167" s="71">
        <v>4.4779999999999998</v>
      </c>
      <c r="BJ167" s="71">
        <v>0</v>
      </c>
      <c r="BK167" s="71">
        <v>0</v>
      </c>
      <c r="BL167" s="71">
        <v>0</v>
      </c>
      <c r="BM167" s="71">
        <v>0</v>
      </c>
      <c r="BN167" s="72"/>
      <c r="BO167" s="71">
        <v>0</v>
      </c>
      <c r="BP167" s="71">
        <v>1</v>
      </c>
      <c r="BQ167" s="71">
        <v>0</v>
      </c>
      <c r="BR167" s="71">
        <v>0</v>
      </c>
      <c r="BS167" s="71">
        <v>0</v>
      </c>
      <c r="BT167" s="71">
        <v>0</v>
      </c>
      <c r="BU167"/>
      <c r="BV167" s="70">
        <v>4.4779999999999998</v>
      </c>
      <c r="BW167" s="70">
        <v>0</v>
      </c>
      <c r="BX167" s="70">
        <v>0</v>
      </c>
      <c r="BY167" s="70">
        <v>0</v>
      </c>
      <c r="BZ167" s="70">
        <v>0</v>
      </c>
      <c r="CA167" s="70">
        <v>0</v>
      </c>
      <c r="CB167" s="70">
        <v>0</v>
      </c>
      <c r="CC167" s="70">
        <v>0</v>
      </c>
      <c r="CD167" s="70">
        <v>0</v>
      </c>
    </row>
    <row r="168" spans="1:82">
      <c r="A168" s="70" t="s">
        <v>1825</v>
      </c>
      <c r="B168" s="70">
        <v>234</v>
      </c>
      <c r="C168" s="70">
        <v>13</v>
      </c>
      <c r="D168" s="70">
        <v>14</v>
      </c>
      <c r="E168" s="70">
        <v>2016</v>
      </c>
      <c r="F168" s="70" t="s">
        <v>155</v>
      </c>
      <c r="G168" s="70" t="s">
        <v>1570</v>
      </c>
      <c r="H168" s="70" t="s">
        <v>1571</v>
      </c>
      <c r="I168" s="148"/>
      <c r="J168" s="71">
        <v>39.269886314229119</v>
      </c>
      <c r="K168" s="71">
        <v>3.5325953423403678</v>
      </c>
      <c r="L168" s="71">
        <v>12.715946083987879</v>
      </c>
      <c r="M168" s="71">
        <v>37.945097117009595</v>
      </c>
      <c r="N168" s="71">
        <v>63.504424319701442</v>
      </c>
      <c r="O168" s="71">
        <v>22.03237986308817</v>
      </c>
      <c r="P168" s="71">
        <v>21.645606216240502</v>
      </c>
      <c r="Q168" s="71">
        <v>1.6050422008930794</v>
      </c>
      <c r="R168" s="71">
        <v>0</v>
      </c>
      <c r="S168" s="71">
        <v>0</v>
      </c>
      <c r="T168" s="72"/>
      <c r="U168" s="71">
        <v>1491710</v>
      </c>
      <c r="V168" s="71">
        <v>1158</v>
      </c>
      <c r="W168" s="71">
        <v>245</v>
      </c>
      <c r="X168" s="71">
        <v>7309</v>
      </c>
      <c r="Y168" s="71">
        <v>11942</v>
      </c>
      <c r="Z168" s="71">
        <v>12958</v>
      </c>
      <c r="AA168" s="71">
        <v>4455</v>
      </c>
      <c r="AB168" s="71">
        <v>22724</v>
      </c>
      <c r="AC168" s="71">
        <v>0</v>
      </c>
      <c r="AD168" s="71">
        <v>0</v>
      </c>
      <c r="AE168" s="72"/>
      <c r="AF168" s="71">
        <v>12305855.521242959</v>
      </c>
      <c r="AG168" s="71">
        <v>2378251.7691815482</v>
      </c>
      <c r="AH168" s="71">
        <v>1295893.5248427901</v>
      </c>
      <c r="AI168" s="71">
        <v>46402129.793854043</v>
      </c>
      <c r="AJ168" s="71">
        <v>52536802.366987497</v>
      </c>
      <c r="AK168" s="71">
        <v>0</v>
      </c>
      <c r="AL168" s="71">
        <v>0</v>
      </c>
      <c r="AM168" s="71">
        <v>3116648.326676758</v>
      </c>
      <c r="AN168" s="71">
        <v>0</v>
      </c>
      <c r="AO168" s="71">
        <v>0</v>
      </c>
      <c r="AP168" s="71">
        <v>118035581.30278559</v>
      </c>
      <c r="AQ168" s="72"/>
      <c r="AR168" s="71">
        <v>54</v>
      </c>
      <c r="AS168" s="71">
        <v>16</v>
      </c>
      <c r="AT168" s="71">
        <v>0</v>
      </c>
      <c r="AU168" s="71">
        <v>0</v>
      </c>
      <c r="AV168" s="71">
        <v>0</v>
      </c>
      <c r="AW168" s="71">
        <v>0</v>
      </c>
      <c r="AX168" s="71"/>
      <c r="AY168" s="72"/>
      <c r="AZ168" s="71">
        <v>306.137</v>
      </c>
      <c r="BA168" s="71">
        <v>2373.6999999999998</v>
      </c>
      <c r="BB168" s="71">
        <v>0</v>
      </c>
      <c r="BC168" s="71">
        <v>0</v>
      </c>
      <c r="BD168" s="71">
        <v>0</v>
      </c>
      <c r="BE168" s="71">
        <v>0</v>
      </c>
      <c r="BF168" s="71"/>
      <c r="BG168" s="72"/>
      <c r="BH168" s="71">
        <v>0</v>
      </c>
      <c r="BI168" s="71">
        <v>4.3840000000000003</v>
      </c>
      <c r="BJ168" s="71">
        <v>0</v>
      </c>
      <c r="BK168" s="71">
        <v>0</v>
      </c>
      <c r="BL168" s="71">
        <v>0</v>
      </c>
      <c r="BM168" s="71">
        <v>0</v>
      </c>
      <c r="BN168" s="72"/>
      <c r="BO168" s="71">
        <v>0</v>
      </c>
      <c r="BP168" s="71">
        <v>1</v>
      </c>
      <c r="BQ168" s="71">
        <v>0</v>
      </c>
      <c r="BR168" s="71">
        <v>0</v>
      </c>
      <c r="BS168" s="71">
        <v>0</v>
      </c>
      <c r="BT168" s="71">
        <v>0</v>
      </c>
      <c r="BU168"/>
      <c r="BV168" s="70">
        <v>4.3840000000000003</v>
      </c>
      <c r="BW168" s="70">
        <v>0</v>
      </c>
      <c r="BX168" s="70">
        <v>0</v>
      </c>
      <c r="BY168" s="70">
        <v>0</v>
      </c>
      <c r="BZ168" s="70">
        <v>0</v>
      </c>
      <c r="CA168" s="70">
        <v>0</v>
      </c>
      <c r="CB168" s="70">
        <v>0</v>
      </c>
      <c r="CC168" s="70">
        <v>0</v>
      </c>
      <c r="CD168" s="70">
        <v>0</v>
      </c>
    </row>
    <row r="169" spans="1:82">
      <c r="A169" s="70" t="s">
        <v>1826</v>
      </c>
      <c r="B169" s="70">
        <v>235</v>
      </c>
      <c r="C169" s="70">
        <v>14</v>
      </c>
      <c r="D169" s="70">
        <v>14</v>
      </c>
      <c r="E169" s="70">
        <v>2017</v>
      </c>
      <c r="F169" s="70" t="s">
        <v>156</v>
      </c>
      <c r="G169" s="70" t="s">
        <v>1570</v>
      </c>
      <c r="H169" s="70" t="s">
        <v>1571</v>
      </c>
      <c r="I169" s="148"/>
      <c r="J169" s="71">
        <v>42.119513167835883</v>
      </c>
      <c r="K169" s="71">
        <v>3.6097835113799981</v>
      </c>
      <c r="L169" s="71">
        <v>11.478812389549347</v>
      </c>
      <c r="M169" s="71">
        <v>38.047168308348539</v>
      </c>
      <c r="N169" s="71">
        <v>61.518299527022918</v>
      </c>
      <c r="O169" s="71">
        <v>21.530697426926782</v>
      </c>
      <c r="P169" s="71">
        <v>21.13190942431083</v>
      </c>
      <c r="Q169" s="71">
        <v>1.5170722276654001</v>
      </c>
      <c r="R169" s="71">
        <v>0</v>
      </c>
      <c r="S169" s="71">
        <v>0</v>
      </c>
      <c r="T169" s="72"/>
      <c r="U169" s="71">
        <v>1574327</v>
      </c>
      <c r="V169" s="71">
        <v>1158</v>
      </c>
      <c r="W169" s="71">
        <v>245</v>
      </c>
      <c r="X169" s="71">
        <v>7309</v>
      </c>
      <c r="Y169" s="71">
        <v>11822</v>
      </c>
      <c r="Z169" s="71">
        <v>12873</v>
      </c>
      <c r="AA169" s="71">
        <v>4377</v>
      </c>
      <c r="AB169" s="71">
        <v>22211</v>
      </c>
      <c r="AC169" s="71">
        <v>0</v>
      </c>
      <c r="AD169" s="71">
        <v>0</v>
      </c>
      <c r="AE169" s="72"/>
      <c r="AF169" s="71">
        <v>12761925.06334357</v>
      </c>
      <c r="AG169" s="71">
        <v>2385161.8942489661</v>
      </c>
      <c r="AH169" s="71">
        <v>1583071.050243774</v>
      </c>
      <c r="AI169" s="71">
        <v>45254111.894294187</v>
      </c>
      <c r="AJ169" s="71">
        <v>47161664.908773378</v>
      </c>
      <c r="AK169" s="71">
        <v>0</v>
      </c>
      <c r="AL169" s="71">
        <v>0</v>
      </c>
      <c r="AM169" s="71">
        <v>3051055.8199984548</v>
      </c>
      <c r="AN169" s="71">
        <v>0</v>
      </c>
      <c r="AO169" s="71">
        <v>0</v>
      </c>
      <c r="AP169" s="71">
        <v>112196990.63090234</v>
      </c>
      <c r="AQ169" s="72"/>
      <c r="AR169" s="71">
        <v>63</v>
      </c>
      <c r="AS169" s="71">
        <v>17</v>
      </c>
      <c r="AT169" s="71">
        <v>0</v>
      </c>
      <c r="AU169" s="71">
        <v>0</v>
      </c>
      <c r="AV169" s="71">
        <v>0</v>
      </c>
      <c r="AW169" s="71">
        <v>0</v>
      </c>
      <c r="AX169" s="71"/>
      <c r="AY169" s="72"/>
      <c r="AZ169" s="71">
        <v>357.03699999999998</v>
      </c>
      <c r="BA169" s="71">
        <v>2412.3000000000002</v>
      </c>
      <c r="BB169" s="71">
        <v>0</v>
      </c>
      <c r="BC169" s="71">
        <v>0</v>
      </c>
      <c r="BD169" s="71">
        <v>0</v>
      </c>
      <c r="BE169" s="71">
        <v>0</v>
      </c>
      <c r="BF169" s="71"/>
      <c r="BG169" s="72"/>
      <c r="BH169" s="71">
        <v>0</v>
      </c>
      <c r="BI169" s="71">
        <v>4.28</v>
      </c>
      <c r="BJ169" s="71">
        <v>0</v>
      </c>
      <c r="BK169" s="71">
        <v>0</v>
      </c>
      <c r="BL169" s="71">
        <v>0</v>
      </c>
      <c r="BM169" s="71">
        <v>0</v>
      </c>
      <c r="BN169" s="72"/>
      <c r="BO169" s="71">
        <v>0</v>
      </c>
      <c r="BP169" s="71">
        <v>1</v>
      </c>
      <c r="BQ169" s="71">
        <v>0</v>
      </c>
      <c r="BR169" s="71">
        <v>0</v>
      </c>
      <c r="BS169" s="71">
        <v>0</v>
      </c>
      <c r="BT169" s="71">
        <v>0</v>
      </c>
      <c r="BU169"/>
      <c r="BV169" s="70">
        <v>4.28</v>
      </c>
      <c r="BW169" s="70">
        <v>0</v>
      </c>
      <c r="BX169" s="70">
        <v>0</v>
      </c>
      <c r="BY169" s="70">
        <v>0</v>
      </c>
      <c r="BZ169" s="70">
        <v>0</v>
      </c>
      <c r="CA169" s="70">
        <v>0</v>
      </c>
      <c r="CB169" s="70">
        <v>0</v>
      </c>
      <c r="CC169" s="70">
        <v>0</v>
      </c>
      <c r="CD169" s="70">
        <v>0</v>
      </c>
    </row>
    <row r="170" spans="1:82">
      <c r="A170" s="70" t="s">
        <v>1827</v>
      </c>
      <c r="B170" s="70">
        <v>236</v>
      </c>
      <c r="C170" s="70">
        <v>15</v>
      </c>
      <c r="D170" s="70">
        <v>14</v>
      </c>
      <c r="E170" s="70">
        <v>2018</v>
      </c>
      <c r="F170" s="70" t="s">
        <v>183</v>
      </c>
      <c r="G170" s="70" t="s">
        <v>1570</v>
      </c>
      <c r="H170" s="70" t="s">
        <v>1571</v>
      </c>
      <c r="I170" s="148"/>
      <c r="J170" s="71">
        <v>40.82297404664245</v>
      </c>
      <c r="K170" s="71">
        <v>3.3597307243771333</v>
      </c>
      <c r="L170" s="71">
        <v>10.53033185593114</v>
      </c>
      <c r="M170" s="71">
        <v>38.234819848491945</v>
      </c>
      <c r="N170" s="71">
        <v>55.599218528742462</v>
      </c>
      <c r="O170" s="71">
        <v>20.793034544516892</v>
      </c>
      <c r="P170" s="71">
        <v>20.543946453793005</v>
      </c>
      <c r="Q170" s="71">
        <v>1.3691527626790601</v>
      </c>
      <c r="R170" s="71">
        <v>0</v>
      </c>
      <c r="S170" s="71">
        <v>0</v>
      </c>
      <c r="T170" s="72"/>
      <c r="U170" s="71">
        <v>1594349</v>
      </c>
      <c r="V170" s="71">
        <v>1158</v>
      </c>
      <c r="W170" s="71">
        <v>245</v>
      </c>
      <c r="X170" s="71">
        <v>7309</v>
      </c>
      <c r="Y170" s="71">
        <v>11605</v>
      </c>
      <c r="Z170" s="71">
        <v>12670</v>
      </c>
      <c r="AA170" s="71">
        <v>4298</v>
      </c>
      <c r="AB170" s="71">
        <v>21602</v>
      </c>
      <c r="AC170" s="71">
        <v>0</v>
      </c>
      <c r="AD170" s="71">
        <v>0</v>
      </c>
      <c r="AE170" s="72"/>
      <c r="AF170" s="71">
        <v>12973654.118034439</v>
      </c>
      <c r="AG170" s="71">
        <v>2158000.9314092919</v>
      </c>
      <c r="AH170" s="71">
        <v>1492044.6596429921</v>
      </c>
      <c r="AI170" s="71">
        <v>46258946.165449433</v>
      </c>
      <c r="AJ170" s="71">
        <v>43006111.116515227</v>
      </c>
      <c r="AK170" s="71">
        <v>0</v>
      </c>
      <c r="AL170" s="71">
        <v>0</v>
      </c>
      <c r="AM170" s="71">
        <v>2973539.2935930388</v>
      </c>
      <c r="AN170" s="71">
        <v>0</v>
      </c>
      <c r="AO170" s="71">
        <v>0</v>
      </c>
      <c r="AP170" s="71">
        <v>108862296.28464441</v>
      </c>
      <c r="AQ170" s="72"/>
      <c r="AR170" s="71">
        <v>70</v>
      </c>
      <c r="AS170" s="71">
        <v>22</v>
      </c>
      <c r="AT170" s="71">
        <v>0</v>
      </c>
      <c r="AU170" s="71">
        <v>0</v>
      </c>
      <c r="AV170" s="71">
        <v>0</v>
      </c>
      <c r="AW170" s="71">
        <v>0</v>
      </c>
      <c r="AX170" s="71"/>
      <c r="AY170" s="72"/>
      <c r="AZ170" s="71">
        <v>394.03699999999998</v>
      </c>
      <c r="BA170" s="71">
        <v>2633</v>
      </c>
      <c r="BB170" s="71">
        <v>0</v>
      </c>
      <c r="BC170" s="71">
        <v>0</v>
      </c>
      <c r="BD170" s="71">
        <v>0</v>
      </c>
      <c r="BE170" s="71">
        <v>0</v>
      </c>
      <c r="BF170" s="71"/>
      <c r="BG170" s="72"/>
      <c r="BH170" s="71">
        <v>0</v>
      </c>
      <c r="BI170" s="71">
        <v>4.2809999999999997</v>
      </c>
      <c r="BJ170" s="71">
        <v>0</v>
      </c>
      <c r="BK170" s="71">
        <v>0</v>
      </c>
      <c r="BL170" s="71">
        <v>0</v>
      </c>
      <c r="BM170" s="71">
        <v>0</v>
      </c>
      <c r="BN170" s="72"/>
      <c r="BO170" s="71">
        <v>0</v>
      </c>
      <c r="BP170" s="71">
        <v>1</v>
      </c>
      <c r="BQ170" s="71">
        <v>0</v>
      </c>
      <c r="BR170" s="71">
        <v>0</v>
      </c>
      <c r="BS170" s="71">
        <v>0</v>
      </c>
      <c r="BT170" s="71">
        <v>0</v>
      </c>
      <c r="BU170"/>
      <c r="BV170" s="70">
        <v>4.2809999999999997</v>
      </c>
      <c r="BW170" s="70">
        <v>0</v>
      </c>
      <c r="BX170" s="70">
        <v>0</v>
      </c>
      <c r="BY170" s="70">
        <v>0</v>
      </c>
      <c r="BZ170" s="70">
        <v>0</v>
      </c>
      <c r="CA170" s="70">
        <v>0</v>
      </c>
      <c r="CB170" s="70">
        <v>0</v>
      </c>
      <c r="CC170" s="70">
        <v>0</v>
      </c>
      <c r="CD170" s="70">
        <v>0</v>
      </c>
    </row>
    <row r="171" spans="1:82">
      <c r="A171" s="70" t="s">
        <v>1828</v>
      </c>
      <c r="B171" s="70">
        <v>237</v>
      </c>
      <c r="C171" s="70">
        <v>16</v>
      </c>
      <c r="D171" s="70">
        <v>14</v>
      </c>
      <c r="E171" s="70">
        <v>2019</v>
      </c>
      <c r="F171" s="70" t="s">
        <v>158</v>
      </c>
      <c r="G171" s="70" t="s">
        <v>1570</v>
      </c>
      <c r="H171" s="70" t="s">
        <v>1571</v>
      </c>
      <c r="I171" s="148"/>
      <c r="J171" s="71">
        <v>35.729468524887274</v>
      </c>
      <c r="K171" s="71">
        <v>3.1175827177251088</v>
      </c>
      <c r="L171" s="71">
        <v>10.577511335711346</v>
      </c>
      <c r="M171" s="71">
        <v>34.300105238505417</v>
      </c>
      <c r="N171" s="71">
        <v>55.437100238133489</v>
      </c>
      <c r="O171" s="71">
        <v>19.97070555062745</v>
      </c>
      <c r="P171" s="71">
        <v>19.066277807322749</v>
      </c>
      <c r="Q171" s="71">
        <v>1.29949380315701</v>
      </c>
      <c r="R171" s="71">
        <v>0</v>
      </c>
      <c r="S171" s="71">
        <v>0</v>
      </c>
      <c r="T171" s="72"/>
      <c r="U171" s="71">
        <v>1467913</v>
      </c>
      <c r="V171" s="71">
        <v>1158</v>
      </c>
      <c r="W171" s="71">
        <v>245</v>
      </c>
      <c r="X171" s="71">
        <v>7309</v>
      </c>
      <c r="Y171" s="71">
        <v>11430</v>
      </c>
      <c r="Z171" s="71">
        <v>12503</v>
      </c>
      <c r="AA171" s="71">
        <v>3959</v>
      </c>
      <c r="AB171" s="71">
        <v>21058</v>
      </c>
      <c r="AC171" s="71">
        <v>0</v>
      </c>
      <c r="AD171" s="71">
        <v>0</v>
      </c>
      <c r="AE171" s="72"/>
      <c r="AF171" s="71">
        <v>11721035.915919719</v>
      </c>
      <c r="AG171" s="71">
        <v>2157361.8867696919</v>
      </c>
      <c r="AH171" s="71">
        <v>1610962.5554650731</v>
      </c>
      <c r="AI171" s="71">
        <v>45329927.045064747</v>
      </c>
      <c r="AJ171" s="71">
        <v>44680699.720301703</v>
      </c>
      <c r="AK171" s="71">
        <v>0</v>
      </c>
      <c r="AL171" s="71">
        <v>0</v>
      </c>
      <c r="AM171" s="71">
        <v>2867941.0754608735</v>
      </c>
      <c r="AN171" s="71">
        <v>0</v>
      </c>
      <c r="AO171" s="71">
        <v>0</v>
      </c>
      <c r="AP171" s="71">
        <v>108367928.19898182</v>
      </c>
      <c r="AQ171" s="72"/>
      <c r="AR171" s="71">
        <v>74</v>
      </c>
      <c r="AS171" s="71">
        <v>26</v>
      </c>
      <c r="AT171" s="71">
        <v>0</v>
      </c>
      <c r="AU171" s="71">
        <v>0</v>
      </c>
      <c r="AV171" s="71">
        <v>0</v>
      </c>
      <c r="AW171" s="71">
        <v>0</v>
      </c>
      <c r="AX171" s="71"/>
      <c r="AY171" s="72"/>
      <c r="AZ171" s="71">
        <v>412.13700000000011</v>
      </c>
      <c r="BA171" s="71">
        <v>2828.4</v>
      </c>
      <c r="BB171" s="71">
        <v>0</v>
      </c>
      <c r="BC171" s="71">
        <v>0</v>
      </c>
      <c r="BD171" s="71">
        <v>0</v>
      </c>
      <c r="BE171" s="71">
        <v>0</v>
      </c>
      <c r="BF171" s="71"/>
      <c r="BG171" s="72"/>
      <c r="BH171" s="71">
        <v>0</v>
      </c>
      <c r="BI171" s="71">
        <v>3.7919999999999998</v>
      </c>
      <c r="BJ171" s="71">
        <v>0</v>
      </c>
      <c r="BK171" s="71">
        <v>0</v>
      </c>
      <c r="BL171" s="71">
        <v>0</v>
      </c>
      <c r="BM171" s="71">
        <v>0</v>
      </c>
      <c r="BN171" s="72"/>
      <c r="BO171" s="71">
        <v>0</v>
      </c>
      <c r="BP171" s="71">
        <v>1</v>
      </c>
      <c r="BQ171" s="71">
        <v>0</v>
      </c>
      <c r="BR171" s="71">
        <v>0</v>
      </c>
      <c r="BS171" s="71">
        <v>0</v>
      </c>
      <c r="BT171" s="71">
        <v>0</v>
      </c>
      <c r="BU171"/>
      <c r="BV171" s="70">
        <v>3.7919999999999998</v>
      </c>
      <c r="BW171" s="70">
        <v>0</v>
      </c>
      <c r="BX171" s="70">
        <v>0</v>
      </c>
      <c r="BY171" s="70">
        <v>0</v>
      </c>
      <c r="BZ171" s="70">
        <v>0</v>
      </c>
      <c r="CA171" s="70">
        <v>0</v>
      </c>
      <c r="CB171" s="70">
        <v>0</v>
      </c>
      <c r="CC171" s="70">
        <v>0</v>
      </c>
      <c r="CD171" s="70">
        <v>0</v>
      </c>
    </row>
    <row r="172" spans="1:82">
      <c r="A172" s="70" t="s">
        <v>1829</v>
      </c>
      <c r="B172" s="70">
        <v>238</v>
      </c>
      <c r="C172" s="70">
        <v>17</v>
      </c>
      <c r="D172" s="70">
        <v>14</v>
      </c>
      <c r="E172" s="70">
        <v>2020</v>
      </c>
      <c r="F172" s="70" t="s">
        <v>159</v>
      </c>
      <c r="G172" s="70" t="s">
        <v>1570</v>
      </c>
      <c r="H172" s="70" t="s">
        <v>1571</v>
      </c>
      <c r="I172" s="148"/>
      <c r="J172" s="71">
        <v>27.518588805460851</v>
      </c>
      <c r="K172" s="71">
        <v>2.6392868719879345</v>
      </c>
      <c r="L172" s="71">
        <v>9.5717988314603986</v>
      </c>
      <c r="M172" s="71">
        <v>29.94927602296465</v>
      </c>
      <c r="N172" s="71">
        <v>50.095518423805309</v>
      </c>
      <c r="O172" s="71">
        <v>17.397801548969117</v>
      </c>
      <c r="P172" s="71">
        <v>17.924476021073072</v>
      </c>
      <c r="Q172" s="71">
        <v>1.2089306725714499</v>
      </c>
      <c r="R172" s="71">
        <v>0</v>
      </c>
      <c r="S172" s="71">
        <v>0</v>
      </c>
      <c r="T172" s="72"/>
      <c r="U172" s="71">
        <v>1281608</v>
      </c>
      <c r="V172" s="71">
        <v>907</v>
      </c>
      <c r="W172" s="71">
        <v>197</v>
      </c>
      <c r="X172" s="71">
        <v>6711</v>
      </c>
      <c r="Y172" s="71">
        <v>11269</v>
      </c>
      <c r="Z172" s="71">
        <v>12432</v>
      </c>
      <c r="AA172" s="71">
        <v>3956</v>
      </c>
      <c r="AB172" s="71">
        <v>20504</v>
      </c>
      <c r="AC172" s="71">
        <v>0</v>
      </c>
      <c r="AD172" s="71">
        <v>0</v>
      </c>
      <c r="AE172" s="72"/>
      <c r="AF172" s="71">
        <v>10006676.630926959</v>
      </c>
      <c r="AG172" s="71">
        <v>1690992.6717357058</v>
      </c>
      <c r="AH172" s="71">
        <v>1403687.9124823832</v>
      </c>
      <c r="AI172" s="71">
        <v>38532425.607269719</v>
      </c>
      <c r="AJ172" s="71">
        <v>46276011.249841496</v>
      </c>
      <c r="AK172" s="71"/>
      <c r="AL172" s="71"/>
      <c r="AM172" s="71">
        <v>2675999.8041913225</v>
      </c>
      <c r="AN172" s="71"/>
      <c r="AO172" s="71"/>
      <c r="AP172" s="71">
        <v>100585793.87644759</v>
      </c>
      <c r="AQ172" s="72"/>
      <c r="AR172" s="71">
        <v>76</v>
      </c>
      <c r="AS172" s="71">
        <v>33</v>
      </c>
      <c r="AT172" s="71">
        <v>0</v>
      </c>
      <c r="AU172" s="71">
        <v>0</v>
      </c>
      <c r="AV172" s="71">
        <v>0</v>
      </c>
      <c r="AW172" s="71">
        <v>0</v>
      </c>
      <c r="AX172" s="71"/>
      <c r="AY172" s="72"/>
      <c r="AZ172" s="71">
        <v>422.63700000000011</v>
      </c>
      <c r="BA172" s="71">
        <v>3170.1999999999989</v>
      </c>
      <c r="BB172" s="71">
        <v>0</v>
      </c>
      <c r="BC172" s="71">
        <v>0</v>
      </c>
      <c r="BD172" s="71">
        <v>0</v>
      </c>
      <c r="BE172" s="71">
        <v>0</v>
      </c>
      <c r="BF172" s="71"/>
      <c r="BG172" s="72"/>
      <c r="BH172" s="71">
        <v>0</v>
      </c>
      <c r="BI172" s="71">
        <v>2.6989999999999998</v>
      </c>
      <c r="BJ172" s="71">
        <v>0</v>
      </c>
      <c r="BK172" s="71">
        <v>0</v>
      </c>
      <c r="BL172" s="71">
        <v>0</v>
      </c>
      <c r="BM172" s="71">
        <v>0</v>
      </c>
      <c r="BN172" s="72"/>
      <c r="BO172" s="71">
        <v>0</v>
      </c>
      <c r="BP172" s="71">
        <v>1</v>
      </c>
      <c r="BQ172" s="71">
        <v>0</v>
      </c>
      <c r="BR172" s="71">
        <v>0</v>
      </c>
      <c r="BS172" s="71">
        <v>0</v>
      </c>
      <c r="BT172" s="71">
        <v>0</v>
      </c>
      <c r="BU172"/>
      <c r="BV172" s="70">
        <v>2.6989999999999998</v>
      </c>
      <c r="BW172" s="70">
        <v>0</v>
      </c>
      <c r="BX172" s="70">
        <v>0</v>
      </c>
      <c r="BY172" s="70">
        <v>0</v>
      </c>
      <c r="BZ172" s="70">
        <v>0</v>
      </c>
      <c r="CA172" s="70">
        <v>0</v>
      </c>
      <c r="CB172" s="70">
        <v>0</v>
      </c>
      <c r="CC172" s="70">
        <v>0</v>
      </c>
      <c r="CD172" s="70">
        <v>0</v>
      </c>
    </row>
    <row r="173" spans="1:82">
      <c r="A173" s="70" t="s">
        <v>1830</v>
      </c>
      <c r="B173" s="70">
        <v>238</v>
      </c>
      <c r="C173" s="70">
        <v>18</v>
      </c>
      <c r="D173" s="70">
        <v>14</v>
      </c>
      <c r="E173" s="70">
        <v>2021</v>
      </c>
      <c r="F173" s="70" t="s">
        <v>160</v>
      </c>
      <c r="G173" s="70" t="s">
        <v>1570</v>
      </c>
      <c r="H173" s="70" t="s">
        <v>1571</v>
      </c>
      <c r="I173" s="148"/>
      <c r="J173" s="71">
        <v>27.017540458795345</v>
      </c>
      <c r="K173" s="71">
        <v>2.5423658787164247</v>
      </c>
      <c r="L173" s="71">
        <v>8.735117785425988</v>
      </c>
      <c r="M173" s="71">
        <v>30.41697870576456</v>
      </c>
      <c r="N173" s="71">
        <v>48.754432386599397</v>
      </c>
      <c r="O173" s="71">
        <v>16.739114877822033</v>
      </c>
      <c r="P173" s="71">
        <v>18.312289622315738</v>
      </c>
      <c r="Q173" s="71">
        <v>1.16780053505611</v>
      </c>
      <c r="R173" s="71">
        <v>0</v>
      </c>
      <c r="S173" s="71">
        <v>0</v>
      </c>
      <c r="T173" s="72"/>
      <c r="U173" s="71">
        <v>1292160</v>
      </c>
      <c r="V173" s="71">
        <v>907</v>
      </c>
      <c r="W173" s="71">
        <v>197</v>
      </c>
      <c r="X173" s="71">
        <v>6711</v>
      </c>
      <c r="Y173" s="71">
        <v>11101</v>
      </c>
      <c r="Z173" s="71">
        <v>12316</v>
      </c>
      <c r="AA173" s="71">
        <v>3941</v>
      </c>
      <c r="AB173" s="71">
        <v>20001</v>
      </c>
      <c r="AC173" s="71">
        <v>0</v>
      </c>
      <c r="AD173" s="71">
        <v>0</v>
      </c>
      <c r="AE173" s="72"/>
      <c r="AF173" s="71">
        <v>9897389.4083860125</v>
      </c>
      <c r="AG173" s="71">
        <v>1720193.4608854963</v>
      </c>
      <c r="AH173" s="71">
        <v>1258487.903096881</v>
      </c>
      <c r="AI173" s="71">
        <v>42281493.094444349</v>
      </c>
      <c r="AJ173" s="71">
        <v>44406263.026809439</v>
      </c>
      <c r="AK173" s="71">
        <v>0</v>
      </c>
      <c r="AL173" s="71">
        <v>0</v>
      </c>
      <c r="AM173" s="71">
        <v>2625409.0200438658</v>
      </c>
      <c r="AN173" s="71">
        <v>0</v>
      </c>
      <c r="AO173" s="71">
        <v>0</v>
      </c>
      <c r="AP173" s="71">
        <v>102189235.91366604</v>
      </c>
      <c r="AQ173" s="72"/>
      <c r="AR173" s="71">
        <v>81</v>
      </c>
      <c r="AS173" s="71">
        <v>37</v>
      </c>
      <c r="AT173" s="71">
        <v>0</v>
      </c>
      <c r="AU173" s="71">
        <v>0</v>
      </c>
      <c r="AV173" s="71">
        <v>0</v>
      </c>
      <c r="AW173" s="71">
        <v>0</v>
      </c>
      <c r="AX173" s="71"/>
      <c r="AY173" s="72"/>
      <c r="AZ173" s="71">
        <v>462.77699999999999</v>
      </c>
      <c r="BA173" s="71">
        <v>3351.6999999999989</v>
      </c>
      <c r="BB173" s="71">
        <v>0</v>
      </c>
      <c r="BC173" s="71">
        <v>0</v>
      </c>
      <c r="BD173" s="71">
        <v>0</v>
      </c>
      <c r="BE173" s="71">
        <v>0</v>
      </c>
      <c r="BF173" s="71"/>
      <c r="BG173" s="72"/>
      <c r="BH173" s="71">
        <v>0</v>
      </c>
      <c r="BI173" s="71">
        <v>3.0470000000000002</v>
      </c>
      <c r="BJ173" s="71">
        <v>0</v>
      </c>
      <c r="BK173" s="71">
        <v>0</v>
      </c>
      <c r="BL173" s="71">
        <v>0</v>
      </c>
      <c r="BM173" s="71">
        <v>0</v>
      </c>
      <c r="BN173" s="72"/>
      <c r="BO173" s="71">
        <v>0</v>
      </c>
      <c r="BP173" s="71">
        <v>1</v>
      </c>
      <c r="BQ173" s="71">
        <v>0</v>
      </c>
      <c r="BR173" s="71">
        <v>0</v>
      </c>
      <c r="BS173" s="71">
        <v>0</v>
      </c>
      <c r="BT173" s="71">
        <v>0</v>
      </c>
      <c r="BU173"/>
      <c r="BV173" s="70">
        <v>3.0470000000000002</v>
      </c>
      <c r="BW173" s="70">
        <v>0</v>
      </c>
      <c r="BX173" s="70">
        <v>0</v>
      </c>
      <c r="BY173" s="70">
        <v>0</v>
      </c>
      <c r="BZ173" s="70">
        <v>0</v>
      </c>
      <c r="CA173" s="70">
        <v>0</v>
      </c>
      <c r="CB173" s="70">
        <v>0</v>
      </c>
      <c r="CC173" s="70">
        <v>0</v>
      </c>
      <c r="CD173" s="70">
        <v>0</v>
      </c>
    </row>
    <row r="174" spans="1:82">
      <c r="A174" s="70" t="s">
        <v>1577</v>
      </c>
      <c r="B174" s="70">
        <v>238</v>
      </c>
      <c r="C174" s="70">
        <v>19</v>
      </c>
      <c r="D174" s="70">
        <v>14</v>
      </c>
      <c r="E174" s="70">
        <v>2022</v>
      </c>
      <c r="F174" s="70" t="s">
        <v>161</v>
      </c>
      <c r="G174" s="70" t="s">
        <v>1570</v>
      </c>
      <c r="H174" s="70" t="s">
        <v>1571</v>
      </c>
      <c r="I174" s="148"/>
      <c r="J174" s="71">
        <v>24.986933108662594</v>
      </c>
      <c r="K174" s="71">
        <v>2.4319104469032893</v>
      </c>
      <c r="L174" s="71">
        <v>7.8321864065141229</v>
      </c>
      <c r="M174" s="71">
        <v>31.011704603639284</v>
      </c>
      <c r="N174" s="71">
        <v>47.32311578052613</v>
      </c>
      <c r="O174" s="71">
        <v>17.356337860669534</v>
      </c>
      <c r="P174" s="71">
        <v>18.192933615413171</v>
      </c>
      <c r="Q174" s="71">
        <v>1.1479619288881433</v>
      </c>
      <c r="R174" s="71">
        <v>0</v>
      </c>
      <c r="S174" s="71">
        <v>0</v>
      </c>
      <c r="T174" s="72"/>
      <c r="U174" s="71">
        <v>1469801</v>
      </c>
      <c r="V174" s="71">
        <v>907</v>
      </c>
      <c r="W174" s="71">
        <v>197</v>
      </c>
      <c r="X174" s="71">
        <v>6711</v>
      </c>
      <c r="Y174" s="71">
        <v>10941</v>
      </c>
      <c r="Z174" s="71">
        <v>12133</v>
      </c>
      <c r="AA174" s="71">
        <v>3975</v>
      </c>
      <c r="AB174" s="71">
        <v>19500</v>
      </c>
      <c r="AC174" s="71">
        <v>0</v>
      </c>
      <c r="AD174" s="71">
        <v>0</v>
      </c>
      <c r="AE174" s="72"/>
      <c r="AF174" s="71">
        <v>10036574.03722832</v>
      </c>
      <c r="AG174" s="71">
        <v>1735304.6237531472</v>
      </c>
      <c r="AH174" s="71">
        <v>1396933.1419437039</v>
      </c>
      <c r="AI174" s="71">
        <v>41990781.422100134</v>
      </c>
      <c r="AJ174" s="71">
        <v>44550271.505498953</v>
      </c>
      <c r="AK174" s="71">
        <v>0</v>
      </c>
      <c r="AL174" s="71">
        <v>0</v>
      </c>
      <c r="AM174" s="71">
        <v>2517982.2409387534</v>
      </c>
      <c r="AN174" s="71">
        <v>0</v>
      </c>
      <c r="AO174" s="71">
        <v>0</v>
      </c>
      <c r="AP174" s="71">
        <v>102227846.97146301</v>
      </c>
      <c r="AQ174" s="72"/>
      <c r="AR174" s="71">
        <v>85</v>
      </c>
      <c r="AS174" s="71">
        <v>38</v>
      </c>
      <c r="AT174" s="71">
        <v>0</v>
      </c>
      <c r="AU174" s="71">
        <v>0</v>
      </c>
      <c r="AV174" s="71">
        <v>0</v>
      </c>
      <c r="AW174" s="71">
        <v>0</v>
      </c>
      <c r="AX174" s="71"/>
      <c r="AY174" s="72"/>
      <c r="AZ174" s="71">
        <v>487.27699999999999</v>
      </c>
      <c r="BA174" s="71">
        <v>3401.1999999999994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1831</v>
      </c>
      <c r="B175" s="70">
        <v>238</v>
      </c>
      <c r="C175" s="70">
        <v>20</v>
      </c>
      <c r="D175" s="70">
        <v>14</v>
      </c>
      <c r="E175" s="70">
        <v>2023</v>
      </c>
      <c r="F175" s="70" t="s">
        <v>1539</v>
      </c>
      <c r="G175" s="70" t="s">
        <v>1570</v>
      </c>
      <c r="H175" s="70" t="s">
        <v>1571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89</v>
      </c>
      <c r="AS175" s="71">
        <v>39</v>
      </c>
      <c r="AT175" s="71">
        <v>0</v>
      </c>
      <c r="AU175" s="71">
        <v>0</v>
      </c>
      <c r="AV175" s="71">
        <v>0</v>
      </c>
      <c r="AW175" s="71">
        <v>0</v>
      </c>
      <c r="AX175" s="71"/>
      <c r="AY175" s="72"/>
      <c r="AZ175" s="71">
        <v>501.47699999999998</v>
      </c>
      <c r="BA175" s="71">
        <v>3450.6999999999994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1569</v>
      </c>
      <c r="B176" s="70">
        <v>238</v>
      </c>
      <c r="C176" s="70">
        <v>21</v>
      </c>
      <c r="D176" s="70">
        <v>14</v>
      </c>
      <c r="E176" s="70">
        <v>2024</v>
      </c>
      <c r="F176" s="70" t="s">
        <v>1554</v>
      </c>
      <c r="G176" s="70" t="s">
        <v>1570</v>
      </c>
      <c r="H176" s="70" t="s">
        <v>1571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1832</v>
      </c>
      <c r="B177" s="70">
        <v>443</v>
      </c>
      <c r="C177" s="70">
        <v>1</v>
      </c>
      <c r="D177" s="70">
        <v>27</v>
      </c>
      <c r="E177" s="70">
        <v>1990</v>
      </c>
      <c r="F177" s="70" t="s">
        <v>787</v>
      </c>
      <c r="G177" s="70" t="s">
        <v>1833</v>
      </c>
      <c r="H177" s="70" t="s">
        <v>1834</v>
      </c>
      <c r="I177" s="148"/>
      <c r="J177" s="71">
        <v>136.9790767206097</v>
      </c>
      <c r="K177" s="71">
        <v>1.7140243288394741</v>
      </c>
      <c r="L177" s="71">
        <v>4.3041029871955514</v>
      </c>
      <c r="M177" s="71">
        <v>9.8965921293481767</v>
      </c>
      <c r="N177" s="71">
        <v>14.300007516411659</v>
      </c>
      <c r="O177" s="71">
        <v>21.044867266601759</v>
      </c>
      <c r="P177" s="71">
        <v>30.525788157876232</v>
      </c>
      <c r="Q177" s="71">
        <v>1.5856144318630501</v>
      </c>
      <c r="R177" s="71">
        <v>0</v>
      </c>
      <c r="S177" s="71">
        <v>2.001091312386218</v>
      </c>
      <c r="T177" s="72"/>
      <c r="U177" s="71">
        <v>5747792</v>
      </c>
      <c r="V177" s="71">
        <v>759</v>
      </c>
      <c r="W177" s="71">
        <v>45</v>
      </c>
      <c r="X177" s="71">
        <v>3685</v>
      </c>
      <c r="Y177" s="71">
        <v>6155</v>
      </c>
      <c r="Z177" s="71">
        <v>8656</v>
      </c>
      <c r="AA177" s="71">
        <v>7412</v>
      </c>
      <c r="AB177" s="71">
        <v>25745</v>
      </c>
      <c r="AC177" s="71">
        <v>0</v>
      </c>
      <c r="AD177" s="71">
        <v>2.001091312386218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1835</v>
      </c>
      <c r="B178" s="70">
        <v>444</v>
      </c>
      <c r="C178" s="70">
        <v>2</v>
      </c>
      <c r="D178" s="70">
        <v>27</v>
      </c>
      <c r="E178" s="70">
        <v>2005</v>
      </c>
      <c r="F178" s="70" t="s">
        <v>789</v>
      </c>
      <c r="G178" s="1064" t="s">
        <v>1833</v>
      </c>
      <c r="H178" s="70" t="s">
        <v>1834</v>
      </c>
      <c r="I178" s="148"/>
      <c r="J178" s="71">
        <v>107.0612172839329</v>
      </c>
      <c r="K178" s="71">
        <v>1.6172953069786351</v>
      </c>
      <c r="L178" s="71">
        <v>3.3533334951914591</v>
      </c>
      <c r="M178" s="71">
        <v>16.89517200002155</v>
      </c>
      <c r="N178" s="71">
        <v>19.552062651854271</v>
      </c>
      <c r="O178" s="71">
        <v>28.85289795125664</v>
      </c>
      <c r="P178" s="71">
        <v>30.9614812189667</v>
      </c>
      <c r="Q178" s="71">
        <v>1.4715618085392299</v>
      </c>
      <c r="R178" s="71">
        <v>0</v>
      </c>
      <c r="S178" s="71">
        <v>0</v>
      </c>
      <c r="T178" s="72"/>
      <c r="U178" s="71">
        <v>4747551</v>
      </c>
      <c r="V178" s="71">
        <v>789</v>
      </c>
      <c r="W178" s="71">
        <v>30</v>
      </c>
      <c r="X178" s="71">
        <v>3436</v>
      </c>
      <c r="Y178" s="71">
        <v>7278</v>
      </c>
      <c r="Z178" s="71">
        <v>13733</v>
      </c>
      <c r="AA178" s="71">
        <v>6157</v>
      </c>
      <c r="AB178" s="71">
        <v>24978</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1836</v>
      </c>
      <c r="B179" s="70">
        <v>445</v>
      </c>
      <c r="C179" s="70">
        <v>3</v>
      </c>
      <c r="D179" s="70">
        <v>27</v>
      </c>
      <c r="E179" s="70">
        <v>2006</v>
      </c>
      <c r="F179" s="70" t="s">
        <v>790</v>
      </c>
      <c r="G179" s="1064" t="s">
        <v>1833</v>
      </c>
      <c r="H179" s="70" t="s">
        <v>1834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1837</v>
      </c>
      <c r="B180" s="70">
        <v>446</v>
      </c>
      <c r="C180" s="70">
        <v>4</v>
      </c>
      <c r="D180" s="70">
        <v>27</v>
      </c>
      <c r="E180" s="70">
        <v>2007</v>
      </c>
      <c r="F180" s="70" t="s">
        <v>791</v>
      </c>
      <c r="G180" s="70" t="s">
        <v>1833</v>
      </c>
      <c r="H180" s="70" t="s">
        <v>1834</v>
      </c>
      <c r="I180" s="148"/>
      <c r="J180" s="71">
        <v>95.355233271487791</v>
      </c>
      <c r="K180" s="71">
        <v>1.571498001848409</v>
      </c>
      <c r="L180" s="71">
        <v>3.908863437342228</v>
      </c>
      <c r="M180" s="71">
        <v>15.89467874211082</v>
      </c>
      <c r="N180" s="71">
        <v>21.043966944349268</v>
      </c>
      <c r="O180" s="71">
        <v>27.8966112784247</v>
      </c>
      <c r="P180" s="71">
        <v>30.307085870651498</v>
      </c>
      <c r="Q180" s="71">
        <v>1.5209408504397199</v>
      </c>
      <c r="R180" s="71">
        <v>0</v>
      </c>
      <c r="S180" s="71">
        <v>1.6479071955506071</v>
      </c>
      <c r="T180" s="72"/>
      <c r="U180" s="71">
        <v>4515236</v>
      </c>
      <c r="V180" s="71">
        <v>578</v>
      </c>
      <c r="W180" s="71">
        <v>46</v>
      </c>
      <c r="X180" s="71">
        <v>4131</v>
      </c>
      <c r="Y180" s="71">
        <v>7372</v>
      </c>
      <c r="Z180" s="71">
        <v>13803</v>
      </c>
      <c r="AA180" s="71">
        <v>5935</v>
      </c>
      <c r="AB180" s="71">
        <v>24451</v>
      </c>
      <c r="AC180" s="71">
        <v>0</v>
      </c>
      <c r="AD180" s="71">
        <v>1.6479071955506071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1838</v>
      </c>
      <c r="B181" s="70">
        <v>447</v>
      </c>
      <c r="C181" s="70">
        <v>5</v>
      </c>
      <c r="D181" s="70">
        <v>27</v>
      </c>
      <c r="E181" s="70">
        <v>2008</v>
      </c>
      <c r="F181" s="70" t="s">
        <v>792</v>
      </c>
      <c r="G181" s="70" t="s">
        <v>1833</v>
      </c>
      <c r="H181" s="70" t="s">
        <v>1834</v>
      </c>
      <c r="I181" s="148"/>
      <c r="J181" s="71">
        <v>92.841451779201932</v>
      </c>
      <c r="K181" s="71">
        <v>1.2329463592680141</v>
      </c>
      <c r="L181" s="71">
        <v>3.526344945485222</v>
      </c>
      <c r="M181" s="71">
        <v>17.406200801023932</v>
      </c>
      <c r="N181" s="71">
        <v>18.857744031991281</v>
      </c>
      <c r="O181" s="71">
        <v>26.989739794896462</v>
      </c>
      <c r="P181" s="71">
        <v>29.283014191763719</v>
      </c>
      <c r="Q181" s="71">
        <v>1.4768687559465701</v>
      </c>
      <c r="R181" s="71">
        <v>0</v>
      </c>
      <c r="S181" s="71">
        <v>1.1337339219381211</v>
      </c>
      <c r="T181" s="72"/>
      <c r="U181" s="71">
        <v>4959202</v>
      </c>
      <c r="V181" s="71">
        <v>578</v>
      </c>
      <c r="W181" s="71">
        <v>46</v>
      </c>
      <c r="X181" s="71">
        <v>4131</v>
      </c>
      <c r="Y181" s="71">
        <v>7377</v>
      </c>
      <c r="Z181" s="71">
        <v>13823</v>
      </c>
      <c r="AA181" s="71">
        <v>5741</v>
      </c>
      <c r="AB181" s="71">
        <v>24133</v>
      </c>
      <c r="AC181" s="71">
        <v>0</v>
      </c>
      <c r="AD181" s="71">
        <v>1.1337339219381211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1839</v>
      </c>
      <c r="B182" s="70">
        <v>448</v>
      </c>
      <c r="C182" s="70">
        <v>6</v>
      </c>
      <c r="D182" s="70">
        <v>27</v>
      </c>
      <c r="E182" s="70">
        <v>2009</v>
      </c>
      <c r="F182" s="70" t="s">
        <v>176</v>
      </c>
      <c r="G182" s="70" t="s">
        <v>1833</v>
      </c>
      <c r="H182" s="70" t="s">
        <v>1834</v>
      </c>
      <c r="I182" s="148"/>
      <c r="J182" s="71">
        <v>69.164576665209083</v>
      </c>
      <c r="K182" s="71">
        <v>0.90122374006013328</v>
      </c>
      <c r="L182" s="71">
        <v>4.2876574901995168</v>
      </c>
      <c r="M182" s="71">
        <v>16.854067345825769</v>
      </c>
      <c r="N182" s="71">
        <v>16.483414032934341</v>
      </c>
      <c r="O182" s="71">
        <v>27.549608557741799</v>
      </c>
      <c r="P182" s="71">
        <v>27.93763302712496</v>
      </c>
      <c r="Q182" s="71">
        <v>1.38893456284586</v>
      </c>
      <c r="R182" s="71">
        <v>0</v>
      </c>
      <c r="S182" s="71">
        <v>1.420018206199493</v>
      </c>
      <c r="T182" s="72"/>
      <c r="U182" s="71">
        <v>3265253</v>
      </c>
      <c r="V182" s="71">
        <v>577</v>
      </c>
      <c r="W182" s="71">
        <v>67</v>
      </c>
      <c r="X182" s="71">
        <v>4936</v>
      </c>
      <c r="Y182" s="71">
        <v>7375</v>
      </c>
      <c r="Z182" s="71">
        <v>13927</v>
      </c>
      <c r="AA182" s="71">
        <v>5623</v>
      </c>
      <c r="AB182" s="71">
        <v>23825</v>
      </c>
      <c r="AC182" s="71">
        <v>0</v>
      </c>
      <c r="AD182" s="71">
        <v>1.420018206199493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6.4630000000000001</v>
      </c>
      <c r="BK182" s="71">
        <v>0</v>
      </c>
      <c r="BL182" s="71">
        <v>0</v>
      </c>
      <c r="BM182" s="71">
        <v>0</v>
      </c>
      <c r="BN182" s="72"/>
      <c r="BO182" s="71">
        <v>0</v>
      </c>
      <c r="BP182" s="71">
        <v>0</v>
      </c>
      <c r="BQ182" s="71">
        <v>2</v>
      </c>
      <c r="BR182" s="71">
        <v>0</v>
      </c>
      <c r="BS182" s="71">
        <v>0</v>
      </c>
      <c r="BT182" s="71">
        <v>0</v>
      </c>
      <c r="BU182"/>
      <c r="BV182" s="70">
        <v>6.4630000000000001</v>
      </c>
      <c r="BW182" s="70">
        <v>0</v>
      </c>
      <c r="BX182" s="70">
        <v>0</v>
      </c>
      <c r="BY182" s="70">
        <v>0</v>
      </c>
      <c r="BZ182" s="70">
        <v>0</v>
      </c>
      <c r="CA182" s="70">
        <v>0</v>
      </c>
      <c r="CB182" s="70">
        <v>0</v>
      </c>
      <c r="CC182" s="70">
        <v>0</v>
      </c>
      <c r="CD182" s="70">
        <v>0</v>
      </c>
    </row>
    <row r="183" spans="1:82">
      <c r="A183" s="70" t="s">
        <v>1840</v>
      </c>
      <c r="B183" s="70">
        <v>449</v>
      </c>
      <c r="C183" s="70">
        <v>7</v>
      </c>
      <c r="D183" s="70">
        <v>27</v>
      </c>
      <c r="E183" s="70">
        <v>2010</v>
      </c>
      <c r="F183" s="70" t="s">
        <v>177</v>
      </c>
      <c r="G183" s="70" t="s">
        <v>1833</v>
      </c>
      <c r="H183" s="70" t="s">
        <v>1834</v>
      </c>
      <c r="I183" s="148"/>
      <c r="J183" s="71">
        <v>76.07600737763795</v>
      </c>
      <c r="K183" s="71">
        <v>1.2630400297417359</v>
      </c>
      <c r="L183" s="71">
        <v>3.9881823277333361</v>
      </c>
      <c r="M183" s="71">
        <v>18.509377180544071</v>
      </c>
      <c r="N183" s="71">
        <v>17.84298380819197</v>
      </c>
      <c r="O183" s="71">
        <v>27.516694894657601</v>
      </c>
      <c r="P183" s="71">
        <v>28.016244919054468</v>
      </c>
      <c r="Q183" s="71">
        <v>1.4288639601975901</v>
      </c>
      <c r="R183" s="71">
        <v>0</v>
      </c>
      <c r="S183" s="71">
        <v>2.0465627839172909</v>
      </c>
      <c r="T183" s="72"/>
      <c r="U183" s="71">
        <v>3505874</v>
      </c>
      <c r="V183" s="71">
        <v>577</v>
      </c>
      <c r="W183" s="71">
        <v>67</v>
      </c>
      <c r="X183" s="71">
        <v>4936</v>
      </c>
      <c r="Y183" s="71">
        <v>7366</v>
      </c>
      <c r="Z183" s="71">
        <v>13975</v>
      </c>
      <c r="AA183" s="71">
        <v>5498</v>
      </c>
      <c r="AB183" s="71">
        <v>23486</v>
      </c>
      <c r="AC183" s="71">
        <v>0</v>
      </c>
      <c r="AD183" s="71">
        <v>2.0465627839172909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7.3680000000000003</v>
      </c>
      <c r="BK183" s="71">
        <v>0</v>
      </c>
      <c r="BL183" s="71">
        <v>0</v>
      </c>
      <c r="BM183" s="71">
        <v>0</v>
      </c>
      <c r="BN183" s="72"/>
      <c r="BO183" s="71">
        <v>0</v>
      </c>
      <c r="BP183" s="71">
        <v>0</v>
      </c>
      <c r="BQ183" s="71">
        <v>2</v>
      </c>
      <c r="BR183" s="71">
        <v>0</v>
      </c>
      <c r="BS183" s="71">
        <v>0</v>
      </c>
      <c r="BT183" s="71">
        <v>0</v>
      </c>
      <c r="BU183"/>
      <c r="BV183" s="70">
        <v>7.3680000000000003</v>
      </c>
      <c r="BW183" s="70">
        <v>0</v>
      </c>
      <c r="BX183" s="70">
        <v>0</v>
      </c>
      <c r="BY183" s="70">
        <v>0</v>
      </c>
      <c r="BZ183" s="70">
        <v>0</v>
      </c>
      <c r="CA183" s="70">
        <v>0</v>
      </c>
      <c r="CB183" s="70">
        <v>0</v>
      </c>
      <c r="CC183" s="70">
        <v>0</v>
      </c>
      <c r="CD183" s="70">
        <v>0</v>
      </c>
    </row>
    <row r="184" spans="1:82">
      <c r="A184" s="70" t="s">
        <v>1841</v>
      </c>
      <c r="B184" s="70">
        <v>450</v>
      </c>
      <c r="C184" s="70">
        <v>8</v>
      </c>
      <c r="D184" s="70">
        <v>27</v>
      </c>
      <c r="E184" s="70">
        <v>2011</v>
      </c>
      <c r="F184" s="70" t="s">
        <v>178</v>
      </c>
      <c r="G184" s="70" t="s">
        <v>1833</v>
      </c>
      <c r="H184" s="70" t="s">
        <v>1834</v>
      </c>
      <c r="I184" s="148"/>
      <c r="J184" s="71">
        <v>105.4630264648797</v>
      </c>
      <c r="K184" s="71">
        <v>1.3302688433169469</v>
      </c>
      <c r="L184" s="71">
        <v>3.0371419974216192</v>
      </c>
      <c r="M184" s="71">
        <v>23.212194475252161</v>
      </c>
      <c r="N184" s="71">
        <v>21.667640089060811</v>
      </c>
      <c r="O184" s="71">
        <v>27.031816426287357</v>
      </c>
      <c r="P184" s="71">
        <v>26.889919349341788</v>
      </c>
      <c r="Q184" s="71">
        <v>1.62537046521422</v>
      </c>
      <c r="R184" s="71">
        <v>0</v>
      </c>
      <c r="S184" s="71">
        <v>1.9642032433933041</v>
      </c>
      <c r="T184" s="72"/>
      <c r="U184" s="71">
        <v>4735755</v>
      </c>
      <c r="V184" s="71">
        <v>577</v>
      </c>
      <c r="W184" s="71">
        <v>67</v>
      </c>
      <c r="X184" s="71">
        <v>4936</v>
      </c>
      <c r="Y184" s="71">
        <v>7398</v>
      </c>
      <c r="Z184" s="71">
        <v>14027</v>
      </c>
      <c r="AA184" s="71">
        <v>5434</v>
      </c>
      <c r="AB184" s="71">
        <v>23161</v>
      </c>
      <c r="AC184" s="71">
        <v>0</v>
      </c>
      <c r="AD184" s="71">
        <v>1.9642032433933041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6.1520000000000001</v>
      </c>
      <c r="BK184" s="71">
        <v>0</v>
      </c>
      <c r="BL184" s="71">
        <v>0</v>
      </c>
      <c r="BM184" s="71">
        <v>0</v>
      </c>
      <c r="BN184" s="72"/>
      <c r="BO184" s="71">
        <v>0</v>
      </c>
      <c r="BP184" s="71">
        <v>0</v>
      </c>
      <c r="BQ184" s="71">
        <v>2</v>
      </c>
      <c r="BR184" s="71">
        <v>0</v>
      </c>
      <c r="BS184" s="71">
        <v>0</v>
      </c>
      <c r="BT184" s="71">
        <v>0</v>
      </c>
      <c r="BU184"/>
      <c r="BV184" s="70">
        <v>6.1520000000000001</v>
      </c>
      <c r="BW184" s="70">
        <v>0</v>
      </c>
      <c r="BX184" s="70">
        <v>0</v>
      </c>
      <c r="BY184" s="70">
        <v>0</v>
      </c>
      <c r="BZ184" s="70">
        <v>0</v>
      </c>
      <c r="CA184" s="70">
        <v>0</v>
      </c>
      <c r="CB184" s="70">
        <v>0</v>
      </c>
      <c r="CC184" s="70">
        <v>0</v>
      </c>
      <c r="CD184" s="70">
        <v>0</v>
      </c>
    </row>
    <row r="185" spans="1:82">
      <c r="A185" s="70" t="s">
        <v>1842</v>
      </c>
      <c r="B185" s="70">
        <v>451</v>
      </c>
      <c r="C185" s="70">
        <v>9</v>
      </c>
      <c r="D185" s="70">
        <v>27</v>
      </c>
      <c r="E185" s="70">
        <v>2012</v>
      </c>
      <c r="F185" s="70" t="s">
        <v>179</v>
      </c>
      <c r="G185" s="70" t="s">
        <v>1833</v>
      </c>
      <c r="H185" s="70" t="s">
        <v>1834</v>
      </c>
      <c r="I185" s="148"/>
      <c r="J185" s="71">
        <v>97.365617366999217</v>
      </c>
      <c r="K185" s="71">
        <v>1.2537963517729991</v>
      </c>
      <c r="L185" s="71">
        <v>2.9786731639508428</v>
      </c>
      <c r="M185" s="71">
        <v>24.675197895497242</v>
      </c>
      <c r="N185" s="71">
        <v>22.09195719591963</v>
      </c>
      <c r="O185" s="71">
        <v>26.9548482639531</v>
      </c>
      <c r="P185" s="71">
        <v>26.371067039634916</v>
      </c>
      <c r="Q185" s="71">
        <v>1.74999685741027</v>
      </c>
      <c r="R185" s="71">
        <v>0</v>
      </c>
      <c r="S185" s="71">
        <v>2.079649628848999</v>
      </c>
      <c r="T185" s="72"/>
      <c r="U185" s="71">
        <v>4274826</v>
      </c>
      <c r="V185" s="71">
        <v>577</v>
      </c>
      <c r="W185" s="71">
        <v>67</v>
      </c>
      <c r="X185" s="71">
        <v>4936</v>
      </c>
      <c r="Y185" s="71">
        <v>7515</v>
      </c>
      <c r="Z185" s="71">
        <v>14098</v>
      </c>
      <c r="AA185" s="71">
        <v>5299</v>
      </c>
      <c r="AB185" s="71">
        <v>22952</v>
      </c>
      <c r="AC185" s="71">
        <v>0</v>
      </c>
      <c r="AD185" s="71">
        <v>2.079649628848999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3.621</v>
      </c>
      <c r="BK185" s="71">
        <v>0</v>
      </c>
      <c r="BL185" s="71">
        <v>0</v>
      </c>
      <c r="BM185" s="71">
        <v>0</v>
      </c>
      <c r="BN185" s="72"/>
      <c r="BO185" s="71">
        <v>0</v>
      </c>
      <c r="BP185" s="71">
        <v>0</v>
      </c>
      <c r="BQ185" s="71">
        <v>1</v>
      </c>
      <c r="BR185" s="71">
        <v>0</v>
      </c>
      <c r="BS185" s="71">
        <v>0</v>
      </c>
      <c r="BT185" s="71">
        <v>0</v>
      </c>
      <c r="BU185"/>
      <c r="BV185" s="70">
        <v>3.621</v>
      </c>
      <c r="BW185" s="70">
        <v>0</v>
      </c>
      <c r="BX185" s="70">
        <v>0</v>
      </c>
      <c r="BY185" s="70">
        <v>0</v>
      </c>
      <c r="BZ185" s="70">
        <v>0</v>
      </c>
      <c r="CA185" s="70">
        <v>0</v>
      </c>
      <c r="CB185" s="70">
        <v>0</v>
      </c>
      <c r="CC185" s="70">
        <v>0</v>
      </c>
      <c r="CD185" s="70">
        <v>0</v>
      </c>
    </row>
    <row r="186" spans="1:82">
      <c r="A186" s="70" t="s">
        <v>1843</v>
      </c>
      <c r="B186" s="70">
        <v>452</v>
      </c>
      <c r="C186" s="70">
        <v>10</v>
      </c>
      <c r="D186" s="70">
        <v>27</v>
      </c>
      <c r="E186" s="70">
        <v>2013</v>
      </c>
      <c r="F186" s="70" t="s">
        <v>180</v>
      </c>
      <c r="G186" s="70" t="s">
        <v>1833</v>
      </c>
      <c r="H186" s="70" t="s">
        <v>1834</v>
      </c>
      <c r="I186" s="148"/>
      <c r="J186" s="71">
        <v>99.344288836372073</v>
      </c>
      <c r="K186" s="71">
        <v>1.0728935577777809</v>
      </c>
      <c r="L186" s="71">
        <v>2.9751230469355092</v>
      </c>
      <c r="M186" s="71">
        <v>24.119408635854409</v>
      </c>
      <c r="N186" s="71">
        <v>23.942359414067109</v>
      </c>
      <c r="O186" s="71">
        <v>26.000467276801874</v>
      </c>
      <c r="P186" s="71">
        <v>26.175706940209615</v>
      </c>
      <c r="Q186" s="71">
        <v>1.7574258321967899</v>
      </c>
      <c r="R186" s="71">
        <v>0</v>
      </c>
      <c r="S186" s="71">
        <v>1.898891828026551</v>
      </c>
      <c r="T186" s="72"/>
      <c r="U186" s="71">
        <v>4062208</v>
      </c>
      <c r="V186" s="71">
        <v>577</v>
      </c>
      <c r="W186" s="71">
        <v>67</v>
      </c>
      <c r="X186" s="71">
        <v>4936</v>
      </c>
      <c r="Y186" s="71">
        <v>7538</v>
      </c>
      <c r="Z186" s="71">
        <v>14206</v>
      </c>
      <c r="AA186" s="71">
        <v>5240</v>
      </c>
      <c r="AB186" s="71">
        <v>22719</v>
      </c>
      <c r="AC186" s="71">
        <v>0</v>
      </c>
      <c r="AD186" s="71">
        <v>1.898891828026551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4.5590000000000002</v>
      </c>
      <c r="BK186" s="71">
        <v>0</v>
      </c>
      <c r="BL186" s="71">
        <v>0</v>
      </c>
      <c r="BM186" s="71">
        <v>0</v>
      </c>
      <c r="BN186" s="72"/>
      <c r="BO186" s="71">
        <v>0</v>
      </c>
      <c r="BP186" s="71">
        <v>0</v>
      </c>
      <c r="BQ186" s="71">
        <v>1</v>
      </c>
      <c r="BR186" s="71">
        <v>0</v>
      </c>
      <c r="BS186" s="71">
        <v>0</v>
      </c>
      <c r="BT186" s="71">
        <v>0</v>
      </c>
      <c r="BU186"/>
      <c r="BV186" s="70">
        <v>4.5590000000000002</v>
      </c>
      <c r="BW186" s="70">
        <v>0</v>
      </c>
      <c r="BX186" s="70">
        <v>0</v>
      </c>
      <c r="BY186" s="70">
        <v>0</v>
      </c>
      <c r="BZ186" s="70">
        <v>0</v>
      </c>
      <c r="CA186" s="70">
        <v>0</v>
      </c>
      <c r="CB186" s="70">
        <v>0</v>
      </c>
      <c r="CC186" s="70">
        <v>0</v>
      </c>
      <c r="CD186" s="70">
        <v>0</v>
      </c>
    </row>
    <row r="187" spans="1:82">
      <c r="A187" s="70" t="s">
        <v>1844</v>
      </c>
      <c r="B187" s="70">
        <v>453</v>
      </c>
      <c r="C187" s="70">
        <v>11</v>
      </c>
      <c r="D187" s="70">
        <v>27</v>
      </c>
      <c r="E187" s="70">
        <v>2014</v>
      </c>
      <c r="F187" s="70" t="s">
        <v>181</v>
      </c>
      <c r="G187" s="70" t="s">
        <v>1833</v>
      </c>
      <c r="H187" s="70" t="s">
        <v>1834</v>
      </c>
      <c r="I187" s="148"/>
      <c r="J187" s="71">
        <v>99.009420257751913</v>
      </c>
      <c r="K187" s="71">
        <v>1.249271384060336</v>
      </c>
      <c r="L187" s="71">
        <v>2.1196117282539868</v>
      </c>
      <c r="M187" s="71">
        <v>26.278964227941351</v>
      </c>
      <c r="N187" s="71">
        <v>21.41717600865578</v>
      </c>
      <c r="O187" s="71">
        <v>24.684846607958359</v>
      </c>
      <c r="P187" s="71">
        <v>25.829716677467776</v>
      </c>
      <c r="Q187" s="71">
        <v>1.66454814069479</v>
      </c>
      <c r="R187" s="71">
        <v>0</v>
      </c>
      <c r="S187" s="71">
        <v>2.229628223891035</v>
      </c>
      <c r="T187" s="72"/>
      <c r="U187" s="71">
        <v>4374106</v>
      </c>
      <c r="V187" s="71">
        <v>549</v>
      </c>
      <c r="W187" s="71">
        <v>46</v>
      </c>
      <c r="X187" s="71">
        <v>4988</v>
      </c>
      <c r="Y187" s="71">
        <v>7538</v>
      </c>
      <c r="Z187" s="71">
        <v>14205</v>
      </c>
      <c r="AA187" s="71">
        <v>5144</v>
      </c>
      <c r="AB187" s="71">
        <v>22428</v>
      </c>
      <c r="AC187" s="71">
        <v>0</v>
      </c>
      <c r="AD187" s="71">
        <v>2.229628223891035</v>
      </c>
      <c r="AE187" s="72"/>
      <c r="AF187" s="71"/>
      <c r="AG187" s="71"/>
      <c r="AH187" s="71"/>
      <c r="AI187" s="71"/>
      <c r="AJ187" s="71"/>
      <c r="AK187" s="71"/>
      <c r="AL187" s="71"/>
      <c r="AM187" s="71"/>
      <c r="AN187" s="71"/>
      <c r="AO187" s="71"/>
      <c r="AP187" s="71"/>
      <c r="AQ187" s="72"/>
      <c r="AR187" s="71">
        <v>337</v>
      </c>
      <c r="AS187" s="71">
        <v>131</v>
      </c>
      <c r="AT187" s="71">
        <v>0</v>
      </c>
      <c r="AU187" s="71">
        <v>0</v>
      </c>
      <c r="AV187" s="71">
        <v>0</v>
      </c>
      <c r="AW187" s="71">
        <v>0</v>
      </c>
      <c r="AX187" s="71"/>
      <c r="AY187" s="72"/>
      <c r="AZ187" s="71">
        <v>1454.4</v>
      </c>
      <c r="BA187" s="71">
        <v>8598.7000000000007</v>
      </c>
      <c r="BB187" s="71">
        <v>0</v>
      </c>
      <c r="BC187" s="71">
        <v>0</v>
      </c>
      <c r="BD187" s="71">
        <v>0</v>
      </c>
      <c r="BE187" s="71">
        <v>0</v>
      </c>
      <c r="BF187" s="71"/>
      <c r="BG187" s="72"/>
      <c r="BH187" s="71">
        <v>0</v>
      </c>
      <c r="BI187" s="71">
        <v>0</v>
      </c>
      <c r="BJ187" s="71">
        <v>4.6790000000000003</v>
      </c>
      <c r="BK187" s="71">
        <v>0</v>
      </c>
      <c r="BL187" s="71">
        <v>0</v>
      </c>
      <c r="BM187" s="71">
        <v>0</v>
      </c>
      <c r="BN187" s="72"/>
      <c r="BO187" s="71">
        <v>0</v>
      </c>
      <c r="BP187" s="71">
        <v>0</v>
      </c>
      <c r="BQ187" s="71">
        <v>1</v>
      </c>
      <c r="BR187" s="71">
        <v>0</v>
      </c>
      <c r="BS187" s="71">
        <v>0</v>
      </c>
      <c r="BT187" s="71">
        <v>0</v>
      </c>
      <c r="BU187"/>
      <c r="BV187" s="70">
        <v>4.6790000000000003</v>
      </c>
      <c r="BW187" s="70">
        <v>0</v>
      </c>
      <c r="BX187" s="70">
        <v>0</v>
      </c>
      <c r="BY187" s="70">
        <v>0</v>
      </c>
      <c r="BZ187" s="70">
        <v>0</v>
      </c>
      <c r="CA187" s="70">
        <v>0</v>
      </c>
      <c r="CB187" s="70">
        <v>0</v>
      </c>
      <c r="CC187" s="70">
        <v>0</v>
      </c>
      <c r="CD187" s="70">
        <v>0</v>
      </c>
    </row>
    <row r="188" spans="1:82">
      <c r="A188" s="70" t="s">
        <v>1845</v>
      </c>
      <c r="B188" s="70">
        <v>454</v>
      </c>
      <c r="C188" s="70">
        <v>12</v>
      </c>
      <c r="D188" s="70">
        <v>27</v>
      </c>
      <c r="E188" s="70">
        <v>2015</v>
      </c>
      <c r="F188" s="70" t="s">
        <v>182</v>
      </c>
      <c r="G188" s="70" t="s">
        <v>1833</v>
      </c>
      <c r="H188" s="70" t="s">
        <v>1834</v>
      </c>
      <c r="I188" s="148"/>
      <c r="J188" s="71">
        <v>103.52541267720009</v>
      </c>
      <c r="K188" s="71">
        <v>1.202706263177695</v>
      </c>
      <c r="L188" s="71">
        <v>2.4817249124472309</v>
      </c>
      <c r="M188" s="71">
        <v>24.39149482169617</v>
      </c>
      <c r="N188" s="71">
        <v>19.576877263497661</v>
      </c>
      <c r="O188" s="71">
        <v>24.477085305502481</v>
      </c>
      <c r="P188" s="71">
        <v>25.588808260529479</v>
      </c>
      <c r="Q188" s="71">
        <v>1.5995518771230699</v>
      </c>
      <c r="R188" s="71">
        <v>0</v>
      </c>
      <c r="S188" s="71">
        <v>2.255622653735728</v>
      </c>
      <c r="T188" s="72"/>
      <c r="U188" s="71">
        <v>4899173</v>
      </c>
      <c r="V188" s="71">
        <v>549</v>
      </c>
      <c r="W188" s="71">
        <v>46</v>
      </c>
      <c r="X188" s="71">
        <v>4988</v>
      </c>
      <c r="Y188" s="71">
        <v>7548</v>
      </c>
      <c r="Z188" s="71">
        <v>14221</v>
      </c>
      <c r="AA188" s="71">
        <v>5092</v>
      </c>
      <c r="AB188" s="71">
        <v>22016</v>
      </c>
      <c r="AC188" s="71">
        <v>0</v>
      </c>
      <c r="AD188" s="71">
        <v>2.255622653735728</v>
      </c>
      <c r="AE188" s="72"/>
      <c r="AF188" s="71">
        <v>41189622.245777063</v>
      </c>
      <c r="AG188" s="71">
        <v>954407.58387076273</v>
      </c>
      <c r="AH188" s="71">
        <v>477924.11298508808</v>
      </c>
      <c r="AI188" s="71">
        <v>33328148.309216049</v>
      </c>
      <c r="AJ188" s="71">
        <v>28291340.735718451</v>
      </c>
      <c r="AK188" s="71">
        <v>0</v>
      </c>
      <c r="AL188" s="71">
        <v>0</v>
      </c>
      <c r="AM188" s="71">
        <v>3017200.4463534872</v>
      </c>
      <c r="AN188" s="71">
        <v>0</v>
      </c>
      <c r="AO188" s="71">
        <v>0</v>
      </c>
      <c r="AP188" s="71">
        <v>107258643.4339209</v>
      </c>
      <c r="AQ188" s="72"/>
      <c r="AR188" s="71">
        <v>370</v>
      </c>
      <c r="AS188" s="71">
        <v>195</v>
      </c>
      <c r="AT188" s="71">
        <v>0</v>
      </c>
      <c r="AU188" s="71">
        <v>0</v>
      </c>
      <c r="AV188" s="71">
        <v>0</v>
      </c>
      <c r="AW188" s="71">
        <v>0</v>
      </c>
      <c r="AX188" s="71"/>
      <c r="AY188" s="72"/>
      <c r="AZ188" s="71">
        <v>1639.8</v>
      </c>
      <c r="BA188" s="71">
        <v>14188</v>
      </c>
      <c r="BB188" s="71">
        <v>0</v>
      </c>
      <c r="BC188" s="71">
        <v>0</v>
      </c>
      <c r="BD188" s="71">
        <v>0</v>
      </c>
      <c r="BE188" s="71">
        <v>0</v>
      </c>
      <c r="BF188" s="71"/>
      <c r="BG188" s="72"/>
      <c r="BH188" s="71">
        <v>0</v>
      </c>
      <c r="BI188" s="71">
        <v>0</v>
      </c>
      <c r="BJ188" s="71">
        <v>4.7850000000000001</v>
      </c>
      <c r="BK188" s="71">
        <v>0</v>
      </c>
      <c r="BL188" s="71">
        <v>0</v>
      </c>
      <c r="BM188" s="71">
        <v>0</v>
      </c>
      <c r="BN188" s="72"/>
      <c r="BO188" s="71">
        <v>0</v>
      </c>
      <c r="BP188" s="71">
        <v>0</v>
      </c>
      <c r="BQ188" s="71">
        <v>1</v>
      </c>
      <c r="BR188" s="71">
        <v>0</v>
      </c>
      <c r="BS188" s="71">
        <v>0</v>
      </c>
      <c r="BT188" s="71">
        <v>0</v>
      </c>
      <c r="BU188"/>
      <c r="BV188" s="70">
        <v>4.7850000000000001</v>
      </c>
      <c r="BW188" s="70">
        <v>0</v>
      </c>
      <c r="BX188" s="70">
        <v>0</v>
      </c>
      <c r="BY188" s="70">
        <v>0</v>
      </c>
      <c r="BZ188" s="70">
        <v>0</v>
      </c>
      <c r="CA188" s="70">
        <v>0</v>
      </c>
      <c r="CB188" s="70">
        <v>0</v>
      </c>
      <c r="CC188" s="70">
        <v>0</v>
      </c>
      <c r="CD188" s="70">
        <v>0</v>
      </c>
    </row>
    <row r="189" spans="1:82">
      <c r="A189" s="70" t="s">
        <v>1846</v>
      </c>
      <c r="B189" s="70">
        <v>455</v>
      </c>
      <c r="C189" s="70">
        <v>13</v>
      </c>
      <c r="D189" s="70">
        <v>27</v>
      </c>
      <c r="E189" s="70">
        <v>2016</v>
      </c>
      <c r="F189" s="70" t="s">
        <v>155</v>
      </c>
      <c r="G189" s="70" t="s">
        <v>1833</v>
      </c>
      <c r="H189" s="70" t="s">
        <v>1834</v>
      </c>
      <c r="I189" s="148"/>
      <c r="J189" s="71">
        <v>95.159271453089531</v>
      </c>
      <c r="K189" s="71">
        <v>1.1437542715063607</v>
      </c>
      <c r="L189" s="71">
        <v>2.4484508801927785</v>
      </c>
      <c r="M189" s="71">
        <v>22.022545912281316</v>
      </c>
      <c r="N189" s="71">
        <v>17.890429257745637</v>
      </c>
      <c r="O189" s="71">
        <v>24.20025178201373</v>
      </c>
      <c r="P189" s="71">
        <v>24.424795162523232</v>
      </c>
      <c r="Q189" s="71">
        <v>1.5314436278720185</v>
      </c>
      <c r="R189" s="71">
        <v>0</v>
      </c>
      <c r="S189" s="71">
        <v>2.4475023877503999</v>
      </c>
      <c r="T189" s="72"/>
      <c r="U189" s="71">
        <v>4512146</v>
      </c>
      <c r="V189" s="71">
        <v>549</v>
      </c>
      <c r="W189" s="71">
        <v>46</v>
      </c>
      <c r="X189" s="71">
        <v>4988</v>
      </c>
      <c r="Y189" s="71">
        <v>7536</v>
      </c>
      <c r="Z189" s="71">
        <v>14233</v>
      </c>
      <c r="AA189" s="71">
        <v>5027</v>
      </c>
      <c r="AB189" s="71">
        <v>21682</v>
      </c>
      <c r="AC189" s="71">
        <v>0</v>
      </c>
      <c r="AD189" s="71">
        <v>2.4475023877503999</v>
      </c>
      <c r="AE189" s="72"/>
      <c r="AF189" s="71">
        <v>37830598.17856206</v>
      </c>
      <c r="AG189" s="71">
        <v>862212.74301332748</v>
      </c>
      <c r="AH189" s="71">
        <v>344541.65248434473</v>
      </c>
      <c r="AI189" s="71">
        <v>33077460.42623844</v>
      </c>
      <c r="AJ189" s="71">
        <v>24529815.690940682</v>
      </c>
      <c r="AK189" s="71">
        <v>0</v>
      </c>
      <c r="AL189" s="71">
        <v>0</v>
      </c>
      <c r="AM189" s="71">
        <v>2973735.654770527</v>
      </c>
      <c r="AN189" s="71">
        <v>0</v>
      </c>
      <c r="AO189" s="71">
        <v>0</v>
      </c>
      <c r="AP189" s="71">
        <v>99618364.346009374</v>
      </c>
      <c r="AQ189" s="72"/>
      <c r="AR189" s="71">
        <v>406</v>
      </c>
      <c r="AS189" s="71">
        <v>240</v>
      </c>
      <c r="AT189" s="71">
        <v>0</v>
      </c>
      <c r="AU189" s="71">
        <v>0</v>
      </c>
      <c r="AV189" s="71">
        <v>0</v>
      </c>
      <c r="AW189" s="71">
        <v>0</v>
      </c>
      <c r="AX189" s="71"/>
      <c r="AY189" s="72"/>
      <c r="AZ189" s="71">
        <v>1839.1</v>
      </c>
      <c r="BA189" s="71">
        <v>28158.2</v>
      </c>
      <c r="BB189" s="71">
        <v>0</v>
      </c>
      <c r="BC189" s="71">
        <v>0</v>
      </c>
      <c r="BD189" s="71">
        <v>0</v>
      </c>
      <c r="BE189" s="71">
        <v>0</v>
      </c>
      <c r="BF189" s="71"/>
      <c r="BG189" s="72"/>
      <c r="BH189" s="71">
        <v>0</v>
      </c>
      <c r="BI189" s="71">
        <v>0</v>
      </c>
      <c r="BJ189" s="71">
        <v>7.5659999999999998</v>
      </c>
      <c r="BK189" s="71">
        <v>0</v>
      </c>
      <c r="BL189" s="71">
        <v>0</v>
      </c>
      <c r="BM189" s="71">
        <v>0</v>
      </c>
      <c r="BN189" s="72"/>
      <c r="BO189" s="71">
        <v>0</v>
      </c>
      <c r="BP189" s="71">
        <v>0</v>
      </c>
      <c r="BQ189" s="71">
        <v>2</v>
      </c>
      <c r="BR189" s="71">
        <v>0</v>
      </c>
      <c r="BS189" s="71">
        <v>0</v>
      </c>
      <c r="BT189" s="71">
        <v>0</v>
      </c>
      <c r="BU189"/>
      <c r="BV189" s="70">
        <v>7.5659999999999998</v>
      </c>
      <c r="BW189" s="70">
        <v>0</v>
      </c>
      <c r="BX189" s="70">
        <v>0</v>
      </c>
      <c r="BY189" s="70">
        <v>0</v>
      </c>
      <c r="BZ189" s="70">
        <v>0</v>
      </c>
      <c r="CA189" s="70">
        <v>0</v>
      </c>
      <c r="CB189" s="70">
        <v>0</v>
      </c>
      <c r="CC189" s="70">
        <v>0</v>
      </c>
      <c r="CD189" s="70">
        <v>0</v>
      </c>
    </row>
    <row r="190" spans="1:82">
      <c r="A190" s="70" t="s">
        <v>1847</v>
      </c>
      <c r="B190" s="70">
        <v>456</v>
      </c>
      <c r="C190" s="70">
        <v>14</v>
      </c>
      <c r="D190" s="70">
        <v>27</v>
      </c>
      <c r="E190" s="70">
        <v>2017</v>
      </c>
      <c r="F190" s="70" t="s">
        <v>156</v>
      </c>
      <c r="G190" s="70" t="s">
        <v>1833</v>
      </c>
      <c r="H190" s="70" t="s">
        <v>1834</v>
      </c>
      <c r="I190" s="148"/>
      <c r="J190" s="71">
        <v>95.399118763342344</v>
      </c>
      <c r="K190" s="71">
        <v>1.1263466525047627</v>
      </c>
      <c r="L190" s="71">
        <v>1.9683375979027378</v>
      </c>
      <c r="M190" s="71">
        <v>19.181289437323493</v>
      </c>
      <c r="N190" s="71">
        <v>17.534195813656343</v>
      </c>
      <c r="O190" s="71">
        <v>23.852192651705344</v>
      </c>
      <c r="P190" s="71">
        <v>23.734171060066721</v>
      </c>
      <c r="Q190" s="71">
        <v>1.45942471246349</v>
      </c>
      <c r="R190" s="71">
        <v>0</v>
      </c>
      <c r="S190" s="71">
        <v>1.8025261173486509</v>
      </c>
      <c r="T190" s="72"/>
      <c r="U190" s="71">
        <v>4820445</v>
      </c>
      <c r="V190" s="71">
        <v>549</v>
      </c>
      <c r="W190" s="71">
        <v>46</v>
      </c>
      <c r="X190" s="71">
        <v>4988</v>
      </c>
      <c r="Y190" s="71">
        <v>7569</v>
      </c>
      <c r="Z190" s="71">
        <v>14261</v>
      </c>
      <c r="AA190" s="71">
        <v>4916</v>
      </c>
      <c r="AB190" s="71">
        <v>21367</v>
      </c>
      <c r="AC190" s="71">
        <v>0</v>
      </c>
      <c r="AD190" s="71">
        <v>1.8025261173486511</v>
      </c>
      <c r="AE190" s="72"/>
      <c r="AF190" s="71">
        <v>39180928.877170913</v>
      </c>
      <c r="AG190" s="71">
        <v>911616.02750650793</v>
      </c>
      <c r="AH190" s="71">
        <v>380375.42157894938</v>
      </c>
      <c r="AI190" s="71">
        <v>33478496.538797211</v>
      </c>
      <c r="AJ190" s="71">
        <v>27434584.2375587</v>
      </c>
      <c r="AK190" s="71">
        <v>0</v>
      </c>
      <c r="AL190" s="71">
        <v>0</v>
      </c>
      <c r="AM190" s="71">
        <v>2935118.1714423932</v>
      </c>
      <c r="AN190" s="71">
        <v>0</v>
      </c>
      <c r="AO190" s="71">
        <v>0</v>
      </c>
      <c r="AP190" s="71">
        <v>104321119.27405468</v>
      </c>
      <c r="AQ190" s="72"/>
      <c r="AR190" s="71">
        <v>428</v>
      </c>
      <c r="AS190" s="71">
        <v>276</v>
      </c>
      <c r="AT190" s="71">
        <v>0</v>
      </c>
      <c r="AU190" s="71">
        <v>0</v>
      </c>
      <c r="AV190" s="71">
        <v>0</v>
      </c>
      <c r="AW190" s="71">
        <v>0</v>
      </c>
      <c r="AX190" s="71"/>
      <c r="AY190" s="72"/>
      <c r="AZ190" s="71">
        <v>1971.2</v>
      </c>
      <c r="BA190" s="71">
        <v>31406.6</v>
      </c>
      <c r="BB190" s="71">
        <v>0</v>
      </c>
      <c r="BC190" s="71">
        <v>0</v>
      </c>
      <c r="BD190" s="71">
        <v>0</v>
      </c>
      <c r="BE190" s="71">
        <v>0</v>
      </c>
      <c r="BF190" s="71"/>
      <c r="BG190" s="72"/>
      <c r="BH190" s="71">
        <v>0</v>
      </c>
      <c r="BI190" s="71">
        <v>0</v>
      </c>
      <c r="BJ190" s="71">
        <v>9.7949999999999999</v>
      </c>
      <c r="BK190" s="71">
        <v>0</v>
      </c>
      <c r="BL190" s="71">
        <v>0</v>
      </c>
      <c r="BM190" s="71">
        <v>0</v>
      </c>
      <c r="BN190" s="72"/>
      <c r="BO190" s="71">
        <v>0</v>
      </c>
      <c r="BP190" s="71">
        <v>0</v>
      </c>
      <c r="BQ190" s="71">
        <v>2</v>
      </c>
      <c r="BR190" s="71">
        <v>0</v>
      </c>
      <c r="BS190" s="71">
        <v>0</v>
      </c>
      <c r="BT190" s="71">
        <v>0</v>
      </c>
      <c r="BU190"/>
      <c r="BV190" s="70">
        <v>9.7949999999999999</v>
      </c>
      <c r="BW190" s="70">
        <v>0</v>
      </c>
      <c r="BX190" s="70">
        <v>0</v>
      </c>
      <c r="BY190" s="70">
        <v>0</v>
      </c>
      <c r="BZ190" s="70">
        <v>0</v>
      </c>
      <c r="CA190" s="70">
        <v>0</v>
      </c>
      <c r="CB190" s="70">
        <v>0</v>
      </c>
      <c r="CC190" s="70">
        <v>0</v>
      </c>
      <c r="CD190" s="70">
        <v>0</v>
      </c>
    </row>
    <row r="191" spans="1:82">
      <c r="A191" s="70" t="s">
        <v>1848</v>
      </c>
      <c r="B191" s="70">
        <v>457</v>
      </c>
      <c r="C191" s="70">
        <v>15</v>
      </c>
      <c r="D191" s="70">
        <v>27</v>
      </c>
      <c r="E191" s="70">
        <v>2018</v>
      </c>
      <c r="F191" s="70" t="s">
        <v>183</v>
      </c>
      <c r="G191" s="70" t="s">
        <v>1833</v>
      </c>
      <c r="H191" s="70" t="s">
        <v>1834</v>
      </c>
      <c r="I191" s="148"/>
      <c r="J191" s="71">
        <v>93.492486648705423</v>
      </c>
      <c r="K191" s="71">
        <v>0.98189786449331606</v>
      </c>
      <c r="L191" s="71">
        <v>1.7766432336882643</v>
      </c>
      <c r="M191" s="71">
        <v>16.016882073916165</v>
      </c>
      <c r="N191" s="71">
        <v>14.346620648134298</v>
      </c>
      <c r="O191" s="71">
        <v>23.404062007841784</v>
      </c>
      <c r="P191" s="71">
        <v>23.039046511698995</v>
      </c>
      <c r="Q191" s="71">
        <v>1.3237087051454599</v>
      </c>
      <c r="R191" s="71">
        <v>0</v>
      </c>
      <c r="S191" s="71">
        <v>1.3286587282883586</v>
      </c>
      <c r="T191" s="72"/>
      <c r="U191" s="71">
        <v>5328073</v>
      </c>
      <c r="V191" s="71">
        <v>549</v>
      </c>
      <c r="W191" s="71">
        <v>46</v>
      </c>
      <c r="X191" s="71">
        <v>4988</v>
      </c>
      <c r="Y191" s="71">
        <v>7577</v>
      </c>
      <c r="Z191" s="71">
        <v>14261</v>
      </c>
      <c r="AA191" s="71">
        <v>4820</v>
      </c>
      <c r="AB191" s="71">
        <v>20885</v>
      </c>
      <c r="AC191" s="71">
        <v>0</v>
      </c>
      <c r="AD191" s="71">
        <v>1.3286587282883591</v>
      </c>
      <c r="AE191" s="72"/>
      <c r="AF191" s="71">
        <v>41541642.226871818</v>
      </c>
      <c r="AG191" s="71">
        <v>786479.04267117765</v>
      </c>
      <c r="AH191" s="71">
        <v>357832.02323259332</v>
      </c>
      <c r="AI191" s="71">
        <v>31201202.008143689</v>
      </c>
      <c r="AJ191" s="71">
        <v>26136012.704379659</v>
      </c>
      <c r="AK191" s="71">
        <v>0</v>
      </c>
      <c r="AL191" s="71">
        <v>0</v>
      </c>
      <c r="AM191" s="71">
        <v>2874843.4472127859</v>
      </c>
      <c r="AN191" s="71">
        <v>0</v>
      </c>
      <c r="AO191" s="71">
        <v>0</v>
      </c>
      <c r="AP191" s="71">
        <v>102898011.45251173</v>
      </c>
      <c r="AQ191" s="72"/>
      <c r="AR191" s="71">
        <v>449</v>
      </c>
      <c r="AS191" s="71">
        <v>302</v>
      </c>
      <c r="AT191" s="71">
        <v>0</v>
      </c>
      <c r="AU191" s="71">
        <v>0</v>
      </c>
      <c r="AV191" s="71">
        <v>0</v>
      </c>
      <c r="AW191" s="71">
        <v>0</v>
      </c>
      <c r="AX191" s="71"/>
      <c r="AY191" s="72"/>
      <c r="AZ191" s="71">
        <v>2086.1999999999998</v>
      </c>
      <c r="BA191" s="71">
        <v>33194</v>
      </c>
      <c r="BB191" s="71">
        <v>0</v>
      </c>
      <c r="BC191" s="71">
        <v>0</v>
      </c>
      <c r="BD191" s="71">
        <v>0</v>
      </c>
      <c r="BE191" s="71">
        <v>0</v>
      </c>
      <c r="BF191" s="71"/>
      <c r="BG191" s="72"/>
      <c r="BH191" s="71">
        <v>0</v>
      </c>
      <c r="BI191" s="71">
        <v>0</v>
      </c>
      <c r="BJ191" s="71">
        <v>12.11</v>
      </c>
      <c r="BK191" s="71">
        <v>0</v>
      </c>
      <c r="BL191" s="71">
        <v>0</v>
      </c>
      <c r="BM191" s="71">
        <v>0</v>
      </c>
      <c r="BN191" s="72"/>
      <c r="BO191" s="71">
        <v>0</v>
      </c>
      <c r="BP191" s="71">
        <v>0</v>
      </c>
      <c r="BQ191" s="71">
        <v>2</v>
      </c>
      <c r="BR191" s="71">
        <v>0</v>
      </c>
      <c r="BS191" s="71">
        <v>0</v>
      </c>
      <c r="BT191" s="71">
        <v>0</v>
      </c>
      <c r="BU191"/>
      <c r="BV191" s="70">
        <v>12.11</v>
      </c>
      <c r="BW191" s="70">
        <v>0</v>
      </c>
      <c r="BX191" s="70">
        <v>0</v>
      </c>
      <c r="BY191" s="70">
        <v>0</v>
      </c>
      <c r="BZ191" s="70">
        <v>0</v>
      </c>
      <c r="CA191" s="70">
        <v>0</v>
      </c>
      <c r="CB191" s="70">
        <v>0</v>
      </c>
      <c r="CC191" s="70">
        <v>0</v>
      </c>
      <c r="CD191" s="70">
        <v>0</v>
      </c>
    </row>
    <row r="192" spans="1:82">
      <c r="A192" s="70" t="s">
        <v>1849</v>
      </c>
      <c r="B192" s="70">
        <v>458</v>
      </c>
      <c r="C192" s="70">
        <v>16</v>
      </c>
      <c r="D192" s="70">
        <v>27</v>
      </c>
      <c r="E192" s="70">
        <v>2019</v>
      </c>
      <c r="F192" s="70" t="s">
        <v>158</v>
      </c>
      <c r="G192" s="70" t="s">
        <v>1833</v>
      </c>
      <c r="H192" s="70" t="s">
        <v>1834</v>
      </c>
      <c r="I192" s="148"/>
      <c r="J192" s="71">
        <v>81.845887782206646</v>
      </c>
      <c r="K192" s="71">
        <v>0.91606247903900628</v>
      </c>
      <c r="L192" s="71">
        <v>1.7922888600543674</v>
      </c>
      <c r="M192" s="71">
        <v>15.473867970892613</v>
      </c>
      <c r="N192" s="71">
        <v>15.067254402663346</v>
      </c>
      <c r="O192" s="71">
        <v>22.566274335700601</v>
      </c>
      <c r="P192" s="71">
        <v>22.711938908647156</v>
      </c>
      <c r="Q192" s="71">
        <v>1.2665405459205299</v>
      </c>
      <c r="R192" s="71">
        <v>0</v>
      </c>
      <c r="S192" s="71">
        <v>1.8172779578631284</v>
      </c>
      <c r="T192" s="72"/>
      <c r="U192" s="71">
        <v>4884347</v>
      </c>
      <c r="V192" s="71">
        <v>549</v>
      </c>
      <c r="W192" s="71">
        <v>46</v>
      </c>
      <c r="X192" s="71">
        <v>4988</v>
      </c>
      <c r="Y192" s="71">
        <v>7636</v>
      </c>
      <c r="Z192" s="71">
        <v>14128</v>
      </c>
      <c r="AA192" s="71">
        <v>4716</v>
      </c>
      <c r="AB192" s="71">
        <v>20524</v>
      </c>
      <c r="AC192" s="71">
        <v>0</v>
      </c>
      <c r="AD192" s="71">
        <v>1.817277957863128</v>
      </c>
      <c r="AE192" s="72"/>
      <c r="AF192" s="71">
        <v>36091193.503344953</v>
      </c>
      <c r="AG192" s="71">
        <v>793048.28022097994</v>
      </c>
      <c r="AH192" s="71">
        <v>383005.80418866163</v>
      </c>
      <c r="AI192" s="71">
        <v>31803976.618829198</v>
      </c>
      <c r="AJ192" s="71">
        <v>28249221.358046181</v>
      </c>
      <c r="AK192" s="71">
        <v>0</v>
      </c>
      <c r="AL192" s="71">
        <v>0</v>
      </c>
      <c r="AM192" s="71">
        <v>2795214.2954107211</v>
      </c>
      <c r="AN192" s="71">
        <v>0</v>
      </c>
      <c r="AO192" s="71">
        <v>0</v>
      </c>
      <c r="AP192" s="71">
        <v>100115659.86004069</v>
      </c>
      <c r="AQ192" s="72"/>
      <c r="AR192" s="71">
        <v>466</v>
      </c>
      <c r="AS192" s="71">
        <v>317</v>
      </c>
      <c r="AT192" s="71">
        <v>0</v>
      </c>
      <c r="AU192" s="71">
        <v>0</v>
      </c>
      <c r="AV192" s="71">
        <v>0</v>
      </c>
      <c r="AW192" s="71">
        <v>0</v>
      </c>
      <c r="AX192" s="71"/>
      <c r="AY192" s="72"/>
      <c r="AZ192" s="71">
        <v>2178.4</v>
      </c>
      <c r="BA192" s="71">
        <v>34106.6</v>
      </c>
      <c r="BB192" s="71">
        <v>0</v>
      </c>
      <c r="BC192" s="71">
        <v>0</v>
      </c>
      <c r="BD192" s="71">
        <v>0</v>
      </c>
      <c r="BE192" s="71">
        <v>0</v>
      </c>
      <c r="BF192" s="71"/>
      <c r="BG192" s="72"/>
      <c r="BH192" s="71">
        <v>0</v>
      </c>
      <c r="BI192" s="71">
        <v>0</v>
      </c>
      <c r="BJ192" s="71">
        <v>8.8170000000000002</v>
      </c>
      <c r="BK192" s="71">
        <v>0</v>
      </c>
      <c r="BL192" s="71">
        <v>0</v>
      </c>
      <c r="BM192" s="71">
        <v>0</v>
      </c>
      <c r="BN192" s="72"/>
      <c r="BO192" s="71">
        <v>0</v>
      </c>
      <c r="BP192" s="71">
        <v>0</v>
      </c>
      <c r="BQ192" s="71">
        <v>2</v>
      </c>
      <c r="BR192" s="71">
        <v>0</v>
      </c>
      <c r="BS192" s="71">
        <v>0</v>
      </c>
      <c r="BT192" s="71">
        <v>0</v>
      </c>
      <c r="BU192"/>
      <c r="BV192" s="70">
        <v>8.8170000000000002</v>
      </c>
      <c r="BW192" s="70">
        <v>0</v>
      </c>
      <c r="BX192" s="70">
        <v>0</v>
      </c>
      <c r="BY192" s="70">
        <v>0</v>
      </c>
      <c r="BZ192" s="70">
        <v>0</v>
      </c>
      <c r="CA192" s="70">
        <v>0</v>
      </c>
      <c r="CB192" s="70">
        <v>0</v>
      </c>
      <c r="CC192" s="70">
        <v>0</v>
      </c>
      <c r="CD192" s="70">
        <v>0</v>
      </c>
    </row>
    <row r="193" spans="1:82">
      <c r="A193" s="70" t="s">
        <v>1850</v>
      </c>
      <c r="B193" s="70">
        <v>459</v>
      </c>
      <c r="C193" s="70">
        <v>17</v>
      </c>
      <c r="D193" s="70">
        <v>27</v>
      </c>
      <c r="E193" s="70">
        <v>2020</v>
      </c>
      <c r="F193" s="70" t="s">
        <v>159</v>
      </c>
      <c r="G193" s="70" t="s">
        <v>1833</v>
      </c>
      <c r="H193" s="70" t="s">
        <v>1834</v>
      </c>
      <c r="I193" s="148"/>
      <c r="J193" s="71">
        <v>83.005965300179412</v>
      </c>
      <c r="K193" s="71">
        <v>0.80132468873039542</v>
      </c>
      <c r="L193" s="71">
        <v>3.0582844218527105</v>
      </c>
      <c r="M193" s="71">
        <v>14.073697477944661</v>
      </c>
      <c r="N193" s="71">
        <v>15.047246402572714</v>
      </c>
      <c r="O193" s="71">
        <v>19.753054123527917</v>
      </c>
      <c r="P193" s="71">
        <v>21.290978974474811</v>
      </c>
      <c r="Q193" s="71">
        <v>1.18799961576483</v>
      </c>
      <c r="R193" s="71">
        <v>0</v>
      </c>
      <c r="S193" s="71">
        <v>2.1416811720895179</v>
      </c>
      <c r="T193" s="72"/>
      <c r="U193" s="71">
        <v>4808260</v>
      </c>
      <c r="V193" s="71">
        <v>425</v>
      </c>
      <c r="W193" s="71">
        <v>100</v>
      </c>
      <c r="X193" s="71">
        <v>4600</v>
      </c>
      <c r="Y193" s="71">
        <v>7679</v>
      </c>
      <c r="Z193" s="71">
        <v>14115</v>
      </c>
      <c r="AA193" s="71">
        <v>4699</v>
      </c>
      <c r="AB193" s="71">
        <v>20149</v>
      </c>
      <c r="AC193" s="71">
        <v>0</v>
      </c>
      <c r="AD193" s="71">
        <v>2.1416811720895179</v>
      </c>
      <c r="AE193" s="72"/>
      <c r="AF193" s="71">
        <v>37874334.597152777</v>
      </c>
      <c r="AG193" s="71">
        <v>628420.97452919837</v>
      </c>
      <c r="AH193" s="71">
        <v>668446.59644506976</v>
      </c>
      <c r="AI193" s="71">
        <v>27580120.473592833</v>
      </c>
      <c r="AJ193" s="71">
        <v>28038740.06066348</v>
      </c>
      <c r="AK193" s="71"/>
      <c r="AL193" s="71"/>
      <c r="AM193" s="71">
        <v>2629668.3600590597</v>
      </c>
      <c r="AN193" s="71"/>
      <c r="AO193" s="71"/>
      <c r="AP193" s="71">
        <v>97419731.062442407</v>
      </c>
      <c r="AQ193" s="72"/>
      <c r="AR193" s="71">
        <v>476</v>
      </c>
      <c r="AS193" s="71">
        <v>330</v>
      </c>
      <c r="AT193" s="71">
        <v>0</v>
      </c>
      <c r="AU193" s="71">
        <v>0</v>
      </c>
      <c r="AV193" s="71">
        <v>0</v>
      </c>
      <c r="AW193" s="71">
        <v>0</v>
      </c>
      <c r="AX193" s="71"/>
      <c r="AY193" s="72"/>
      <c r="AZ193" s="71">
        <v>2241.5000000000009</v>
      </c>
      <c r="BA193" s="71">
        <v>35664.600000000013</v>
      </c>
      <c r="BB193" s="71">
        <v>0</v>
      </c>
      <c r="BC193" s="71">
        <v>0</v>
      </c>
      <c r="BD193" s="71">
        <v>0</v>
      </c>
      <c r="BE193" s="71">
        <v>0</v>
      </c>
      <c r="BF193" s="71"/>
      <c r="BG193" s="72"/>
      <c r="BH193" s="71">
        <v>0</v>
      </c>
      <c r="BI193" s="71">
        <v>0</v>
      </c>
      <c r="BJ193" s="71">
        <v>8.4359999999999999</v>
      </c>
      <c r="BK193" s="71">
        <v>0</v>
      </c>
      <c r="BL193" s="71">
        <v>0</v>
      </c>
      <c r="BM193" s="71">
        <v>0</v>
      </c>
      <c r="BN193" s="72"/>
      <c r="BO193" s="71">
        <v>0</v>
      </c>
      <c r="BP193" s="71">
        <v>0</v>
      </c>
      <c r="BQ193" s="71">
        <v>2</v>
      </c>
      <c r="BR193" s="71">
        <v>0</v>
      </c>
      <c r="BS193" s="71">
        <v>0</v>
      </c>
      <c r="BT193" s="71">
        <v>0</v>
      </c>
      <c r="BU193"/>
      <c r="BV193" s="70">
        <v>8.4359999999999999</v>
      </c>
      <c r="BW193" s="70">
        <v>0</v>
      </c>
      <c r="BX193" s="70">
        <v>0</v>
      </c>
      <c r="BY193" s="70">
        <v>0</v>
      </c>
      <c r="BZ193" s="70">
        <v>0</v>
      </c>
      <c r="CA193" s="70">
        <v>0</v>
      </c>
      <c r="CB193" s="70">
        <v>0</v>
      </c>
      <c r="CC193" s="70">
        <v>0</v>
      </c>
      <c r="CD193" s="70">
        <v>0</v>
      </c>
    </row>
    <row r="194" spans="1:82">
      <c r="A194" s="70" t="s">
        <v>1851</v>
      </c>
      <c r="B194" s="70">
        <v>459</v>
      </c>
      <c r="C194" s="70">
        <v>18</v>
      </c>
      <c r="D194" s="70">
        <v>27</v>
      </c>
      <c r="E194" s="70">
        <v>2021</v>
      </c>
      <c r="F194" s="70" t="s">
        <v>160</v>
      </c>
      <c r="G194" s="70" t="s">
        <v>1833</v>
      </c>
      <c r="H194" s="70" t="s">
        <v>1834</v>
      </c>
      <c r="I194" s="148"/>
      <c r="J194" s="71">
        <v>95.097374469971143</v>
      </c>
      <c r="K194" s="71">
        <v>0.81836856566567429</v>
      </c>
      <c r="L194" s="71">
        <v>3.1982263878408403</v>
      </c>
      <c r="M194" s="71">
        <v>13.283603660748552</v>
      </c>
      <c r="N194" s="71">
        <v>13.784315785542368</v>
      </c>
      <c r="O194" s="71">
        <v>19.080905632489724</v>
      </c>
      <c r="P194" s="71">
        <v>22.12715635155228</v>
      </c>
      <c r="Q194" s="71">
        <v>1.15407956481772</v>
      </c>
      <c r="R194" s="71">
        <v>0</v>
      </c>
      <c r="S194" s="71">
        <v>1.810982062233607</v>
      </c>
      <c r="T194" s="72"/>
      <c r="U194" s="71">
        <v>5878150</v>
      </c>
      <c r="V194" s="71">
        <v>425</v>
      </c>
      <c r="W194" s="71">
        <v>100</v>
      </c>
      <c r="X194" s="71">
        <v>4600</v>
      </c>
      <c r="Y194" s="71">
        <v>7666</v>
      </c>
      <c r="Z194" s="71">
        <v>14039</v>
      </c>
      <c r="AA194" s="71">
        <v>4762</v>
      </c>
      <c r="AB194" s="71">
        <v>19766</v>
      </c>
      <c r="AC194" s="71">
        <v>0</v>
      </c>
      <c r="AD194" s="71">
        <v>1.810982062233607</v>
      </c>
      <c r="AE194" s="72"/>
      <c r="AF194" s="71">
        <v>43588834.647996277</v>
      </c>
      <c r="AG194" s="71">
        <v>671092.59707705246</v>
      </c>
      <c r="AH194" s="71">
        <v>675979.04703057266</v>
      </c>
      <c r="AI194" s="71">
        <v>29945290.117050029</v>
      </c>
      <c r="AJ194" s="71">
        <v>28772212.562068671</v>
      </c>
      <c r="AK194" s="71">
        <v>0</v>
      </c>
      <c r="AL194" s="71">
        <v>0</v>
      </c>
      <c r="AM194" s="71">
        <v>2594562.0064090327</v>
      </c>
      <c r="AN194" s="71">
        <v>0</v>
      </c>
      <c r="AO194" s="71">
        <v>0</v>
      </c>
      <c r="AP194" s="71">
        <v>106247970.97763164</v>
      </c>
      <c r="AQ194" s="72"/>
      <c r="AR194" s="71">
        <v>497</v>
      </c>
      <c r="AS194" s="71">
        <v>339</v>
      </c>
      <c r="AT194" s="71">
        <v>0</v>
      </c>
      <c r="AU194" s="71">
        <v>0</v>
      </c>
      <c r="AV194" s="71">
        <v>0</v>
      </c>
      <c r="AW194" s="71">
        <v>0</v>
      </c>
      <c r="AX194" s="71"/>
      <c r="AY194" s="72"/>
      <c r="AZ194" s="71">
        <v>2378.6000000000008</v>
      </c>
      <c r="BA194" s="71">
        <v>38665.10000000002</v>
      </c>
      <c r="BB194" s="71">
        <v>0</v>
      </c>
      <c r="BC194" s="71">
        <v>0</v>
      </c>
      <c r="BD194" s="71">
        <v>0</v>
      </c>
      <c r="BE194" s="71">
        <v>0</v>
      </c>
      <c r="BF194" s="71"/>
      <c r="BG194" s="72"/>
      <c r="BH194" s="71">
        <v>0</v>
      </c>
      <c r="BI194" s="71">
        <v>0</v>
      </c>
      <c r="BJ194" s="71">
        <v>10.76</v>
      </c>
      <c r="BK194" s="71">
        <v>0</v>
      </c>
      <c r="BL194" s="71">
        <v>0</v>
      </c>
      <c r="BM194" s="71">
        <v>0</v>
      </c>
      <c r="BN194" s="72"/>
      <c r="BO194" s="71">
        <v>0</v>
      </c>
      <c r="BP194" s="71">
        <v>0</v>
      </c>
      <c r="BQ194" s="71">
        <v>2</v>
      </c>
      <c r="BR194" s="71">
        <v>0</v>
      </c>
      <c r="BS194" s="71">
        <v>0</v>
      </c>
      <c r="BT194" s="71">
        <v>0</v>
      </c>
      <c r="BU194"/>
      <c r="BV194" s="70">
        <v>10.76</v>
      </c>
      <c r="BW194" s="70">
        <v>0</v>
      </c>
      <c r="BX194" s="70">
        <v>0</v>
      </c>
      <c r="BY194" s="70">
        <v>0</v>
      </c>
      <c r="BZ194" s="70">
        <v>0</v>
      </c>
      <c r="CA194" s="70">
        <v>0</v>
      </c>
      <c r="CB194" s="70">
        <v>0</v>
      </c>
      <c r="CC194" s="70">
        <v>0</v>
      </c>
      <c r="CD194" s="70">
        <v>0</v>
      </c>
    </row>
    <row r="195" spans="1:82">
      <c r="A195" s="70" t="s">
        <v>1852</v>
      </c>
      <c r="B195" s="70">
        <v>459</v>
      </c>
      <c r="C195" s="70">
        <v>19</v>
      </c>
      <c r="D195" s="70">
        <v>27</v>
      </c>
      <c r="E195" s="70">
        <v>2022</v>
      </c>
      <c r="F195" s="70" t="s">
        <v>161</v>
      </c>
      <c r="G195" s="70" t="s">
        <v>1833</v>
      </c>
      <c r="H195" s="70" t="s">
        <v>1834</v>
      </c>
      <c r="I195" s="148"/>
      <c r="J195" s="71">
        <v>91.434686816779276</v>
      </c>
      <c r="K195" s="71">
        <v>0.78656562131714924</v>
      </c>
      <c r="L195" s="71">
        <v>2.9251415674885042</v>
      </c>
      <c r="M195" s="71">
        <v>14.961270096144439</v>
      </c>
      <c r="N195" s="71">
        <v>16.146333561440638</v>
      </c>
      <c r="O195" s="71">
        <v>20.022802360157545</v>
      </c>
      <c r="P195" s="71">
        <v>22.119861173155183</v>
      </c>
      <c r="Q195" s="71">
        <v>1.1457837447153811</v>
      </c>
      <c r="R195" s="71">
        <v>0</v>
      </c>
      <c r="S195" s="71">
        <v>1.6151292651629789</v>
      </c>
      <c r="T195" s="72"/>
      <c r="U195" s="71">
        <v>6319532</v>
      </c>
      <c r="V195" s="71">
        <v>425</v>
      </c>
      <c r="W195" s="71">
        <v>100</v>
      </c>
      <c r="X195" s="71">
        <v>4600</v>
      </c>
      <c r="Y195" s="71">
        <v>7710</v>
      </c>
      <c r="Z195" s="71">
        <v>13997</v>
      </c>
      <c r="AA195" s="71">
        <v>4833</v>
      </c>
      <c r="AB195" s="71">
        <v>19463</v>
      </c>
      <c r="AC195" s="71">
        <v>0</v>
      </c>
      <c r="AD195" s="71">
        <v>1.6151292651629789</v>
      </c>
      <c r="AE195" s="72"/>
      <c r="AF195" s="71">
        <v>39927442.834587336</v>
      </c>
      <c r="AG195" s="71">
        <v>663983.05039867142</v>
      </c>
      <c r="AH195" s="71">
        <v>720120.98997756466</v>
      </c>
      <c r="AI195" s="71">
        <v>29003894.824631061</v>
      </c>
      <c r="AJ195" s="71">
        <v>30635253.839486297</v>
      </c>
      <c r="AK195" s="71">
        <v>0</v>
      </c>
      <c r="AL195" s="71">
        <v>0</v>
      </c>
      <c r="AM195" s="71">
        <v>2513204.5310456902</v>
      </c>
      <c r="AN195" s="71">
        <v>0</v>
      </c>
      <c r="AO195" s="71">
        <v>0</v>
      </c>
      <c r="AP195" s="71">
        <v>103463900.07012662</v>
      </c>
      <c r="AQ195" s="72"/>
      <c r="AR195" s="71">
        <v>525</v>
      </c>
      <c r="AS195" s="71">
        <v>346</v>
      </c>
      <c r="AT195" s="71">
        <v>0</v>
      </c>
      <c r="AU195" s="71">
        <v>0</v>
      </c>
      <c r="AV195" s="71">
        <v>0</v>
      </c>
      <c r="AW195" s="71">
        <v>0</v>
      </c>
      <c r="AX195" s="71"/>
      <c r="AY195" s="72"/>
      <c r="AZ195" s="71">
        <v>2561.2000000000016</v>
      </c>
      <c r="BA195" s="71">
        <v>39655.000000000015</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1853</v>
      </c>
      <c r="B196" s="70">
        <v>459</v>
      </c>
      <c r="C196" s="70">
        <v>20</v>
      </c>
      <c r="D196" s="70">
        <v>27</v>
      </c>
      <c r="E196" s="70">
        <v>2023</v>
      </c>
      <c r="F196" s="70" t="s">
        <v>1539</v>
      </c>
      <c r="G196" s="70" t="s">
        <v>1833</v>
      </c>
      <c r="H196" s="70" t="s">
        <v>1834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549</v>
      </c>
      <c r="AS196" s="71">
        <v>352</v>
      </c>
      <c r="AT196" s="71">
        <v>0</v>
      </c>
      <c r="AU196" s="71">
        <v>0</v>
      </c>
      <c r="AV196" s="71">
        <v>0</v>
      </c>
      <c r="AW196" s="71">
        <v>0</v>
      </c>
      <c r="AX196" s="71"/>
      <c r="AY196" s="72"/>
      <c r="AZ196" s="71">
        <v>2707.9000000000028</v>
      </c>
      <c r="BA196" s="71">
        <v>40749.700000000012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1854</v>
      </c>
      <c r="B197" s="70">
        <v>459</v>
      </c>
      <c r="C197" s="70">
        <v>21</v>
      </c>
      <c r="D197" s="70">
        <v>27</v>
      </c>
      <c r="E197" s="70">
        <v>2024</v>
      </c>
      <c r="F197" s="70" t="s">
        <v>1554</v>
      </c>
      <c r="G197" s="1064" t="s">
        <v>1833</v>
      </c>
      <c r="H197" s="70" t="s">
        <v>1834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1855</v>
      </c>
      <c r="B198" s="70">
        <v>154</v>
      </c>
      <c r="C198" s="70">
        <v>1</v>
      </c>
      <c r="D198" s="70">
        <v>10</v>
      </c>
      <c r="E198" s="70">
        <v>1990</v>
      </c>
      <c r="F198" s="70" t="s">
        <v>787</v>
      </c>
      <c r="G198" s="1064" t="s">
        <v>1856</v>
      </c>
      <c r="H198" s="70" t="s">
        <v>1857</v>
      </c>
      <c r="I198" s="148"/>
      <c r="J198" s="71">
        <v>49.430058616515112</v>
      </c>
      <c r="K198" s="71">
        <v>2.138284305355393</v>
      </c>
      <c r="L198" s="71">
        <v>2.9559001029909369</v>
      </c>
      <c r="M198" s="71">
        <v>8.429990586342992</v>
      </c>
      <c r="N198" s="71">
        <v>13.538506488226879</v>
      </c>
      <c r="O198" s="71">
        <v>18.859176916246511</v>
      </c>
      <c r="P198" s="71">
        <v>22.754314567224249</v>
      </c>
      <c r="Q198" s="71">
        <v>1.3516369905483201</v>
      </c>
      <c r="R198" s="71">
        <v>0</v>
      </c>
      <c r="S198" s="71">
        <v>1.5658411018967211</v>
      </c>
      <c r="T198" s="72"/>
      <c r="U198" s="71">
        <v>8172998</v>
      </c>
      <c r="V198" s="71">
        <v>768</v>
      </c>
      <c r="W198" s="71">
        <v>31</v>
      </c>
      <c r="X198" s="71">
        <v>2889</v>
      </c>
      <c r="Y198" s="71">
        <v>5267</v>
      </c>
      <c r="Z198" s="71">
        <v>7757</v>
      </c>
      <c r="AA198" s="71">
        <v>5525</v>
      </c>
      <c r="AB198" s="71">
        <v>21946</v>
      </c>
      <c r="AC198" s="71">
        <v>0</v>
      </c>
      <c r="AD198" s="71">
        <v>1.5658411018967211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1858</v>
      </c>
      <c r="B199" s="70">
        <v>155</v>
      </c>
      <c r="C199" s="70">
        <v>2</v>
      </c>
      <c r="D199" s="70">
        <v>10</v>
      </c>
      <c r="E199" s="70">
        <v>2005</v>
      </c>
      <c r="F199" s="70" t="s">
        <v>789</v>
      </c>
      <c r="G199" s="70" t="s">
        <v>1856</v>
      </c>
      <c r="H199" s="70" t="s">
        <v>1857</v>
      </c>
      <c r="I199" s="148"/>
      <c r="J199" s="71">
        <v>58.322264512206289</v>
      </c>
      <c r="K199" s="71">
        <v>2.0557267913378552</v>
      </c>
      <c r="L199" s="71">
        <v>1.570699033909114</v>
      </c>
      <c r="M199" s="71">
        <v>15.526055152243959</v>
      </c>
      <c r="N199" s="71">
        <v>21.482330429556519</v>
      </c>
      <c r="O199" s="71">
        <v>28.36126625238574</v>
      </c>
      <c r="P199" s="71">
        <v>25.1433175401711</v>
      </c>
      <c r="Q199" s="71">
        <v>1.35408666055992</v>
      </c>
      <c r="R199" s="71">
        <v>0</v>
      </c>
      <c r="S199" s="71">
        <v>2.0458548680000002</v>
      </c>
      <c r="T199" s="72"/>
      <c r="U199" s="71">
        <v>8836695</v>
      </c>
      <c r="V199" s="71">
        <v>871</v>
      </c>
      <c r="W199" s="71">
        <v>21</v>
      </c>
      <c r="X199" s="71">
        <v>2874</v>
      </c>
      <c r="Y199" s="71">
        <v>7208</v>
      </c>
      <c r="Z199" s="71">
        <v>13499</v>
      </c>
      <c r="AA199" s="71">
        <v>5000</v>
      </c>
      <c r="AB199" s="71">
        <v>22984</v>
      </c>
      <c r="AC199" s="71">
        <v>0</v>
      </c>
      <c r="AD199" s="71">
        <v>2.0458548680000002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1859</v>
      </c>
      <c r="B200" s="70">
        <v>156</v>
      </c>
      <c r="C200" s="70">
        <v>3</v>
      </c>
      <c r="D200" s="70">
        <v>10</v>
      </c>
      <c r="E200" s="70">
        <v>2006</v>
      </c>
      <c r="F200" s="70" t="s">
        <v>790</v>
      </c>
      <c r="G200" s="70" t="s">
        <v>1856</v>
      </c>
      <c r="H200" s="70" t="s">
        <v>1857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1860</v>
      </c>
      <c r="B201" s="70">
        <v>157</v>
      </c>
      <c r="C201" s="70">
        <v>4</v>
      </c>
      <c r="D201" s="70">
        <v>10</v>
      </c>
      <c r="E201" s="70">
        <v>2007</v>
      </c>
      <c r="F201" s="70" t="s">
        <v>791</v>
      </c>
      <c r="G201" s="70" t="s">
        <v>1856</v>
      </c>
      <c r="H201" s="70" t="s">
        <v>1857</v>
      </c>
      <c r="I201" s="148"/>
      <c r="J201" s="71">
        <v>62.718969000688027</v>
      </c>
      <c r="K201" s="71">
        <v>1.999420653759916</v>
      </c>
      <c r="L201" s="71">
        <v>2.516652180810381</v>
      </c>
      <c r="M201" s="71">
        <v>17.977012860710591</v>
      </c>
      <c r="N201" s="71">
        <v>23.139191299220311</v>
      </c>
      <c r="O201" s="71">
        <v>27.876400736311808</v>
      </c>
      <c r="P201" s="71">
        <v>27.008285959540991</v>
      </c>
      <c r="Q201" s="71">
        <v>1.40244294360206</v>
      </c>
      <c r="R201" s="71">
        <v>0</v>
      </c>
      <c r="S201" s="71">
        <v>2.0091957693600002</v>
      </c>
      <c r="T201" s="72"/>
      <c r="U201" s="71">
        <v>9743038</v>
      </c>
      <c r="V201" s="71">
        <v>869</v>
      </c>
      <c r="W201" s="71">
        <v>32</v>
      </c>
      <c r="X201" s="71">
        <v>4194</v>
      </c>
      <c r="Y201" s="71">
        <v>7341</v>
      </c>
      <c r="Z201" s="71">
        <v>13793</v>
      </c>
      <c r="AA201" s="71">
        <v>5289</v>
      </c>
      <c r="AB201" s="71">
        <v>22546</v>
      </c>
      <c r="AC201" s="71">
        <v>0</v>
      </c>
      <c r="AD201" s="71">
        <v>2.0091957693600002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1861</v>
      </c>
      <c r="B202" s="70">
        <v>158</v>
      </c>
      <c r="C202" s="70">
        <v>5</v>
      </c>
      <c r="D202" s="70">
        <v>10</v>
      </c>
      <c r="E202" s="70">
        <v>2008</v>
      </c>
      <c r="F202" s="70" t="s">
        <v>792</v>
      </c>
      <c r="G202" s="70" t="s">
        <v>1856</v>
      </c>
      <c r="H202" s="70" t="s">
        <v>1857</v>
      </c>
      <c r="I202" s="148"/>
      <c r="J202" s="71">
        <v>56.153188433926097</v>
      </c>
      <c r="K202" s="71">
        <v>1.5953741832976409</v>
      </c>
      <c r="L202" s="71">
        <v>1.9924119308116379</v>
      </c>
      <c r="M202" s="71">
        <v>18.966666695144021</v>
      </c>
      <c r="N202" s="71">
        <v>23.580688394473501</v>
      </c>
      <c r="O202" s="71">
        <v>26.911638833325469</v>
      </c>
      <c r="P202" s="71">
        <v>29.09428896530574</v>
      </c>
      <c r="Q202" s="71">
        <v>1.3688559372234199</v>
      </c>
      <c r="R202" s="71">
        <v>0</v>
      </c>
      <c r="S202" s="71">
        <v>2.1683142851260002</v>
      </c>
      <c r="T202" s="72"/>
      <c r="U202" s="71">
        <v>9573529</v>
      </c>
      <c r="V202" s="71">
        <v>869</v>
      </c>
      <c r="W202" s="71">
        <v>28</v>
      </c>
      <c r="X202" s="71">
        <v>4194</v>
      </c>
      <c r="Y202" s="71">
        <v>7452</v>
      </c>
      <c r="Z202" s="71">
        <v>13783</v>
      </c>
      <c r="AA202" s="71">
        <v>5704</v>
      </c>
      <c r="AB202" s="71">
        <v>22368</v>
      </c>
      <c r="AC202" s="71">
        <v>0</v>
      </c>
      <c r="AD202" s="71">
        <v>2.1683142851260002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1862</v>
      </c>
      <c r="B203" s="70">
        <v>159</v>
      </c>
      <c r="C203" s="70">
        <v>6</v>
      </c>
      <c r="D203" s="70">
        <v>10</v>
      </c>
      <c r="E203" s="70">
        <v>2009</v>
      </c>
      <c r="F203" s="70" t="s">
        <v>176</v>
      </c>
      <c r="G203" s="70" t="s">
        <v>1856</v>
      </c>
      <c r="H203" s="70" t="s">
        <v>1857</v>
      </c>
      <c r="I203" s="148"/>
      <c r="J203" s="71">
        <v>50.7043623545554</v>
      </c>
      <c r="K203" s="71">
        <v>1.5252370626616389</v>
      </c>
      <c r="L203" s="71">
        <v>1.62856838400005</v>
      </c>
      <c r="M203" s="71">
        <v>20.62174723153559</v>
      </c>
      <c r="N203" s="71">
        <v>22.42859389413524</v>
      </c>
      <c r="O203" s="71">
        <v>27.31223130298995</v>
      </c>
      <c r="P203" s="71">
        <v>26.12911472339502</v>
      </c>
      <c r="Q203" s="71">
        <v>1.29571708683366</v>
      </c>
      <c r="R203" s="71">
        <v>0</v>
      </c>
      <c r="S203" s="71">
        <v>1.5983419485000001</v>
      </c>
      <c r="T203" s="72"/>
      <c r="U203" s="71">
        <v>7717253</v>
      </c>
      <c r="V203" s="71">
        <v>969</v>
      </c>
      <c r="W203" s="71">
        <v>25</v>
      </c>
      <c r="X203" s="71">
        <v>5379</v>
      </c>
      <c r="Y203" s="71">
        <v>7629</v>
      </c>
      <c r="Z203" s="71">
        <v>13807</v>
      </c>
      <c r="AA203" s="71">
        <v>5259</v>
      </c>
      <c r="AB203" s="71">
        <v>22226</v>
      </c>
      <c r="AC203" s="71">
        <v>0</v>
      </c>
      <c r="AD203" s="71">
        <v>1.5983419485000001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18.001999999999999</v>
      </c>
      <c r="BK203" s="71">
        <v>0</v>
      </c>
      <c r="BL203" s="71">
        <v>0</v>
      </c>
      <c r="BM203" s="71">
        <v>0</v>
      </c>
      <c r="BN203" s="72"/>
      <c r="BO203" s="71">
        <v>0</v>
      </c>
      <c r="BP203" s="71">
        <v>0</v>
      </c>
      <c r="BQ203" s="71">
        <v>4</v>
      </c>
      <c r="BR203" s="71">
        <v>0</v>
      </c>
      <c r="BS203" s="71">
        <v>0</v>
      </c>
      <c r="BT203" s="71">
        <v>0</v>
      </c>
      <c r="BU203"/>
      <c r="BV203" s="70">
        <v>18.001999999999999</v>
      </c>
      <c r="BW203" s="70">
        <v>0</v>
      </c>
      <c r="BX203" s="70">
        <v>0</v>
      </c>
      <c r="BY203" s="70">
        <v>0</v>
      </c>
      <c r="BZ203" s="70">
        <v>0</v>
      </c>
      <c r="CA203" s="70">
        <v>0</v>
      </c>
      <c r="CB203" s="70">
        <v>0</v>
      </c>
      <c r="CC203" s="70">
        <v>0</v>
      </c>
      <c r="CD203" s="70">
        <v>0</v>
      </c>
    </row>
    <row r="204" spans="1:82">
      <c r="A204" s="70" t="s">
        <v>1863</v>
      </c>
      <c r="B204" s="70">
        <v>160</v>
      </c>
      <c r="C204" s="70">
        <v>7</v>
      </c>
      <c r="D204" s="70">
        <v>10</v>
      </c>
      <c r="E204" s="70">
        <v>2010</v>
      </c>
      <c r="F204" s="70" t="s">
        <v>177</v>
      </c>
      <c r="G204" s="70" t="s">
        <v>1856</v>
      </c>
      <c r="H204" s="70" t="s">
        <v>1857</v>
      </c>
      <c r="I204" s="148"/>
      <c r="J204" s="71">
        <v>53.368368687753282</v>
      </c>
      <c r="K204" s="71">
        <v>1.598272474287721</v>
      </c>
      <c r="L204" s="71">
        <v>1.81751274717984</v>
      </c>
      <c r="M204" s="71">
        <v>21.014440013401789</v>
      </c>
      <c r="N204" s="71">
        <v>24.733394410464712</v>
      </c>
      <c r="O204" s="71">
        <v>27.09336112704748</v>
      </c>
      <c r="P204" s="71">
        <v>24.887475479203719</v>
      </c>
      <c r="Q204" s="71">
        <v>1.3396740357468699</v>
      </c>
      <c r="R204" s="71">
        <v>0</v>
      </c>
      <c r="S204" s="71">
        <v>2.9174508768999998</v>
      </c>
      <c r="T204" s="72"/>
      <c r="U204" s="71">
        <v>8768420</v>
      </c>
      <c r="V204" s="71">
        <v>969</v>
      </c>
      <c r="W204" s="71">
        <v>25</v>
      </c>
      <c r="X204" s="71">
        <v>5379</v>
      </c>
      <c r="Y204" s="71">
        <v>7685</v>
      </c>
      <c r="Z204" s="71">
        <v>13760</v>
      </c>
      <c r="AA204" s="71">
        <v>4884</v>
      </c>
      <c r="AB204" s="71">
        <v>22020</v>
      </c>
      <c r="AC204" s="71">
        <v>0</v>
      </c>
      <c r="AD204" s="71">
        <v>2.9174508768999998</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27.134</v>
      </c>
      <c r="BK204" s="71">
        <v>0</v>
      </c>
      <c r="BL204" s="71">
        <v>0</v>
      </c>
      <c r="BM204" s="71">
        <v>0</v>
      </c>
      <c r="BN204" s="72"/>
      <c r="BO204" s="71">
        <v>0</v>
      </c>
      <c r="BP204" s="71">
        <v>0</v>
      </c>
      <c r="BQ204" s="71">
        <v>5</v>
      </c>
      <c r="BR204" s="71">
        <v>0</v>
      </c>
      <c r="BS204" s="71">
        <v>0</v>
      </c>
      <c r="BT204" s="71">
        <v>0</v>
      </c>
      <c r="BU204"/>
      <c r="BV204" s="70">
        <v>27.134</v>
      </c>
      <c r="BW204" s="70">
        <v>0</v>
      </c>
      <c r="BX204" s="70">
        <v>0</v>
      </c>
      <c r="BY204" s="70">
        <v>0</v>
      </c>
      <c r="BZ204" s="70">
        <v>0</v>
      </c>
      <c r="CA204" s="70">
        <v>0</v>
      </c>
      <c r="CB204" s="70">
        <v>0</v>
      </c>
      <c r="CC204" s="70">
        <v>0</v>
      </c>
      <c r="CD204" s="70">
        <v>0</v>
      </c>
    </row>
    <row r="205" spans="1:82">
      <c r="A205" s="70" t="s">
        <v>1864</v>
      </c>
      <c r="B205" s="70">
        <v>161</v>
      </c>
      <c r="C205" s="70">
        <v>8</v>
      </c>
      <c r="D205" s="70">
        <v>10</v>
      </c>
      <c r="E205" s="70">
        <v>2011</v>
      </c>
      <c r="F205" s="70" t="s">
        <v>178</v>
      </c>
      <c r="G205" s="70" t="s">
        <v>1856</v>
      </c>
      <c r="H205" s="70" t="s">
        <v>1857</v>
      </c>
      <c r="I205" s="148"/>
      <c r="J205" s="71">
        <v>61.862483805833492</v>
      </c>
      <c r="K205" s="71">
        <v>2.3243355130367269</v>
      </c>
      <c r="L205" s="71">
        <v>1.030061570440022</v>
      </c>
      <c r="M205" s="71">
        <v>26.66501094538166</v>
      </c>
      <c r="N205" s="71">
        <v>26.467254353160062</v>
      </c>
      <c r="O205" s="71">
        <v>26.736965929871729</v>
      </c>
      <c r="P205" s="71">
        <v>23.970329283807807</v>
      </c>
      <c r="Q205" s="71">
        <v>1.52628048218748</v>
      </c>
      <c r="R205" s="71">
        <v>0</v>
      </c>
      <c r="S205" s="71">
        <v>1.7958976885</v>
      </c>
      <c r="T205" s="72"/>
      <c r="U205" s="71">
        <v>8829132</v>
      </c>
      <c r="V205" s="71">
        <v>969</v>
      </c>
      <c r="W205" s="71">
        <v>25</v>
      </c>
      <c r="X205" s="71">
        <v>5379</v>
      </c>
      <c r="Y205" s="71">
        <v>7694</v>
      </c>
      <c r="Z205" s="71">
        <v>13874</v>
      </c>
      <c r="AA205" s="71">
        <v>4844</v>
      </c>
      <c r="AB205" s="71">
        <v>21749</v>
      </c>
      <c r="AC205" s="71">
        <v>0</v>
      </c>
      <c r="AD205" s="71">
        <v>1.7958976885</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25.539000000000001</v>
      </c>
      <c r="BK205" s="71">
        <v>0</v>
      </c>
      <c r="BL205" s="71">
        <v>0</v>
      </c>
      <c r="BM205" s="71">
        <v>0</v>
      </c>
      <c r="BN205" s="72"/>
      <c r="BO205" s="71">
        <v>0</v>
      </c>
      <c r="BP205" s="71">
        <v>0</v>
      </c>
      <c r="BQ205" s="71">
        <v>5</v>
      </c>
      <c r="BR205" s="71">
        <v>0</v>
      </c>
      <c r="BS205" s="71">
        <v>0</v>
      </c>
      <c r="BT205" s="71">
        <v>0</v>
      </c>
      <c r="BU205"/>
      <c r="BV205" s="70">
        <v>25.539000000000001</v>
      </c>
      <c r="BW205" s="70">
        <v>0</v>
      </c>
      <c r="BX205" s="70">
        <v>0</v>
      </c>
      <c r="BY205" s="70">
        <v>0</v>
      </c>
      <c r="BZ205" s="70">
        <v>0</v>
      </c>
      <c r="CA205" s="70">
        <v>0</v>
      </c>
      <c r="CB205" s="70">
        <v>0</v>
      </c>
      <c r="CC205" s="70">
        <v>0</v>
      </c>
      <c r="CD205" s="70">
        <v>0</v>
      </c>
    </row>
    <row r="206" spans="1:82">
      <c r="A206" s="70" t="s">
        <v>1865</v>
      </c>
      <c r="B206" s="70">
        <v>162</v>
      </c>
      <c r="C206" s="70">
        <v>9</v>
      </c>
      <c r="D206" s="70">
        <v>10</v>
      </c>
      <c r="E206" s="70">
        <v>2012</v>
      </c>
      <c r="F206" s="70" t="s">
        <v>179</v>
      </c>
      <c r="G206" s="70" t="s">
        <v>1856</v>
      </c>
      <c r="H206" s="70" t="s">
        <v>1857</v>
      </c>
      <c r="I206" s="148"/>
      <c r="J206" s="71">
        <v>60.579534616720032</v>
      </c>
      <c r="K206" s="71">
        <v>2.2665394834583878</v>
      </c>
      <c r="L206" s="71">
        <v>1.022576204311163</v>
      </c>
      <c r="M206" s="71">
        <v>27.565362027586939</v>
      </c>
      <c r="N206" s="71">
        <v>28.25163165607896</v>
      </c>
      <c r="O206" s="71">
        <v>26.765563969859517</v>
      </c>
      <c r="P206" s="71">
        <v>26.978213704823716</v>
      </c>
      <c r="Q206" s="71">
        <v>1.65308826531509</v>
      </c>
      <c r="R206" s="71">
        <v>0</v>
      </c>
      <c r="S206" s="71">
        <v>2.1826109696049998</v>
      </c>
      <c r="T206" s="72"/>
      <c r="U206" s="71">
        <v>8267859</v>
      </c>
      <c r="V206" s="71">
        <v>969</v>
      </c>
      <c r="W206" s="71">
        <v>25</v>
      </c>
      <c r="X206" s="71">
        <v>5379</v>
      </c>
      <c r="Y206" s="71">
        <v>7802</v>
      </c>
      <c r="Z206" s="71">
        <v>13999</v>
      </c>
      <c r="AA206" s="71">
        <v>5421</v>
      </c>
      <c r="AB206" s="71">
        <v>21681</v>
      </c>
      <c r="AC206" s="71">
        <v>0</v>
      </c>
      <c r="AD206" s="71">
        <v>2.1826109696049998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28.555</v>
      </c>
      <c r="BK206" s="71">
        <v>0</v>
      </c>
      <c r="BL206" s="71">
        <v>0</v>
      </c>
      <c r="BM206" s="71">
        <v>0</v>
      </c>
      <c r="BN206" s="72"/>
      <c r="BO206" s="71">
        <v>0</v>
      </c>
      <c r="BP206" s="71">
        <v>0</v>
      </c>
      <c r="BQ206" s="71">
        <v>5</v>
      </c>
      <c r="BR206" s="71">
        <v>0</v>
      </c>
      <c r="BS206" s="71">
        <v>0</v>
      </c>
      <c r="BT206" s="71">
        <v>0</v>
      </c>
      <c r="BU206"/>
      <c r="BV206" s="70">
        <v>28.555</v>
      </c>
      <c r="BW206" s="70">
        <v>0</v>
      </c>
      <c r="BX206" s="70">
        <v>0</v>
      </c>
      <c r="BY206" s="70">
        <v>0</v>
      </c>
      <c r="BZ206" s="70">
        <v>0</v>
      </c>
      <c r="CA206" s="70">
        <v>0</v>
      </c>
      <c r="CB206" s="70">
        <v>0</v>
      </c>
      <c r="CC206" s="70">
        <v>0</v>
      </c>
      <c r="CD206" s="70">
        <v>0</v>
      </c>
    </row>
    <row r="207" spans="1:82">
      <c r="A207" s="70" t="s">
        <v>1866</v>
      </c>
      <c r="B207" s="70">
        <v>163</v>
      </c>
      <c r="C207" s="70">
        <v>10</v>
      </c>
      <c r="D207" s="70">
        <v>10</v>
      </c>
      <c r="E207" s="70">
        <v>2013</v>
      </c>
      <c r="F207" s="70" t="s">
        <v>180</v>
      </c>
      <c r="G207" s="70" t="s">
        <v>1856</v>
      </c>
      <c r="H207" s="70" t="s">
        <v>1857</v>
      </c>
      <c r="I207" s="148"/>
      <c r="J207" s="71">
        <v>68.329762317289493</v>
      </c>
      <c r="K207" s="71">
        <v>1.9538555199569669</v>
      </c>
      <c r="L207" s="71">
        <v>1.0546060892905931</v>
      </c>
      <c r="M207" s="71">
        <v>26.55699536499721</v>
      </c>
      <c r="N207" s="71">
        <v>28.315535752666982</v>
      </c>
      <c r="O207" s="71">
        <v>25.645399653846816</v>
      </c>
      <c r="P207" s="71">
        <v>27.65933002441615</v>
      </c>
      <c r="Q207" s="71">
        <v>1.66606970262135</v>
      </c>
      <c r="R207" s="71">
        <v>0</v>
      </c>
      <c r="S207" s="71">
        <v>2.391026300544</v>
      </c>
      <c r="T207" s="72"/>
      <c r="U207" s="71">
        <v>8629648</v>
      </c>
      <c r="V207" s="71">
        <v>969</v>
      </c>
      <c r="W207" s="71">
        <v>25</v>
      </c>
      <c r="X207" s="71">
        <v>5379</v>
      </c>
      <c r="Y207" s="71">
        <v>7830</v>
      </c>
      <c r="Z207" s="71">
        <v>14012</v>
      </c>
      <c r="AA207" s="71">
        <v>5537</v>
      </c>
      <c r="AB207" s="71">
        <v>21538</v>
      </c>
      <c r="AC207" s="71">
        <v>0</v>
      </c>
      <c r="AD207" s="71">
        <v>2.391026300544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31.510999999999999</v>
      </c>
      <c r="BK207" s="71">
        <v>0</v>
      </c>
      <c r="BL207" s="71">
        <v>0</v>
      </c>
      <c r="BM207" s="71">
        <v>0</v>
      </c>
      <c r="BN207" s="72"/>
      <c r="BO207" s="71">
        <v>0</v>
      </c>
      <c r="BP207" s="71">
        <v>0</v>
      </c>
      <c r="BQ207" s="71">
        <v>6</v>
      </c>
      <c r="BR207" s="71">
        <v>0</v>
      </c>
      <c r="BS207" s="71">
        <v>0</v>
      </c>
      <c r="BT207" s="71">
        <v>0</v>
      </c>
      <c r="BU207"/>
      <c r="BV207" s="70">
        <v>31.510999999999999</v>
      </c>
      <c r="BW207" s="70">
        <v>0</v>
      </c>
      <c r="BX207" s="70">
        <v>0</v>
      </c>
      <c r="BY207" s="70">
        <v>0</v>
      </c>
      <c r="BZ207" s="70">
        <v>0</v>
      </c>
      <c r="CA207" s="70">
        <v>0</v>
      </c>
      <c r="CB207" s="70">
        <v>0</v>
      </c>
      <c r="CC207" s="70">
        <v>0</v>
      </c>
      <c r="CD207" s="70">
        <v>0</v>
      </c>
    </row>
    <row r="208" spans="1:82">
      <c r="A208" s="70" t="s">
        <v>1867</v>
      </c>
      <c r="B208" s="70">
        <v>164</v>
      </c>
      <c r="C208" s="70">
        <v>11</v>
      </c>
      <c r="D208" s="70">
        <v>10</v>
      </c>
      <c r="E208" s="70">
        <v>2014</v>
      </c>
      <c r="F208" s="70" t="s">
        <v>181</v>
      </c>
      <c r="G208" s="70" t="s">
        <v>1856</v>
      </c>
      <c r="H208" s="70" t="s">
        <v>1857</v>
      </c>
      <c r="I208" s="148"/>
      <c r="J208" s="71">
        <v>72.409812968712657</v>
      </c>
      <c r="K208" s="71">
        <v>1.7787946540313331</v>
      </c>
      <c r="L208" s="71">
        <v>1.8408215319089689</v>
      </c>
      <c r="M208" s="71">
        <v>30.862996936373371</v>
      </c>
      <c r="N208" s="71">
        <v>24.644835930054779</v>
      </c>
      <c r="O208" s="71">
        <v>24.241718421754246</v>
      </c>
      <c r="P208" s="71">
        <v>27.617309822331407</v>
      </c>
      <c r="Q208" s="71">
        <v>1.57556146240457</v>
      </c>
      <c r="R208" s="71">
        <v>0</v>
      </c>
      <c r="S208" s="71">
        <v>1.711844206336</v>
      </c>
      <c r="T208" s="72"/>
      <c r="U208" s="71">
        <v>10162275</v>
      </c>
      <c r="V208" s="71">
        <v>776</v>
      </c>
      <c r="W208" s="71">
        <v>41</v>
      </c>
      <c r="X208" s="71">
        <v>6847</v>
      </c>
      <c r="Y208" s="71">
        <v>7844</v>
      </c>
      <c r="Z208" s="71">
        <v>13950</v>
      </c>
      <c r="AA208" s="71">
        <v>5500</v>
      </c>
      <c r="AB208" s="71">
        <v>21229</v>
      </c>
      <c r="AC208" s="71">
        <v>0</v>
      </c>
      <c r="AD208" s="71">
        <v>1.711844206336</v>
      </c>
      <c r="AE208" s="72"/>
      <c r="AF208" s="71"/>
      <c r="AG208" s="71"/>
      <c r="AH208" s="71"/>
      <c r="AI208" s="71"/>
      <c r="AJ208" s="71"/>
      <c r="AK208" s="71"/>
      <c r="AL208" s="71"/>
      <c r="AM208" s="71"/>
      <c r="AN208" s="71"/>
      <c r="AO208" s="71"/>
      <c r="AP208" s="71"/>
      <c r="AQ208" s="72"/>
      <c r="AR208" s="71">
        <v>184</v>
      </c>
      <c r="AS208" s="71">
        <v>84</v>
      </c>
      <c r="AT208" s="71">
        <v>0</v>
      </c>
      <c r="AU208" s="71">
        <v>0</v>
      </c>
      <c r="AV208" s="71">
        <v>0</v>
      </c>
      <c r="AW208" s="71">
        <v>0</v>
      </c>
      <c r="AX208" s="71"/>
      <c r="AY208" s="72"/>
      <c r="AZ208" s="71">
        <v>794.6</v>
      </c>
      <c r="BA208" s="71">
        <v>7764.1</v>
      </c>
      <c r="BB208" s="71">
        <v>0</v>
      </c>
      <c r="BC208" s="71">
        <v>0</v>
      </c>
      <c r="BD208" s="71">
        <v>0</v>
      </c>
      <c r="BE208" s="71">
        <v>0</v>
      </c>
      <c r="BF208" s="71"/>
      <c r="BG208" s="72"/>
      <c r="BH208" s="71">
        <v>0</v>
      </c>
      <c r="BI208" s="71">
        <v>0</v>
      </c>
      <c r="BJ208" s="71">
        <v>30.763000000000002</v>
      </c>
      <c r="BK208" s="71">
        <v>0</v>
      </c>
      <c r="BL208" s="71">
        <v>0</v>
      </c>
      <c r="BM208" s="71">
        <v>0</v>
      </c>
      <c r="BN208" s="72"/>
      <c r="BO208" s="71">
        <v>0</v>
      </c>
      <c r="BP208" s="71">
        <v>0</v>
      </c>
      <c r="BQ208" s="71">
        <v>5</v>
      </c>
      <c r="BR208" s="71">
        <v>0</v>
      </c>
      <c r="BS208" s="71">
        <v>0</v>
      </c>
      <c r="BT208" s="71">
        <v>0</v>
      </c>
      <c r="BU208"/>
      <c r="BV208" s="70">
        <v>30.763000000000002</v>
      </c>
      <c r="BW208" s="70">
        <v>0</v>
      </c>
      <c r="BX208" s="70">
        <v>0</v>
      </c>
      <c r="BY208" s="70">
        <v>0</v>
      </c>
      <c r="BZ208" s="70">
        <v>0</v>
      </c>
      <c r="CA208" s="70">
        <v>0</v>
      </c>
      <c r="CB208" s="70">
        <v>0</v>
      </c>
      <c r="CC208" s="70">
        <v>0</v>
      </c>
      <c r="CD208" s="70">
        <v>0</v>
      </c>
    </row>
    <row r="209" spans="1:82">
      <c r="A209" s="70" t="s">
        <v>1868</v>
      </c>
      <c r="B209" s="70">
        <v>165</v>
      </c>
      <c r="C209" s="70">
        <v>12</v>
      </c>
      <c r="D209" s="70">
        <v>10</v>
      </c>
      <c r="E209" s="70">
        <v>2015</v>
      </c>
      <c r="F209" s="70" t="s">
        <v>182</v>
      </c>
      <c r="G209" s="70" t="s">
        <v>1856</v>
      </c>
      <c r="H209" s="70" t="s">
        <v>1857</v>
      </c>
      <c r="I209" s="148"/>
      <c r="J209" s="71">
        <v>63.137576616034771</v>
      </c>
      <c r="K209" s="71">
        <v>1.698976640249696</v>
      </c>
      <c r="L209" s="71">
        <v>2.0295731743089571</v>
      </c>
      <c r="M209" s="71">
        <v>32.341664201322317</v>
      </c>
      <c r="N209" s="71">
        <v>24.606998239893318</v>
      </c>
      <c r="O209" s="71">
        <v>23.96933337771096</v>
      </c>
      <c r="P209" s="71">
        <v>25.945604290870723</v>
      </c>
      <c r="Q209" s="71">
        <v>1.5277696617071099</v>
      </c>
      <c r="R209" s="71">
        <v>0</v>
      </c>
      <c r="S209" s="71">
        <v>2.0203507711249999</v>
      </c>
      <c r="T209" s="72"/>
      <c r="U209" s="71">
        <v>9515641</v>
      </c>
      <c r="V209" s="71">
        <v>776</v>
      </c>
      <c r="W209" s="71">
        <v>41</v>
      </c>
      <c r="X209" s="71">
        <v>6847</v>
      </c>
      <c r="Y209" s="71">
        <v>7907</v>
      </c>
      <c r="Z209" s="71">
        <v>13926</v>
      </c>
      <c r="AA209" s="71">
        <v>5163</v>
      </c>
      <c r="AB209" s="71">
        <v>21028</v>
      </c>
      <c r="AC209" s="71">
        <v>0</v>
      </c>
      <c r="AD209" s="71">
        <v>2.0203507711249999</v>
      </c>
      <c r="AE209" s="72"/>
      <c r="AF209" s="71">
        <v>72060720.358308494</v>
      </c>
      <c r="AG209" s="71">
        <v>1403110.2932148241</v>
      </c>
      <c r="AH209" s="71">
        <v>427486.09728705999</v>
      </c>
      <c r="AI209" s="71">
        <v>48418280.653683327</v>
      </c>
      <c r="AJ209" s="71">
        <v>37207839.093598314</v>
      </c>
      <c r="AK209" s="71">
        <v>0</v>
      </c>
      <c r="AL209" s="71">
        <v>0</v>
      </c>
      <c r="AM209" s="71">
        <v>2881799.1908576088</v>
      </c>
      <c r="AN209" s="71">
        <v>0</v>
      </c>
      <c r="AO209" s="71">
        <v>0</v>
      </c>
      <c r="AP209" s="71">
        <v>162399235.68694964</v>
      </c>
      <c r="AQ209" s="72"/>
      <c r="AR209" s="71">
        <v>246</v>
      </c>
      <c r="AS209" s="71">
        <v>112</v>
      </c>
      <c r="AT209" s="71">
        <v>0</v>
      </c>
      <c r="AU209" s="71">
        <v>0</v>
      </c>
      <c r="AV209" s="71">
        <v>0</v>
      </c>
      <c r="AW209" s="71">
        <v>0</v>
      </c>
      <c r="AX209" s="71"/>
      <c r="AY209" s="72"/>
      <c r="AZ209" s="71">
        <v>1085.4000000000001</v>
      </c>
      <c r="BA209" s="71">
        <v>15611.2</v>
      </c>
      <c r="BB209" s="71">
        <v>0</v>
      </c>
      <c r="BC209" s="71">
        <v>0</v>
      </c>
      <c r="BD209" s="71">
        <v>0</v>
      </c>
      <c r="BE209" s="71">
        <v>0</v>
      </c>
      <c r="BF209" s="71"/>
      <c r="BG209" s="72"/>
      <c r="BH209" s="71">
        <v>0</v>
      </c>
      <c r="BI209" s="71">
        <v>0</v>
      </c>
      <c r="BJ209" s="71">
        <v>30.968</v>
      </c>
      <c r="BK209" s="71">
        <v>0</v>
      </c>
      <c r="BL209" s="71">
        <v>4.2149999999999999</v>
      </c>
      <c r="BM209" s="71">
        <v>0</v>
      </c>
      <c r="BN209" s="72"/>
      <c r="BO209" s="71">
        <v>0</v>
      </c>
      <c r="BP209" s="71">
        <v>0</v>
      </c>
      <c r="BQ209" s="71">
        <v>5</v>
      </c>
      <c r="BR209" s="71">
        <v>0</v>
      </c>
      <c r="BS209" s="71">
        <v>1</v>
      </c>
      <c r="BT209" s="71">
        <v>0</v>
      </c>
      <c r="BU209"/>
      <c r="BV209" s="70">
        <v>35.183</v>
      </c>
      <c r="BW209" s="70">
        <v>0</v>
      </c>
      <c r="BX209" s="70">
        <v>0</v>
      </c>
      <c r="BY209" s="70">
        <v>0</v>
      </c>
      <c r="BZ209" s="70">
        <v>0</v>
      </c>
      <c r="CA209" s="70">
        <v>0</v>
      </c>
      <c r="CB209" s="70">
        <v>0</v>
      </c>
      <c r="CC209" s="70">
        <v>0</v>
      </c>
      <c r="CD209" s="70">
        <v>0</v>
      </c>
    </row>
    <row r="210" spans="1:82">
      <c r="A210" s="70" t="s">
        <v>1869</v>
      </c>
      <c r="B210" s="70">
        <v>166</v>
      </c>
      <c r="C210" s="70">
        <v>13</v>
      </c>
      <c r="D210" s="70">
        <v>10</v>
      </c>
      <c r="E210" s="70">
        <v>2016</v>
      </c>
      <c r="F210" s="70" t="s">
        <v>155</v>
      </c>
      <c r="G210" s="70" t="s">
        <v>1856</v>
      </c>
      <c r="H210" s="70" t="s">
        <v>1857</v>
      </c>
      <c r="I210" s="148"/>
      <c r="J210" s="71">
        <v>66.156623219370189</v>
      </c>
      <c r="K210" s="71">
        <v>1.6969213413717998</v>
      </c>
      <c r="L210" s="71">
        <v>2.3779910886466373</v>
      </c>
      <c r="M210" s="71">
        <v>28.304282183446304</v>
      </c>
      <c r="N210" s="71">
        <v>21.879392887272587</v>
      </c>
      <c r="O210" s="71">
        <v>23.554140935588855</v>
      </c>
      <c r="P210" s="71">
        <v>23.389887390568301</v>
      </c>
      <c r="Q210" s="71">
        <v>1.4651907857474933</v>
      </c>
      <c r="R210" s="71">
        <v>0</v>
      </c>
      <c r="S210" s="71">
        <v>2.5822998457600006</v>
      </c>
      <c r="T210" s="72"/>
      <c r="U210" s="71">
        <v>10423987</v>
      </c>
      <c r="V210" s="71">
        <v>776</v>
      </c>
      <c r="W210" s="71">
        <v>41</v>
      </c>
      <c r="X210" s="71">
        <v>6847</v>
      </c>
      <c r="Y210" s="71">
        <v>7993</v>
      </c>
      <c r="Z210" s="71">
        <v>13853</v>
      </c>
      <c r="AA210" s="71">
        <v>4814</v>
      </c>
      <c r="AB210" s="71">
        <v>20744</v>
      </c>
      <c r="AC210" s="71">
        <v>0</v>
      </c>
      <c r="AD210" s="71">
        <v>2.582299845760001</v>
      </c>
      <c r="AE210" s="72"/>
      <c r="AF210" s="71">
        <v>76940309.253924131</v>
      </c>
      <c r="AG210" s="71">
        <v>1348857.1522261039</v>
      </c>
      <c r="AH210" s="71">
        <v>372208.50556046917</v>
      </c>
      <c r="AI210" s="71">
        <v>45224818.936108321</v>
      </c>
      <c r="AJ210" s="71">
        <v>32065492.934652939</v>
      </c>
      <c r="AK210" s="71">
        <v>0</v>
      </c>
      <c r="AL210" s="71">
        <v>0</v>
      </c>
      <c r="AM210" s="71">
        <v>2845086.8195996592</v>
      </c>
      <c r="AN210" s="71">
        <v>0</v>
      </c>
      <c r="AO210" s="71">
        <v>0</v>
      </c>
      <c r="AP210" s="71">
        <v>158796773.60207161</v>
      </c>
      <c r="AQ210" s="72"/>
      <c r="AR210" s="71">
        <v>288</v>
      </c>
      <c r="AS210" s="71">
        <v>128</v>
      </c>
      <c r="AT210" s="71">
        <v>0</v>
      </c>
      <c r="AU210" s="71">
        <v>0</v>
      </c>
      <c r="AV210" s="71">
        <v>0</v>
      </c>
      <c r="AW210" s="71">
        <v>0</v>
      </c>
      <c r="AX210" s="71"/>
      <c r="AY210" s="72"/>
      <c r="AZ210" s="71">
        <v>1304.5</v>
      </c>
      <c r="BA210" s="71">
        <v>16996.8</v>
      </c>
      <c r="BB210" s="71">
        <v>0</v>
      </c>
      <c r="BC210" s="71">
        <v>0</v>
      </c>
      <c r="BD210" s="71">
        <v>0</v>
      </c>
      <c r="BE210" s="71">
        <v>0</v>
      </c>
      <c r="BF210" s="71"/>
      <c r="BG210" s="72"/>
      <c r="BH210" s="71">
        <v>0</v>
      </c>
      <c r="BI210" s="71">
        <v>0</v>
      </c>
      <c r="BJ210" s="71">
        <v>30.007999999999999</v>
      </c>
      <c r="BK210" s="71">
        <v>0</v>
      </c>
      <c r="BL210" s="71">
        <v>4.1390000000000002</v>
      </c>
      <c r="BM210" s="71">
        <v>0</v>
      </c>
      <c r="BN210" s="72"/>
      <c r="BO210" s="71">
        <v>0</v>
      </c>
      <c r="BP210" s="71">
        <v>0</v>
      </c>
      <c r="BQ210" s="71">
        <v>5</v>
      </c>
      <c r="BR210" s="71">
        <v>0</v>
      </c>
      <c r="BS210" s="71">
        <v>1</v>
      </c>
      <c r="BT210" s="71">
        <v>0</v>
      </c>
      <c r="BU210"/>
      <c r="BV210" s="70">
        <v>34.146999999999998</v>
      </c>
      <c r="BW210" s="70">
        <v>0</v>
      </c>
      <c r="BX210" s="70">
        <v>0</v>
      </c>
      <c r="BY210" s="70">
        <v>0</v>
      </c>
      <c r="BZ210" s="70">
        <v>0</v>
      </c>
      <c r="CA210" s="70">
        <v>0</v>
      </c>
      <c r="CB210" s="70">
        <v>0</v>
      </c>
      <c r="CC210" s="70">
        <v>0</v>
      </c>
      <c r="CD210" s="70">
        <v>0</v>
      </c>
    </row>
    <row r="211" spans="1:82">
      <c r="A211" s="70" t="s">
        <v>1870</v>
      </c>
      <c r="B211" s="70">
        <v>167</v>
      </c>
      <c r="C211" s="70">
        <v>14</v>
      </c>
      <c r="D211" s="70">
        <v>10</v>
      </c>
      <c r="E211" s="70">
        <v>2017</v>
      </c>
      <c r="F211" s="70" t="s">
        <v>156</v>
      </c>
      <c r="G211" s="70" t="s">
        <v>1856</v>
      </c>
      <c r="H211" s="70" t="s">
        <v>1857</v>
      </c>
      <c r="I211" s="148"/>
      <c r="J211" s="71">
        <v>55.916913298726683</v>
      </c>
      <c r="K211" s="71">
        <v>1.7676098802583504</v>
      </c>
      <c r="L211" s="71">
        <v>2.0804175721954929</v>
      </c>
      <c r="M211" s="71">
        <v>27.300722178687867</v>
      </c>
      <c r="N211" s="71">
        <v>23.91747894349789</v>
      </c>
      <c r="O211" s="71">
        <v>23.24004045266431</v>
      </c>
      <c r="P211" s="71">
        <v>23.149989876529688</v>
      </c>
      <c r="Q211" s="71">
        <v>1.4032798576104399</v>
      </c>
      <c r="R211" s="71">
        <v>0</v>
      </c>
      <c r="S211" s="71">
        <v>2.2187382312600001</v>
      </c>
      <c r="T211" s="72"/>
      <c r="U211" s="71">
        <v>9576913</v>
      </c>
      <c r="V211" s="71">
        <v>776</v>
      </c>
      <c r="W211" s="71">
        <v>41</v>
      </c>
      <c r="X211" s="71">
        <v>6847</v>
      </c>
      <c r="Y211" s="71">
        <v>8075</v>
      </c>
      <c r="Z211" s="71">
        <v>13895</v>
      </c>
      <c r="AA211" s="71">
        <v>4795</v>
      </c>
      <c r="AB211" s="71">
        <v>20545</v>
      </c>
      <c r="AC211" s="71">
        <v>0</v>
      </c>
      <c r="AD211" s="71">
        <v>2.2187382312600001</v>
      </c>
      <c r="AE211" s="72"/>
      <c r="AF211" s="71">
        <v>66622273.010634653</v>
      </c>
      <c r="AG211" s="71">
        <v>1399585.961072769</v>
      </c>
      <c r="AH211" s="71">
        <v>444878.48023559531</v>
      </c>
      <c r="AI211" s="71">
        <v>45330438.665807053</v>
      </c>
      <c r="AJ211" s="71">
        <v>35202313.41059538</v>
      </c>
      <c r="AK211" s="71">
        <v>0</v>
      </c>
      <c r="AL211" s="71">
        <v>0</v>
      </c>
      <c r="AM211" s="71">
        <v>2822202.5942941909</v>
      </c>
      <c r="AN211" s="71">
        <v>0</v>
      </c>
      <c r="AO211" s="71">
        <v>0</v>
      </c>
      <c r="AP211" s="71">
        <v>151821692.12263963</v>
      </c>
      <c r="AQ211" s="72"/>
      <c r="AR211" s="71">
        <v>319</v>
      </c>
      <c r="AS211" s="71">
        <v>134</v>
      </c>
      <c r="AT211" s="71">
        <v>0</v>
      </c>
      <c r="AU211" s="71">
        <v>0</v>
      </c>
      <c r="AV211" s="71">
        <v>0</v>
      </c>
      <c r="AW211" s="71">
        <v>0</v>
      </c>
      <c r="AX211" s="71"/>
      <c r="AY211" s="72"/>
      <c r="AZ211" s="71">
        <v>1466.1</v>
      </c>
      <c r="BA211" s="71">
        <v>19156.099999999999</v>
      </c>
      <c r="BB211" s="71">
        <v>0</v>
      </c>
      <c r="BC211" s="71">
        <v>0</v>
      </c>
      <c r="BD211" s="71">
        <v>0</v>
      </c>
      <c r="BE211" s="71">
        <v>0</v>
      </c>
      <c r="BF211" s="71"/>
      <c r="BG211" s="72"/>
      <c r="BH211" s="71">
        <v>0</v>
      </c>
      <c r="BI211" s="71">
        <v>0</v>
      </c>
      <c r="BJ211" s="71">
        <v>30.126999999999999</v>
      </c>
      <c r="BK211" s="71">
        <v>0</v>
      </c>
      <c r="BL211" s="71">
        <v>4.1870000000000003</v>
      </c>
      <c r="BM211" s="71">
        <v>0</v>
      </c>
      <c r="BN211" s="72"/>
      <c r="BO211" s="71">
        <v>0</v>
      </c>
      <c r="BP211" s="71">
        <v>0</v>
      </c>
      <c r="BQ211" s="71">
        <v>5</v>
      </c>
      <c r="BR211" s="71">
        <v>0</v>
      </c>
      <c r="BS211" s="71">
        <v>1</v>
      </c>
      <c r="BT211" s="71">
        <v>0</v>
      </c>
      <c r="BU211"/>
      <c r="BV211" s="70">
        <v>34.314</v>
      </c>
      <c r="BW211" s="70">
        <v>0</v>
      </c>
      <c r="BX211" s="70">
        <v>0</v>
      </c>
      <c r="BY211" s="70">
        <v>0</v>
      </c>
      <c r="BZ211" s="70">
        <v>0</v>
      </c>
      <c r="CA211" s="70">
        <v>0</v>
      </c>
      <c r="CB211" s="70">
        <v>0</v>
      </c>
      <c r="CC211" s="70">
        <v>0</v>
      </c>
      <c r="CD211" s="70">
        <v>0</v>
      </c>
    </row>
    <row r="212" spans="1:82">
      <c r="A212" s="70" t="s">
        <v>1871</v>
      </c>
      <c r="B212" s="70">
        <v>168</v>
      </c>
      <c r="C212" s="70">
        <v>15</v>
      </c>
      <c r="D212" s="70">
        <v>10</v>
      </c>
      <c r="E212" s="70">
        <v>2018</v>
      </c>
      <c r="F212" s="70" t="s">
        <v>183</v>
      </c>
      <c r="G212" s="70" t="s">
        <v>1856</v>
      </c>
      <c r="H212" s="70" t="s">
        <v>1857</v>
      </c>
      <c r="I212" s="148"/>
      <c r="J212" s="71">
        <v>52.679133873668519</v>
      </c>
      <c r="K212" s="71">
        <v>1.6620021550028619</v>
      </c>
      <c r="L212" s="71">
        <v>1.9489706074376449</v>
      </c>
      <c r="M212" s="71">
        <v>26.991506268258707</v>
      </c>
      <c r="N212" s="71">
        <v>22.642362518985514</v>
      </c>
      <c r="O212" s="71">
        <v>22.562165660459211</v>
      </c>
      <c r="P212" s="71">
        <v>22.96734823417296</v>
      </c>
      <c r="Q212" s="71">
        <v>1.2862506326177601</v>
      </c>
      <c r="R212" s="71">
        <v>0</v>
      </c>
      <c r="S212" s="71">
        <v>2.0096297312</v>
      </c>
      <c r="T212" s="72"/>
      <c r="U212" s="71">
        <v>9599507</v>
      </c>
      <c r="V212" s="71">
        <v>776</v>
      </c>
      <c r="W212" s="71">
        <v>41</v>
      </c>
      <c r="X212" s="71">
        <v>6847</v>
      </c>
      <c r="Y212" s="71">
        <v>8113</v>
      </c>
      <c r="Z212" s="71">
        <v>13748</v>
      </c>
      <c r="AA212" s="71">
        <v>4805</v>
      </c>
      <c r="AB212" s="71">
        <v>20294</v>
      </c>
      <c r="AC212" s="71">
        <v>0</v>
      </c>
      <c r="AD212" s="71">
        <v>2.0096297312</v>
      </c>
      <c r="AE212" s="72"/>
      <c r="AF212" s="71">
        <v>63897543.527650669</v>
      </c>
      <c r="AG212" s="71">
        <v>1263909.5744642031</v>
      </c>
      <c r="AH212" s="71">
        <v>424603.71562706679</v>
      </c>
      <c r="AI212" s="71">
        <v>44173464.701495148</v>
      </c>
      <c r="AJ212" s="71">
        <v>35545336.302337676</v>
      </c>
      <c r="AK212" s="71">
        <v>0</v>
      </c>
      <c r="AL212" s="71">
        <v>0</v>
      </c>
      <c r="AM212" s="71">
        <v>2793491.6407822021</v>
      </c>
      <c r="AN212" s="71">
        <v>0</v>
      </c>
      <c r="AO212" s="71">
        <v>0</v>
      </c>
      <c r="AP212" s="71">
        <v>148098349.46235695</v>
      </c>
      <c r="AQ212" s="72"/>
      <c r="AR212" s="71">
        <v>359</v>
      </c>
      <c r="AS212" s="71">
        <v>143</v>
      </c>
      <c r="AT212" s="71">
        <v>0</v>
      </c>
      <c r="AU212" s="71">
        <v>0</v>
      </c>
      <c r="AV212" s="71">
        <v>0</v>
      </c>
      <c r="AW212" s="71">
        <v>0</v>
      </c>
      <c r="AX212" s="71"/>
      <c r="AY212" s="72"/>
      <c r="AZ212" s="71">
        <v>1659.2</v>
      </c>
      <c r="BA212" s="71">
        <v>20038</v>
      </c>
      <c r="BB212" s="71">
        <v>0</v>
      </c>
      <c r="BC212" s="71">
        <v>0</v>
      </c>
      <c r="BD212" s="71">
        <v>0</v>
      </c>
      <c r="BE212" s="71">
        <v>0</v>
      </c>
      <c r="BF212" s="71"/>
      <c r="BG212" s="72"/>
      <c r="BH212" s="71">
        <v>0</v>
      </c>
      <c r="BI212" s="71">
        <v>0</v>
      </c>
      <c r="BJ212" s="71">
        <v>28.859000000000002</v>
      </c>
      <c r="BK212" s="71">
        <v>0</v>
      </c>
      <c r="BL212" s="71">
        <v>0</v>
      </c>
      <c r="BM212" s="71">
        <v>0</v>
      </c>
      <c r="BN212" s="72"/>
      <c r="BO212" s="71">
        <v>0</v>
      </c>
      <c r="BP212" s="71">
        <v>0</v>
      </c>
      <c r="BQ212" s="71">
        <v>5</v>
      </c>
      <c r="BR212" s="71">
        <v>0</v>
      </c>
      <c r="BS212" s="71">
        <v>0</v>
      </c>
      <c r="BT212" s="71">
        <v>0</v>
      </c>
      <c r="BU212"/>
      <c r="BV212" s="70">
        <v>28.859000000000002</v>
      </c>
      <c r="BW212" s="70">
        <v>0</v>
      </c>
      <c r="BX212" s="70">
        <v>0</v>
      </c>
      <c r="BY212" s="70">
        <v>0</v>
      </c>
      <c r="BZ212" s="70">
        <v>0</v>
      </c>
      <c r="CA212" s="70">
        <v>0</v>
      </c>
      <c r="CB212" s="70">
        <v>0</v>
      </c>
      <c r="CC212" s="70">
        <v>0</v>
      </c>
      <c r="CD212" s="70">
        <v>0</v>
      </c>
    </row>
    <row r="213" spans="1:82">
      <c r="A213" s="70" t="s">
        <v>1872</v>
      </c>
      <c r="B213" s="70">
        <v>169</v>
      </c>
      <c r="C213" s="70">
        <v>16</v>
      </c>
      <c r="D213" s="70">
        <v>10</v>
      </c>
      <c r="E213" s="70">
        <v>2019</v>
      </c>
      <c r="F213" s="70" t="s">
        <v>158</v>
      </c>
      <c r="G213" s="70" t="s">
        <v>1856</v>
      </c>
      <c r="H213" s="70" t="s">
        <v>1857</v>
      </c>
      <c r="I213" s="148"/>
      <c r="J213" s="71">
        <v>51.296964205971697</v>
      </c>
      <c r="K213" s="71">
        <v>1.4672758417687326</v>
      </c>
      <c r="L213" s="71">
        <v>1.9653771567158873</v>
      </c>
      <c r="M213" s="71">
        <v>25.556989191408626</v>
      </c>
      <c r="N213" s="71">
        <v>19.574535839103181</v>
      </c>
      <c r="O213" s="71">
        <v>21.78361051743239</v>
      </c>
      <c r="P213" s="71">
        <v>22.702307043121856</v>
      </c>
      <c r="Q213" s="71">
        <v>1.2312423003413699</v>
      </c>
      <c r="R213" s="71">
        <v>0</v>
      </c>
      <c r="S213" s="71">
        <v>1.5850398216799999</v>
      </c>
      <c r="T213" s="72"/>
      <c r="U213" s="71">
        <v>9769367</v>
      </c>
      <c r="V213" s="71">
        <v>776</v>
      </c>
      <c r="W213" s="71">
        <v>41</v>
      </c>
      <c r="X213" s="71">
        <v>6847</v>
      </c>
      <c r="Y213" s="71">
        <v>8068</v>
      </c>
      <c r="Z213" s="71">
        <v>13638</v>
      </c>
      <c r="AA213" s="71">
        <v>4714</v>
      </c>
      <c r="AB213" s="71">
        <v>19952</v>
      </c>
      <c r="AC213" s="71">
        <v>0</v>
      </c>
      <c r="AD213" s="71">
        <v>1.5850398216799999</v>
      </c>
      <c r="AE213" s="72"/>
      <c r="AF213" s="71">
        <v>63606730.400502607</v>
      </c>
      <c r="AG213" s="71">
        <v>1180278.0307272121</v>
      </c>
      <c r="AH213" s="71">
        <v>450212.28213292611</v>
      </c>
      <c r="AI213" s="71">
        <v>43570295.281281494</v>
      </c>
      <c r="AJ213" s="71">
        <v>31085891.177824359</v>
      </c>
      <c r="AK213" s="71">
        <v>0</v>
      </c>
      <c r="AL213" s="71">
        <v>0</v>
      </c>
      <c r="AM213" s="71">
        <v>2717312.2014244162</v>
      </c>
      <c r="AN213" s="71">
        <v>0</v>
      </c>
      <c r="AO213" s="71">
        <v>0</v>
      </c>
      <c r="AP213" s="71">
        <v>142610719.37389302</v>
      </c>
      <c r="AQ213" s="72"/>
      <c r="AR213" s="71">
        <v>387</v>
      </c>
      <c r="AS213" s="71">
        <v>158</v>
      </c>
      <c r="AT213" s="71">
        <v>0</v>
      </c>
      <c r="AU213" s="71">
        <v>0</v>
      </c>
      <c r="AV213" s="71">
        <v>0</v>
      </c>
      <c r="AW213" s="71">
        <v>0</v>
      </c>
      <c r="AX213" s="71"/>
      <c r="AY213" s="72"/>
      <c r="AZ213" s="71">
        <v>1799.3000000000011</v>
      </c>
      <c r="BA213" s="71">
        <v>21090</v>
      </c>
      <c r="BB213" s="71">
        <v>0</v>
      </c>
      <c r="BC213" s="71">
        <v>0</v>
      </c>
      <c r="BD213" s="71">
        <v>0</v>
      </c>
      <c r="BE213" s="71">
        <v>0</v>
      </c>
      <c r="BF213" s="71"/>
      <c r="BG213" s="72"/>
      <c r="BH213" s="71">
        <v>0</v>
      </c>
      <c r="BI213" s="71">
        <v>0</v>
      </c>
      <c r="BJ213" s="71">
        <v>24.866</v>
      </c>
      <c r="BK213" s="71">
        <v>0</v>
      </c>
      <c r="BL213" s="71">
        <v>0</v>
      </c>
      <c r="BM213" s="71">
        <v>0</v>
      </c>
      <c r="BN213" s="72"/>
      <c r="BO213" s="71">
        <v>0</v>
      </c>
      <c r="BP213" s="71">
        <v>0</v>
      </c>
      <c r="BQ213" s="71">
        <v>4</v>
      </c>
      <c r="BR213" s="71">
        <v>0</v>
      </c>
      <c r="BS213" s="71">
        <v>0</v>
      </c>
      <c r="BT213" s="71">
        <v>0</v>
      </c>
      <c r="BU213"/>
      <c r="BV213" s="70">
        <v>24.866</v>
      </c>
      <c r="BW213" s="70">
        <v>0</v>
      </c>
      <c r="BX213" s="70">
        <v>0</v>
      </c>
      <c r="BY213" s="70">
        <v>0</v>
      </c>
      <c r="BZ213" s="70">
        <v>0</v>
      </c>
      <c r="CA213" s="70">
        <v>0</v>
      </c>
      <c r="CB213" s="70">
        <v>0</v>
      </c>
      <c r="CC213" s="70">
        <v>0</v>
      </c>
      <c r="CD213" s="70">
        <v>0</v>
      </c>
    </row>
    <row r="214" spans="1:82">
      <c r="A214" s="70" t="s">
        <v>1873</v>
      </c>
      <c r="B214" s="70">
        <v>170</v>
      </c>
      <c r="C214" s="70">
        <v>17</v>
      </c>
      <c r="D214" s="70">
        <v>10</v>
      </c>
      <c r="E214" s="70">
        <v>2020</v>
      </c>
      <c r="F214" s="70" t="s">
        <v>159</v>
      </c>
      <c r="G214" s="70" t="s">
        <v>1856</v>
      </c>
      <c r="H214" s="70" t="s">
        <v>1857</v>
      </c>
      <c r="I214" s="148"/>
      <c r="J214" s="71">
        <v>62.178623207673162</v>
      </c>
      <c r="K214" s="71">
        <v>1.2218699921477909</v>
      </c>
      <c r="L214" s="71">
        <v>2.0695766826393975</v>
      </c>
      <c r="M214" s="71">
        <v>23.97431347852908</v>
      </c>
      <c r="N214" s="71">
        <v>20.439871784261896</v>
      </c>
      <c r="O214" s="71">
        <v>18.889601456562506</v>
      </c>
      <c r="P214" s="71">
        <v>21.259262257551782</v>
      </c>
      <c r="Q214" s="71">
        <v>1.15987535070355</v>
      </c>
      <c r="R214" s="71">
        <v>0</v>
      </c>
      <c r="S214" s="71">
        <v>1.4624155453000001</v>
      </c>
      <c r="T214" s="72"/>
      <c r="U214" s="71">
        <v>11131892</v>
      </c>
      <c r="V214" s="71">
        <v>590</v>
      </c>
      <c r="W214" s="71">
        <v>44</v>
      </c>
      <c r="X214" s="71">
        <v>7089</v>
      </c>
      <c r="Y214" s="71">
        <v>8090</v>
      </c>
      <c r="Z214" s="71">
        <v>13498</v>
      </c>
      <c r="AA214" s="71">
        <v>4692</v>
      </c>
      <c r="AB214" s="71">
        <v>19672</v>
      </c>
      <c r="AC214" s="71">
        <v>0</v>
      </c>
      <c r="AD214" s="71">
        <v>1.4624155453000001</v>
      </c>
      <c r="AE214" s="72"/>
      <c r="AF214" s="71">
        <v>78017471.796019301</v>
      </c>
      <c r="AG214" s="71">
        <v>931897.15295584011</v>
      </c>
      <c r="AH214" s="71">
        <v>488065.08301404753</v>
      </c>
      <c r="AI214" s="71">
        <v>40933343.624976531</v>
      </c>
      <c r="AJ214" s="71">
        <v>35173042.807306677</v>
      </c>
      <c r="AK214" s="71"/>
      <c r="AL214" s="71"/>
      <c r="AM214" s="71">
        <v>2567414.5604785262</v>
      </c>
      <c r="AN214" s="71"/>
      <c r="AO214" s="71"/>
      <c r="AP214" s="71">
        <v>158111235.02475092</v>
      </c>
      <c r="AQ214" s="72"/>
      <c r="AR214" s="71">
        <v>411</v>
      </c>
      <c r="AS214" s="71">
        <v>165</v>
      </c>
      <c r="AT214" s="71">
        <v>0</v>
      </c>
      <c r="AU214" s="71">
        <v>0</v>
      </c>
      <c r="AV214" s="71">
        <v>0</v>
      </c>
      <c r="AW214" s="71">
        <v>0</v>
      </c>
      <c r="AX214" s="71"/>
      <c r="AY214" s="72"/>
      <c r="AZ214" s="71">
        <v>1920.400000000001</v>
      </c>
      <c r="BA214" s="71">
        <v>23015.80000000001</v>
      </c>
      <c r="BB214" s="71">
        <v>0</v>
      </c>
      <c r="BC214" s="71">
        <v>0</v>
      </c>
      <c r="BD214" s="71">
        <v>0</v>
      </c>
      <c r="BE214" s="71">
        <v>0</v>
      </c>
      <c r="BF214" s="71"/>
      <c r="BG214" s="72"/>
      <c r="BH214" s="71">
        <v>0</v>
      </c>
      <c r="BI214" s="71">
        <v>0</v>
      </c>
      <c r="BJ214" s="71">
        <v>26.914000000000001</v>
      </c>
      <c r="BK214" s="71">
        <v>0</v>
      </c>
      <c r="BL214" s="71">
        <v>0</v>
      </c>
      <c r="BM214" s="71">
        <v>0</v>
      </c>
      <c r="BN214" s="72"/>
      <c r="BO214" s="71">
        <v>0</v>
      </c>
      <c r="BP214" s="71">
        <v>0</v>
      </c>
      <c r="BQ214" s="71">
        <v>5</v>
      </c>
      <c r="BR214" s="71">
        <v>0</v>
      </c>
      <c r="BS214" s="71">
        <v>0</v>
      </c>
      <c r="BT214" s="71">
        <v>0</v>
      </c>
      <c r="BU214"/>
      <c r="BV214" s="70">
        <v>26.914000000000001</v>
      </c>
      <c r="BW214" s="70">
        <v>0</v>
      </c>
      <c r="BX214" s="70">
        <v>0</v>
      </c>
      <c r="BY214" s="70">
        <v>0</v>
      </c>
      <c r="BZ214" s="70">
        <v>0</v>
      </c>
      <c r="CA214" s="70">
        <v>0</v>
      </c>
      <c r="CB214" s="70">
        <v>0</v>
      </c>
      <c r="CC214" s="70">
        <v>0</v>
      </c>
      <c r="CD214" s="70">
        <v>0</v>
      </c>
    </row>
    <row r="215" spans="1:82">
      <c r="A215" s="70" t="s">
        <v>1874</v>
      </c>
      <c r="B215" s="70">
        <v>170</v>
      </c>
      <c r="C215" s="70">
        <v>18</v>
      </c>
      <c r="D215" s="70">
        <v>10</v>
      </c>
      <c r="E215" s="70">
        <v>2021</v>
      </c>
      <c r="F215" s="70" t="s">
        <v>160</v>
      </c>
      <c r="G215" s="70" t="s">
        <v>1856</v>
      </c>
      <c r="H215" s="70" t="s">
        <v>1857</v>
      </c>
      <c r="I215" s="148"/>
      <c r="J215" s="71">
        <v>55.328982620123519</v>
      </c>
      <c r="K215" s="71">
        <v>1.3604801803943396</v>
      </c>
      <c r="L215" s="71">
        <v>1.9028498444367552</v>
      </c>
      <c r="M215" s="71">
        <v>27.17542413052994</v>
      </c>
      <c r="N215" s="71">
        <v>20.153742488533723</v>
      </c>
      <c r="O215" s="71">
        <v>18.128151529749129</v>
      </c>
      <c r="P215" s="71">
        <v>21.695021630700882</v>
      </c>
      <c r="Q215" s="71">
        <v>1.1294985926034</v>
      </c>
      <c r="R215" s="71">
        <v>0</v>
      </c>
      <c r="S215" s="71">
        <v>1.4590620158399989</v>
      </c>
      <c r="T215" s="72"/>
      <c r="U215" s="71">
        <v>11443504</v>
      </c>
      <c r="V215" s="71">
        <v>590</v>
      </c>
      <c r="W215" s="71">
        <v>44</v>
      </c>
      <c r="X215" s="71">
        <v>7089</v>
      </c>
      <c r="Y215" s="71">
        <v>8089</v>
      </c>
      <c r="Z215" s="71">
        <v>13338</v>
      </c>
      <c r="AA215" s="71">
        <v>4669</v>
      </c>
      <c r="AB215" s="71">
        <v>19345</v>
      </c>
      <c r="AC215" s="71">
        <v>0</v>
      </c>
      <c r="AD215" s="71">
        <v>1.4590620158399989</v>
      </c>
      <c r="AE215" s="72"/>
      <c r="AF215" s="71">
        <v>69923714.859711587</v>
      </c>
      <c r="AG215" s="71">
        <v>1048954.2320233807</v>
      </c>
      <c r="AH215" s="71">
        <v>429776.87796688633</v>
      </c>
      <c r="AI215" s="71">
        <v>45835922.73281303</v>
      </c>
      <c r="AJ215" s="71">
        <v>30874081.044270132</v>
      </c>
      <c r="AK215" s="71">
        <v>0</v>
      </c>
      <c r="AL215" s="71">
        <v>0</v>
      </c>
      <c r="AM215" s="71">
        <v>2539299.9096419471</v>
      </c>
      <c r="AN215" s="71">
        <v>0</v>
      </c>
      <c r="AO215" s="71">
        <v>0</v>
      </c>
      <c r="AP215" s="71">
        <v>150651749.65642697</v>
      </c>
      <c r="AQ215" s="72"/>
      <c r="AR215" s="71">
        <v>443</v>
      </c>
      <c r="AS215" s="71">
        <v>168</v>
      </c>
      <c r="AT215" s="71">
        <v>0</v>
      </c>
      <c r="AU215" s="71">
        <v>0</v>
      </c>
      <c r="AV215" s="71">
        <v>0</v>
      </c>
      <c r="AW215" s="71">
        <v>0</v>
      </c>
      <c r="AX215" s="71"/>
      <c r="AY215" s="72"/>
      <c r="AZ215" s="71">
        <v>2110.800000000002</v>
      </c>
      <c r="BA215" s="71">
        <v>23178.000000000011</v>
      </c>
      <c r="BB215" s="71">
        <v>0</v>
      </c>
      <c r="BC215" s="71">
        <v>0</v>
      </c>
      <c r="BD215" s="71">
        <v>0</v>
      </c>
      <c r="BE215" s="71">
        <v>0</v>
      </c>
      <c r="BF215" s="71"/>
      <c r="BG215" s="72"/>
      <c r="BH215" s="71">
        <v>0</v>
      </c>
      <c r="BI215" s="71">
        <v>0</v>
      </c>
      <c r="BJ215" s="71">
        <v>25.236000000000001</v>
      </c>
      <c r="BK215" s="71">
        <v>0</v>
      </c>
      <c r="BL215" s="71">
        <v>3.266</v>
      </c>
      <c r="BM215" s="71">
        <v>0</v>
      </c>
      <c r="BN215" s="72"/>
      <c r="BO215" s="71">
        <v>0</v>
      </c>
      <c r="BP215" s="71">
        <v>0</v>
      </c>
      <c r="BQ215" s="71">
        <v>5</v>
      </c>
      <c r="BR215" s="71">
        <v>0</v>
      </c>
      <c r="BS215" s="71">
        <v>1</v>
      </c>
      <c r="BT215" s="71">
        <v>0</v>
      </c>
      <c r="BU215"/>
      <c r="BV215" s="70">
        <v>28.501999999999999</v>
      </c>
      <c r="BW215" s="70">
        <v>0</v>
      </c>
      <c r="BX215" s="70">
        <v>0</v>
      </c>
      <c r="BY215" s="70">
        <v>0</v>
      </c>
      <c r="BZ215" s="70">
        <v>0</v>
      </c>
      <c r="CA215" s="70">
        <v>0</v>
      </c>
      <c r="CB215" s="70">
        <v>0</v>
      </c>
      <c r="CC215" s="70">
        <v>0</v>
      </c>
      <c r="CD215" s="70">
        <v>0</v>
      </c>
    </row>
    <row r="216" spans="1:82">
      <c r="A216" s="70" t="s">
        <v>1875</v>
      </c>
      <c r="B216" s="70">
        <v>170</v>
      </c>
      <c r="C216" s="70">
        <v>19</v>
      </c>
      <c r="D216" s="70">
        <v>10</v>
      </c>
      <c r="E216" s="70">
        <v>2022</v>
      </c>
      <c r="F216" s="70" t="s">
        <v>161</v>
      </c>
      <c r="G216" s="1064" t="s">
        <v>1856</v>
      </c>
      <c r="H216" s="70" t="s">
        <v>1857</v>
      </c>
      <c r="I216" s="148"/>
      <c r="J216" s="71">
        <v>60.969029718376724</v>
      </c>
      <c r="K216" s="71">
        <v>1.3136058567313227</v>
      </c>
      <c r="L216" s="71">
        <v>1.5654096083817151</v>
      </c>
      <c r="M216" s="71">
        <v>26.174941203652008</v>
      </c>
      <c r="N216" s="71">
        <v>20.662786452461855</v>
      </c>
      <c r="O216" s="71">
        <v>19.014295132615139</v>
      </c>
      <c r="P216" s="71">
        <v>21.639293115389552</v>
      </c>
      <c r="Q216" s="71">
        <v>1.1295945380259329</v>
      </c>
      <c r="R216" s="71">
        <v>0</v>
      </c>
      <c r="S216" s="71">
        <v>1.4418869738</v>
      </c>
      <c r="T216" s="72"/>
      <c r="U216" s="71">
        <v>13576267</v>
      </c>
      <c r="V216" s="71">
        <v>590</v>
      </c>
      <c r="W216" s="71">
        <v>44</v>
      </c>
      <c r="X216" s="71">
        <v>7089</v>
      </c>
      <c r="Y216" s="71">
        <v>8193</v>
      </c>
      <c r="Z216" s="71">
        <v>13292</v>
      </c>
      <c r="AA216" s="71">
        <v>4728</v>
      </c>
      <c r="AB216" s="71">
        <v>19188</v>
      </c>
      <c r="AC216" s="71">
        <v>0</v>
      </c>
      <c r="AD216" s="71">
        <v>1.4418869738</v>
      </c>
      <c r="AE216" s="72"/>
      <c r="AF216" s="71">
        <v>75464054.097767487</v>
      </c>
      <c r="AG216" s="71">
        <v>1051966.5484051995</v>
      </c>
      <c r="AH216" s="71">
        <v>425413.22324445337</v>
      </c>
      <c r="AI216" s="71">
        <v>43351910.099876001</v>
      </c>
      <c r="AJ216" s="71">
        <v>34374250.345248654</v>
      </c>
      <c r="AK216" s="71">
        <v>0</v>
      </c>
      <c r="AL216" s="71">
        <v>0</v>
      </c>
      <c r="AM216" s="71">
        <v>2477694.5250837333</v>
      </c>
      <c r="AN216" s="71">
        <v>0</v>
      </c>
      <c r="AO216" s="71">
        <v>0</v>
      </c>
      <c r="AP216" s="71">
        <v>157145288.83962554</v>
      </c>
      <c r="AQ216" s="72"/>
      <c r="AR216" s="71">
        <v>471</v>
      </c>
      <c r="AS216" s="71">
        <v>169</v>
      </c>
      <c r="AT216" s="71">
        <v>0</v>
      </c>
      <c r="AU216" s="71">
        <v>0</v>
      </c>
      <c r="AV216" s="71">
        <v>0</v>
      </c>
      <c r="AW216" s="71">
        <v>0</v>
      </c>
      <c r="AX216" s="71"/>
      <c r="AY216" s="72"/>
      <c r="AZ216" s="71">
        <v>2255.1000000000022</v>
      </c>
      <c r="BA216" s="71">
        <v>23227.500000000015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1876</v>
      </c>
      <c r="B217" s="70">
        <v>170</v>
      </c>
      <c r="C217" s="70">
        <v>20</v>
      </c>
      <c r="D217" s="70">
        <v>10</v>
      </c>
      <c r="E217" s="70">
        <v>2023</v>
      </c>
      <c r="F217" s="70" t="s">
        <v>1539</v>
      </c>
      <c r="G217" s="1064" t="s">
        <v>1856</v>
      </c>
      <c r="H217" s="70" t="s">
        <v>1857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493</v>
      </c>
      <c r="AS217" s="71">
        <v>169</v>
      </c>
      <c r="AT217" s="71">
        <v>0</v>
      </c>
      <c r="AU217" s="71">
        <v>0</v>
      </c>
      <c r="AV217" s="71">
        <v>0</v>
      </c>
      <c r="AW217" s="71">
        <v>0</v>
      </c>
      <c r="AX217" s="71"/>
      <c r="AY217" s="72"/>
      <c r="AZ217" s="71">
        <v>2367.6000000000031</v>
      </c>
      <c r="BA217" s="71">
        <v>23227.500000000015</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1877</v>
      </c>
      <c r="B218" s="70">
        <v>170</v>
      </c>
      <c r="C218" s="70">
        <v>21</v>
      </c>
      <c r="D218" s="70">
        <v>10</v>
      </c>
      <c r="E218" s="70">
        <v>2024</v>
      </c>
      <c r="F218" s="70" t="s">
        <v>1554</v>
      </c>
      <c r="G218" s="70" t="s">
        <v>1856</v>
      </c>
      <c r="H218" s="70" t="s">
        <v>1857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1878</v>
      </c>
      <c r="B219" s="70">
        <v>69</v>
      </c>
      <c r="C219" s="70">
        <v>1</v>
      </c>
      <c r="D219" s="70">
        <v>5</v>
      </c>
      <c r="E219" s="70">
        <v>1990</v>
      </c>
      <c r="F219" s="70" t="s">
        <v>787</v>
      </c>
      <c r="G219" s="70" t="s">
        <v>1879</v>
      </c>
      <c r="H219" s="70" t="s">
        <v>1880</v>
      </c>
      <c r="I219" s="148"/>
      <c r="J219" s="71">
        <v>79.007053089421618</v>
      </c>
      <c r="K219" s="71">
        <v>5.5903833208994316</v>
      </c>
      <c r="L219" s="71">
        <v>11.868542172079341</v>
      </c>
      <c r="M219" s="71">
        <v>17.667999508821669</v>
      </c>
      <c r="N219" s="71">
        <v>19.473192129118949</v>
      </c>
      <c r="O219" s="71">
        <v>16.102143704563709</v>
      </c>
      <c r="P219" s="71">
        <v>32.642660137523883</v>
      </c>
      <c r="Q219" s="71">
        <v>1.59072633700364</v>
      </c>
      <c r="R219" s="71">
        <v>17.39921295154986</v>
      </c>
      <c r="S219" s="71">
        <v>1.624095384384159</v>
      </c>
      <c r="T219" s="72"/>
      <c r="U219" s="71">
        <v>1162562</v>
      </c>
      <c r="V219" s="71">
        <v>1463</v>
      </c>
      <c r="W219" s="71">
        <v>158</v>
      </c>
      <c r="X219" s="71">
        <v>7105</v>
      </c>
      <c r="Y219" s="71">
        <v>8662</v>
      </c>
      <c r="Z219" s="71">
        <v>6623</v>
      </c>
      <c r="AA219" s="71">
        <v>7926</v>
      </c>
      <c r="AB219" s="71">
        <v>25828</v>
      </c>
      <c r="AC219" s="71">
        <v>3013575</v>
      </c>
      <c r="AD219" s="71">
        <v>1.624095384384159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1881</v>
      </c>
      <c r="B220" s="70">
        <v>70</v>
      </c>
      <c r="C220" s="70">
        <v>2</v>
      </c>
      <c r="D220" s="70">
        <v>5</v>
      </c>
      <c r="E220" s="70">
        <v>2005</v>
      </c>
      <c r="F220" s="70" t="s">
        <v>789</v>
      </c>
      <c r="G220" s="70" t="s">
        <v>1879</v>
      </c>
      <c r="H220" s="70" t="s">
        <v>1880</v>
      </c>
      <c r="I220" s="148"/>
      <c r="J220" s="71">
        <v>77.891291509819496</v>
      </c>
      <c r="K220" s="71">
        <v>3.563753653048475</v>
      </c>
      <c r="L220" s="71">
        <v>20.963508264695712</v>
      </c>
      <c r="M220" s="71">
        <v>28.703697545367461</v>
      </c>
      <c r="N220" s="71">
        <v>24.75812347588387</v>
      </c>
      <c r="O220" s="71">
        <v>24.812693861817589</v>
      </c>
      <c r="P220" s="71">
        <v>33.269637769154407</v>
      </c>
      <c r="Q220" s="71">
        <v>1.42107223892124</v>
      </c>
      <c r="R220" s="71">
        <v>7.6411095048826896</v>
      </c>
      <c r="S220" s="71">
        <v>2.538945678943501</v>
      </c>
      <c r="T220" s="72"/>
      <c r="U220" s="71">
        <v>1706202</v>
      </c>
      <c r="V220" s="71">
        <v>1123</v>
      </c>
      <c r="W220" s="71">
        <v>183</v>
      </c>
      <c r="X220" s="71">
        <v>6139</v>
      </c>
      <c r="Y220" s="71">
        <v>9957</v>
      </c>
      <c r="Z220" s="71">
        <v>11810</v>
      </c>
      <c r="AA220" s="71">
        <v>6616</v>
      </c>
      <c r="AB220" s="71">
        <v>24121</v>
      </c>
      <c r="AC220" s="71">
        <v>1351172</v>
      </c>
      <c r="AD220" s="71">
        <v>2.538945678943501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1882</v>
      </c>
      <c r="B221" s="70">
        <v>71</v>
      </c>
      <c r="C221" s="70">
        <v>3</v>
      </c>
      <c r="D221" s="70">
        <v>5</v>
      </c>
      <c r="E221" s="70">
        <v>2006</v>
      </c>
      <c r="F221" s="70" t="s">
        <v>790</v>
      </c>
      <c r="G221" s="70" t="s">
        <v>1879</v>
      </c>
      <c r="H221" s="70" t="s">
        <v>1880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1883</v>
      </c>
      <c r="B222" s="70">
        <v>72</v>
      </c>
      <c r="C222" s="70">
        <v>4</v>
      </c>
      <c r="D222" s="70">
        <v>5</v>
      </c>
      <c r="E222" s="70">
        <v>2007</v>
      </c>
      <c r="F222" s="70" t="s">
        <v>791</v>
      </c>
      <c r="G222" s="70" t="s">
        <v>1879</v>
      </c>
      <c r="H222" s="70" t="s">
        <v>1880</v>
      </c>
      <c r="I222" s="148"/>
      <c r="J222" s="71">
        <v>67.255592700237614</v>
      </c>
      <c r="K222" s="71">
        <v>2.75905243021939</v>
      </c>
      <c r="L222" s="71">
        <v>19.870080016238269</v>
      </c>
      <c r="M222" s="71">
        <v>29.232467800422199</v>
      </c>
      <c r="N222" s="71">
        <v>28.831344583135891</v>
      </c>
      <c r="O222" s="71">
        <v>23.793871229507641</v>
      </c>
      <c r="P222" s="71">
        <v>32.084148361466447</v>
      </c>
      <c r="Q222" s="71">
        <v>1.4729196514482901</v>
      </c>
      <c r="R222" s="71">
        <v>9.4507686810178893</v>
      </c>
      <c r="S222" s="71">
        <v>3.944491687157393</v>
      </c>
      <c r="T222" s="72"/>
      <c r="U222" s="71">
        <v>1674913</v>
      </c>
      <c r="V222" s="71">
        <v>884</v>
      </c>
      <c r="W222" s="71">
        <v>181</v>
      </c>
      <c r="X222" s="71">
        <v>7418</v>
      </c>
      <c r="Y222" s="71">
        <v>10068</v>
      </c>
      <c r="Z222" s="71">
        <v>11773</v>
      </c>
      <c r="AA222" s="71">
        <v>6283</v>
      </c>
      <c r="AB222" s="71">
        <v>23679</v>
      </c>
      <c r="AC222" s="71">
        <v>1719123</v>
      </c>
      <c r="AD222" s="71">
        <v>3.944491687157393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1884</v>
      </c>
      <c r="B223" s="70">
        <v>73</v>
      </c>
      <c r="C223" s="70">
        <v>5</v>
      </c>
      <c r="D223" s="70">
        <v>5</v>
      </c>
      <c r="E223" s="70">
        <v>2008</v>
      </c>
      <c r="F223" s="70" t="s">
        <v>792</v>
      </c>
      <c r="G223" s="70" t="s">
        <v>1879</v>
      </c>
      <c r="H223" s="70" t="s">
        <v>1880</v>
      </c>
      <c r="I223" s="148"/>
      <c r="J223" s="71">
        <v>53.188752968223433</v>
      </c>
      <c r="K223" s="71">
        <v>1.964753513905124</v>
      </c>
      <c r="L223" s="71">
        <v>15.864751330835819</v>
      </c>
      <c r="M223" s="71">
        <v>30.88385339157383</v>
      </c>
      <c r="N223" s="71">
        <v>25.757040541674129</v>
      </c>
      <c r="O223" s="71">
        <v>22.963635225911691</v>
      </c>
      <c r="P223" s="71">
        <v>31.047850093235631</v>
      </c>
      <c r="Q223" s="71">
        <v>1.4282782867872601</v>
      </c>
      <c r="R223" s="71">
        <v>5.5178926468686296</v>
      </c>
      <c r="S223" s="71">
        <v>2.9902081562025651</v>
      </c>
      <c r="T223" s="72"/>
      <c r="U223" s="71">
        <v>1417112</v>
      </c>
      <c r="V223" s="71">
        <v>884</v>
      </c>
      <c r="W223" s="71">
        <v>181</v>
      </c>
      <c r="X223" s="71">
        <v>7418</v>
      </c>
      <c r="Y223" s="71">
        <v>10107</v>
      </c>
      <c r="Z223" s="71">
        <v>11761</v>
      </c>
      <c r="AA223" s="71">
        <v>6087</v>
      </c>
      <c r="AB223" s="71">
        <v>23339</v>
      </c>
      <c r="AC223" s="71">
        <v>1042254</v>
      </c>
      <c r="AD223" s="71">
        <v>2.9902081562025651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1885</v>
      </c>
      <c r="B224" s="70">
        <v>74</v>
      </c>
      <c r="C224" s="70">
        <v>6</v>
      </c>
      <c r="D224" s="70">
        <v>5</v>
      </c>
      <c r="E224" s="70">
        <v>2009</v>
      </c>
      <c r="F224" s="70" t="s">
        <v>176</v>
      </c>
      <c r="G224" s="70" t="s">
        <v>1879</v>
      </c>
      <c r="H224" s="70" t="s">
        <v>1880</v>
      </c>
      <c r="I224" s="148"/>
      <c r="J224" s="71">
        <v>43.144384739019948</v>
      </c>
      <c r="K224" s="71">
        <v>2.4138796723193829</v>
      </c>
      <c r="L224" s="71">
        <v>17.367039017473289</v>
      </c>
      <c r="M224" s="71">
        <v>33.309878398558489</v>
      </c>
      <c r="N224" s="71">
        <v>25.334395460326292</v>
      </c>
      <c r="O224" s="71">
        <v>23.549801815173119</v>
      </c>
      <c r="P224" s="71">
        <v>29.31389558243594</v>
      </c>
      <c r="Q224" s="71">
        <v>1.3468438701123999</v>
      </c>
      <c r="R224" s="71">
        <v>6.5479539846900261</v>
      </c>
      <c r="S224" s="71">
        <v>3.1859789789799562</v>
      </c>
      <c r="T224" s="72"/>
      <c r="U224" s="71">
        <v>1061378</v>
      </c>
      <c r="V224" s="71">
        <v>777</v>
      </c>
      <c r="W224" s="71">
        <v>305</v>
      </c>
      <c r="X224" s="71">
        <v>7696</v>
      </c>
      <c r="Y224" s="71">
        <v>10188</v>
      </c>
      <c r="Z224" s="71">
        <v>11905</v>
      </c>
      <c r="AA224" s="71">
        <v>5900</v>
      </c>
      <c r="AB224" s="71">
        <v>23103</v>
      </c>
      <c r="AC224" s="71">
        <v>1206615.5</v>
      </c>
      <c r="AD224" s="71">
        <v>3.1859789789799562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4.58</v>
      </c>
      <c r="BM224" s="71">
        <v>0</v>
      </c>
      <c r="BN224" s="72"/>
      <c r="BO224" s="71">
        <v>0</v>
      </c>
      <c r="BP224" s="71">
        <v>0</v>
      </c>
      <c r="BQ224" s="71">
        <v>0</v>
      </c>
      <c r="BR224" s="71">
        <v>0</v>
      </c>
      <c r="BS224" s="71">
        <v>1</v>
      </c>
      <c r="BT224" s="71">
        <v>0</v>
      </c>
      <c r="BU224"/>
      <c r="BV224" s="70">
        <v>4.58</v>
      </c>
      <c r="BW224" s="70">
        <v>0</v>
      </c>
      <c r="BX224" s="70">
        <v>0</v>
      </c>
      <c r="BY224" s="70">
        <v>0</v>
      </c>
      <c r="BZ224" s="70">
        <v>0</v>
      </c>
      <c r="CA224" s="70">
        <v>0</v>
      </c>
      <c r="CB224" s="70">
        <v>0</v>
      </c>
      <c r="CC224" s="70">
        <v>0</v>
      </c>
      <c r="CD224" s="70">
        <v>0</v>
      </c>
    </row>
    <row r="225" spans="1:82">
      <c r="A225" s="70" t="s">
        <v>1886</v>
      </c>
      <c r="B225" s="70">
        <v>75</v>
      </c>
      <c r="C225" s="70">
        <v>7</v>
      </c>
      <c r="D225" s="70">
        <v>5</v>
      </c>
      <c r="E225" s="70">
        <v>2010</v>
      </c>
      <c r="F225" s="70" t="s">
        <v>177</v>
      </c>
      <c r="G225" s="70" t="s">
        <v>1879</v>
      </c>
      <c r="H225" s="70" t="s">
        <v>1880</v>
      </c>
      <c r="I225" s="148"/>
      <c r="J225" s="71">
        <v>42.55292324516347</v>
      </c>
      <c r="K225" s="71">
        <v>1.9774929258970571</v>
      </c>
      <c r="L225" s="71">
        <v>15.44578914983588</v>
      </c>
      <c r="M225" s="71">
        <v>30.997322192440532</v>
      </c>
      <c r="N225" s="71">
        <v>24.525974856339371</v>
      </c>
      <c r="O225" s="71">
        <v>23.622024232644531</v>
      </c>
      <c r="P225" s="71">
        <v>29.402279589476951</v>
      </c>
      <c r="Q225" s="71">
        <v>1.3872501073160799</v>
      </c>
      <c r="R225" s="71">
        <v>5.9816903074388517</v>
      </c>
      <c r="S225" s="71">
        <v>3.3733403584186341</v>
      </c>
      <c r="T225" s="72"/>
      <c r="U225" s="71">
        <v>1138012</v>
      </c>
      <c r="V225" s="71">
        <v>777</v>
      </c>
      <c r="W225" s="71">
        <v>305</v>
      </c>
      <c r="X225" s="71">
        <v>7696</v>
      </c>
      <c r="Y225" s="71">
        <v>10237</v>
      </c>
      <c r="Z225" s="71">
        <v>11997</v>
      </c>
      <c r="AA225" s="71">
        <v>5770</v>
      </c>
      <c r="AB225" s="71">
        <v>22802</v>
      </c>
      <c r="AC225" s="71">
        <v>1044574</v>
      </c>
      <c r="AD225" s="71">
        <v>3.3733403584186341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1887</v>
      </c>
      <c r="B226" s="70">
        <v>76</v>
      </c>
      <c r="C226" s="70">
        <v>8</v>
      </c>
      <c r="D226" s="70">
        <v>5</v>
      </c>
      <c r="E226" s="70">
        <v>2011</v>
      </c>
      <c r="F226" s="70" t="s">
        <v>178</v>
      </c>
      <c r="G226" s="70" t="s">
        <v>1879</v>
      </c>
      <c r="H226" s="70" t="s">
        <v>1880</v>
      </c>
      <c r="I226" s="148"/>
      <c r="J226" s="71">
        <v>41.88054061781714</v>
      </c>
      <c r="K226" s="71">
        <v>2.8798112661577671</v>
      </c>
      <c r="L226" s="71">
        <v>14.87228949026499</v>
      </c>
      <c r="M226" s="71">
        <v>43.468178289731092</v>
      </c>
      <c r="N226" s="71">
        <v>33.347818199559931</v>
      </c>
      <c r="O226" s="71">
        <v>23.356784421943587</v>
      </c>
      <c r="P226" s="71">
        <v>27.840023235074881</v>
      </c>
      <c r="Q226" s="71">
        <v>1.5850888432189301</v>
      </c>
      <c r="R226" s="71">
        <v>5.5522248326298262</v>
      </c>
      <c r="S226" s="71">
        <v>2.7082500428258158</v>
      </c>
      <c r="T226" s="72"/>
      <c r="U226" s="71">
        <v>1056741</v>
      </c>
      <c r="V226" s="71">
        <v>777</v>
      </c>
      <c r="W226" s="71">
        <v>305</v>
      </c>
      <c r="X226" s="71">
        <v>7696</v>
      </c>
      <c r="Y226" s="71">
        <v>10245</v>
      </c>
      <c r="Z226" s="71">
        <v>12120</v>
      </c>
      <c r="AA226" s="71">
        <v>5626</v>
      </c>
      <c r="AB226" s="71">
        <v>22587</v>
      </c>
      <c r="AC226" s="71">
        <v>967973.5</v>
      </c>
      <c r="AD226" s="71">
        <v>2.7082500428258158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4.0780000000000003</v>
      </c>
      <c r="BM226" s="71">
        <v>0</v>
      </c>
      <c r="BN226" s="72"/>
      <c r="BO226" s="71">
        <v>0</v>
      </c>
      <c r="BP226" s="71">
        <v>0</v>
      </c>
      <c r="BQ226" s="71">
        <v>0</v>
      </c>
      <c r="BR226" s="71">
        <v>0</v>
      </c>
      <c r="BS226" s="71">
        <v>1</v>
      </c>
      <c r="BT226" s="71">
        <v>0</v>
      </c>
      <c r="BU226"/>
      <c r="BV226" s="70">
        <v>4.0780000000000003</v>
      </c>
      <c r="BW226" s="70">
        <v>0</v>
      </c>
      <c r="BX226" s="70">
        <v>0</v>
      </c>
      <c r="BY226" s="70">
        <v>0</v>
      </c>
      <c r="BZ226" s="70">
        <v>0</v>
      </c>
      <c r="CA226" s="70">
        <v>0</v>
      </c>
      <c r="CB226" s="70">
        <v>0</v>
      </c>
      <c r="CC226" s="70">
        <v>0</v>
      </c>
      <c r="CD226" s="70">
        <v>0</v>
      </c>
    </row>
    <row r="227" spans="1:82">
      <c r="A227" s="70" t="s">
        <v>1888</v>
      </c>
      <c r="B227" s="70">
        <v>77</v>
      </c>
      <c r="C227" s="70">
        <v>9</v>
      </c>
      <c r="D227" s="70">
        <v>5</v>
      </c>
      <c r="E227" s="70">
        <v>2012</v>
      </c>
      <c r="F227" s="70" t="s">
        <v>179</v>
      </c>
      <c r="G227" s="70" t="s">
        <v>1879</v>
      </c>
      <c r="H227" s="70" t="s">
        <v>1880</v>
      </c>
      <c r="I227" s="148"/>
      <c r="J227" s="71">
        <v>43.091744405976513</v>
      </c>
      <c r="K227" s="71">
        <v>3.4774582755439418</v>
      </c>
      <c r="L227" s="71">
        <v>14.540983121697931</v>
      </c>
      <c r="M227" s="71">
        <v>44.388843206112959</v>
      </c>
      <c r="N227" s="71">
        <v>41.241180349644189</v>
      </c>
      <c r="O227" s="71">
        <v>23.469340505037902</v>
      </c>
      <c r="P227" s="71">
        <v>27.241974141340162</v>
      </c>
      <c r="Q227" s="71">
        <v>1.70546922736811</v>
      </c>
      <c r="R227" s="71">
        <v>3.5555383727605498</v>
      </c>
      <c r="S227" s="71">
        <v>3.338066300941358</v>
      </c>
      <c r="T227" s="72"/>
      <c r="U227" s="71">
        <v>1053947</v>
      </c>
      <c r="V227" s="71">
        <v>777</v>
      </c>
      <c r="W227" s="71">
        <v>305</v>
      </c>
      <c r="X227" s="71">
        <v>7696</v>
      </c>
      <c r="Y227" s="71">
        <v>10254</v>
      </c>
      <c r="Z227" s="71">
        <v>12275</v>
      </c>
      <c r="AA227" s="71">
        <v>5474</v>
      </c>
      <c r="AB227" s="71">
        <v>22368</v>
      </c>
      <c r="AC227" s="71">
        <v>603816.5</v>
      </c>
      <c r="AD227" s="71">
        <v>3.338066300941358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4.9930000000000003</v>
      </c>
      <c r="BM227" s="71">
        <v>0</v>
      </c>
      <c r="BN227" s="72"/>
      <c r="BO227" s="71">
        <v>0</v>
      </c>
      <c r="BP227" s="71">
        <v>0</v>
      </c>
      <c r="BQ227" s="71">
        <v>0</v>
      </c>
      <c r="BR227" s="71">
        <v>0</v>
      </c>
      <c r="BS227" s="71">
        <v>1</v>
      </c>
      <c r="BT227" s="71">
        <v>0</v>
      </c>
      <c r="BU227"/>
      <c r="BV227" s="70">
        <v>4.9930000000000003</v>
      </c>
      <c r="BW227" s="70">
        <v>0</v>
      </c>
      <c r="BX227" s="70">
        <v>0</v>
      </c>
      <c r="BY227" s="70">
        <v>0</v>
      </c>
      <c r="BZ227" s="70">
        <v>0</v>
      </c>
      <c r="CA227" s="70">
        <v>0</v>
      </c>
      <c r="CB227" s="70">
        <v>0</v>
      </c>
      <c r="CC227" s="70">
        <v>0</v>
      </c>
      <c r="CD227" s="70">
        <v>0</v>
      </c>
    </row>
    <row r="228" spans="1:82">
      <c r="A228" s="70" t="s">
        <v>1889</v>
      </c>
      <c r="B228" s="70">
        <v>78</v>
      </c>
      <c r="C228" s="70">
        <v>10</v>
      </c>
      <c r="D228" s="70">
        <v>5</v>
      </c>
      <c r="E228" s="70">
        <v>2013</v>
      </c>
      <c r="F228" s="70" t="s">
        <v>180</v>
      </c>
      <c r="G228" s="70" t="s">
        <v>1879</v>
      </c>
      <c r="H228" s="70" t="s">
        <v>1880</v>
      </c>
      <c r="I228" s="148"/>
      <c r="J228" s="71">
        <v>41.232205709924493</v>
      </c>
      <c r="K228" s="71">
        <v>3.5028470520150798</v>
      </c>
      <c r="L228" s="71">
        <v>14.978579756058879</v>
      </c>
      <c r="M228" s="71">
        <v>46.007929666404301</v>
      </c>
      <c r="N228" s="71">
        <v>42.200778439189968</v>
      </c>
      <c r="O228" s="71">
        <v>22.702364923373953</v>
      </c>
      <c r="P228" s="71">
        <v>26.974965167391584</v>
      </c>
      <c r="Q228" s="71">
        <v>1.7196766440233699</v>
      </c>
      <c r="R228" s="71">
        <v>3.95112112895709</v>
      </c>
      <c r="S228" s="71">
        <v>3.6542270787218349</v>
      </c>
      <c r="T228" s="72"/>
      <c r="U228" s="71">
        <v>1069791</v>
      </c>
      <c r="V228" s="71">
        <v>777</v>
      </c>
      <c r="W228" s="71">
        <v>305</v>
      </c>
      <c r="X228" s="71">
        <v>7696</v>
      </c>
      <c r="Y228" s="71">
        <v>10265</v>
      </c>
      <c r="Z228" s="71">
        <v>12404</v>
      </c>
      <c r="AA228" s="71">
        <v>5400</v>
      </c>
      <c r="AB228" s="71">
        <v>22231</v>
      </c>
      <c r="AC228" s="71">
        <v>654984.5</v>
      </c>
      <c r="AD228" s="71">
        <v>3.6542270787218349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5.8449999999999998</v>
      </c>
      <c r="BM228" s="71">
        <v>0</v>
      </c>
      <c r="BN228" s="72"/>
      <c r="BO228" s="71">
        <v>0</v>
      </c>
      <c r="BP228" s="71">
        <v>0</v>
      </c>
      <c r="BQ228" s="71">
        <v>0</v>
      </c>
      <c r="BR228" s="71">
        <v>0</v>
      </c>
      <c r="BS228" s="71">
        <v>1</v>
      </c>
      <c r="BT228" s="71">
        <v>0</v>
      </c>
      <c r="BU228"/>
      <c r="BV228" s="70">
        <v>5.8449999999999998</v>
      </c>
      <c r="BW228" s="70">
        <v>0</v>
      </c>
      <c r="BX228" s="70">
        <v>0</v>
      </c>
      <c r="BY228" s="70">
        <v>0</v>
      </c>
      <c r="BZ228" s="70">
        <v>0</v>
      </c>
      <c r="CA228" s="70">
        <v>0</v>
      </c>
      <c r="CB228" s="70">
        <v>0</v>
      </c>
      <c r="CC228" s="70">
        <v>0</v>
      </c>
      <c r="CD228" s="70">
        <v>0</v>
      </c>
    </row>
    <row r="229" spans="1:82">
      <c r="A229" s="70" t="s">
        <v>1890</v>
      </c>
      <c r="B229" s="70">
        <v>79</v>
      </c>
      <c r="C229" s="70">
        <v>11</v>
      </c>
      <c r="D229" s="70">
        <v>5</v>
      </c>
      <c r="E229" s="70">
        <v>2014</v>
      </c>
      <c r="F229" s="70" t="s">
        <v>181</v>
      </c>
      <c r="G229" s="70" t="s">
        <v>1879</v>
      </c>
      <c r="H229" s="70" t="s">
        <v>1880</v>
      </c>
      <c r="I229" s="148"/>
      <c r="J229" s="71">
        <v>39.865077964271961</v>
      </c>
      <c r="K229" s="71">
        <v>2.6975138701695429</v>
      </c>
      <c r="L229" s="71">
        <v>15.60615610948425</v>
      </c>
      <c r="M229" s="71">
        <v>42.489480176557841</v>
      </c>
      <c r="N229" s="71">
        <v>41.926750604493257</v>
      </c>
      <c r="O229" s="71">
        <v>21.690690275292944</v>
      </c>
      <c r="P229" s="71">
        <v>26.743598566134015</v>
      </c>
      <c r="Q229" s="71">
        <v>1.6252871291722499</v>
      </c>
      <c r="R229" s="71">
        <v>3.816268736359687</v>
      </c>
      <c r="S229" s="71">
        <v>4.0461921957103018</v>
      </c>
      <c r="T229" s="72"/>
      <c r="U229" s="71">
        <v>1115175</v>
      </c>
      <c r="V229" s="71">
        <v>680</v>
      </c>
      <c r="W229" s="71">
        <v>291</v>
      </c>
      <c r="X229" s="71">
        <v>7257</v>
      </c>
      <c r="Y229" s="71">
        <v>10225</v>
      </c>
      <c r="Z229" s="71">
        <v>12482</v>
      </c>
      <c r="AA229" s="71">
        <v>5326</v>
      </c>
      <c r="AB229" s="71">
        <v>21899</v>
      </c>
      <c r="AC229" s="71">
        <v>634619</v>
      </c>
      <c r="AD229" s="71">
        <v>4.0461921957103018</v>
      </c>
      <c r="AE229" s="72"/>
      <c r="AF229" s="71"/>
      <c r="AG229" s="71"/>
      <c r="AH229" s="71"/>
      <c r="AI229" s="71"/>
      <c r="AJ229" s="71"/>
      <c r="AK229" s="71"/>
      <c r="AL229" s="71"/>
      <c r="AM229" s="71"/>
      <c r="AN229" s="71"/>
      <c r="AO229" s="71"/>
      <c r="AP229" s="71"/>
      <c r="AQ229" s="72"/>
      <c r="AR229" s="71">
        <v>351</v>
      </c>
      <c r="AS229" s="71">
        <v>103</v>
      </c>
      <c r="AT229" s="71">
        <v>0</v>
      </c>
      <c r="AU229" s="71">
        <v>1</v>
      </c>
      <c r="AV229" s="71">
        <v>0</v>
      </c>
      <c r="AW229" s="71">
        <v>1</v>
      </c>
      <c r="AX229" s="71"/>
      <c r="AY229" s="72"/>
      <c r="AZ229" s="71">
        <v>1561.9680000000001</v>
      </c>
      <c r="BA229" s="71">
        <v>7184.5370000000003</v>
      </c>
      <c r="BB229" s="71">
        <v>0</v>
      </c>
      <c r="BC229" s="71">
        <v>300</v>
      </c>
      <c r="BD229" s="71">
        <v>0</v>
      </c>
      <c r="BE229" s="71">
        <v>6500</v>
      </c>
      <c r="BF229" s="71"/>
      <c r="BG229" s="72"/>
      <c r="BH229" s="71">
        <v>0</v>
      </c>
      <c r="BI229" s="71">
        <v>0</v>
      </c>
      <c r="BJ229" s="71">
        <v>0</v>
      </c>
      <c r="BK229" s="71">
        <v>0</v>
      </c>
      <c r="BL229" s="71">
        <v>5.5359999999999996</v>
      </c>
      <c r="BM229" s="71">
        <v>0</v>
      </c>
      <c r="BN229" s="72"/>
      <c r="BO229" s="71">
        <v>0</v>
      </c>
      <c r="BP229" s="71">
        <v>0</v>
      </c>
      <c r="BQ229" s="71">
        <v>0</v>
      </c>
      <c r="BR229" s="71">
        <v>0</v>
      </c>
      <c r="BS229" s="71">
        <v>1</v>
      </c>
      <c r="BT229" s="71">
        <v>0</v>
      </c>
      <c r="BU229"/>
      <c r="BV229" s="70">
        <v>5.5359999999999996</v>
      </c>
      <c r="BW229" s="70">
        <v>0</v>
      </c>
      <c r="BX229" s="70">
        <v>0</v>
      </c>
      <c r="BY229" s="70">
        <v>0</v>
      </c>
      <c r="BZ229" s="70">
        <v>0</v>
      </c>
      <c r="CA229" s="70">
        <v>0</v>
      </c>
      <c r="CB229" s="70">
        <v>0</v>
      </c>
      <c r="CC229" s="70">
        <v>0</v>
      </c>
      <c r="CD229" s="70">
        <v>0</v>
      </c>
    </row>
    <row r="230" spans="1:82">
      <c r="A230" s="70" t="s">
        <v>1891</v>
      </c>
      <c r="B230" s="70">
        <v>80</v>
      </c>
      <c r="C230" s="70">
        <v>12</v>
      </c>
      <c r="D230" s="70">
        <v>5</v>
      </c>
      <c r="E230" s="70">
        <v>2015</v>
      </c>
      <c r="F230" s="70" t="s">
        <v>182</v>
      </c>
      <c r="G230" s="70" t="s">
        <v>1879</v>
      </c>
      <c r="H230" s="70" t="s">
        <v>1880</v>
      </c>
      <c r="I230" s="148"/>
      <c r="J230" s="71">
        <v>44.681283409217833</v>
      </c>
      <c r="K230" s="71">
        <v>2.994605145324357</v>
      </c>
      <c r="L230" s="71">
        <v>18.596885743207508</v>
      </c>
      <c r="M230" s="71">
        <v>40.628181207724637</v>
      </c>
      <c r="N230" s="71">
        <v>35.392373817958919</v>
      </c>
      <c r="O230" s="71">
        <v>21.556220825969561</v>
      </c>
      <c r="P230" s="71">
        <v>26.498386873089544</v>
      </c>
      <c r="Q230" s="71">
        <v>1.56918247829324</v>
      </c>
      <c r="R230" s="71">
        <v>3.4931061509511814</v>
      </c>
      <c r="S230" s="71">
        <v>3.3645810604409401</v>
      </c>
      <c r="T230" s="72"/>
      <c r="U230" s="71">
        <v>1290386</v>
      </c>
      <c r="V230" s="71">
        <v>680</v>
      </c>
      <c r="W230" s="71">
        <v>291</v>
      </c>
      <c r="X230" s="71">
        <v>7257</v>
      </c>
      <c r="Y230" s="71">
        <v>10211</v>
      </c>
      <c r="Z230" s="71">
        <v>12524</v>
      </c>
      <c r="AA230" s="71">
        <v>5273</v>
      </c>
      <c r="AB230" s="71">
        <v>21598</v>
      </c>
      <c r="AC230" s="71">
        <v>597089.5</v>
      </c>
      <c r="AD230" s="71">
        <v>3.3645810604409401</v>
      </c>
      <c r="AE230" s="72"/>
      <c r="AF230" s="71">
        <v>14652849.46447449</v>
      </c>
      <c r="AG230" s="71">
        <v>2377435.4648603201</v>
      </c>
      <c r="AH230" s="71">
        <v>2279418.8391629099</v>
      </c>
      <c r="AI230" s="71">
        <v>45070826.525719061</v>
      </c>
      <c r="AJ230" s="71">
        <v>50267306.576561831</v>
      </c>
      <c r="AK230" s="71">
        <v>0</v>
      </c>
      <c r="AL230" s="71">
        <v>0</v>
      </c>
      <c r="AM230" s="71">
        <v>2959915.2997975391</v>
      </c>
      <c r="AN230" s="71">
        <v>0</v>
      </c>
      <c r="AO230" s="71">
        <v>0</v>
      </c>
      <c r="AP230" s="71">
        <v>117607752.17057616</v>
      </c>
      <c r="AQ230" s="72"/>
      <c r="AR230" s="71">
        <v>366</v>
      </c>
      <c r="AS230" s="71">
        <v>163</v>
      </c>
      <c r="AT230" s="71">
        <v>0</v>
      </c>
      <c r="AU230" s="71">
        <v>1</v>
      </c>
      <c r="AV230" s="71">
        <v>0</v>
      </c>
      <c r="AW230" s="71">
        <v>1</v>
      </c>
      <c r="AX230" s="71"/>
      <c r="AY230" s="72"/>
      <c r="AZ230" s="71">
        <v>1657.463</v>
      </c>
      <c r="BA230" s="71">
        <v>12498.236999999999</v>
      </c>
      <c r="BB230" s="71">
        <v>0</v>
      </c>
      <c r="BC230" s="71">
        <v>300</v>
      </c>
      <c r="BD230" s="71">
        <v>0</v>
      </c>
      <c r="BE230" s="71">
        <v>6500</v>
      </c>
      <c r="BF230" s="71"/>
      <c r="BG230" s="72"/>
      <c r="BH230" s="71">
        <v>0</v>
      </c>
      <c r="BI230" s="71">
        <v>0</v>
      </c>
      <c r="BJ230" s="71">
        <v>0</v>
      </c>
      <c r="BK230" s="71">
        <v>0</v>
      </c>
      <c r="BL230" s="71">
        <v>5.165</v>
      </c>
      <c r="BM230" s="71">
        <v>0</v>
      </c>
      <c r="BN230" s="72"/>
      <c r="BO230" s="71">
        <v>0</v>
      </c>
      <c r="BP230" s="71">
        <v>0</v>
      </c>
      <c r="BQ230" s="71">
        <v>0</v>
      </c>
      <c r="BR230" s="71">
        <v>0</v>
      </c>
      <c r="BS230" s="71">
        <v>1</v>
      </c>
      <c r="BT230" s="71">
        <v>0</v>
      </c>
      <c r="BU230"/>
      <c r="BV230" s="70">
        <v>5.165</v>
      </c>
      <c r="BW230" s="70">
        <v>0</v>
      </c>
      <c r="BX230" s="70">
        <v>0</v>
      </c>
      <c r="BY230" s="70">
        <v>0</v>
      </c>
      <c r="BZ230" s="70">
        <v>0</v>
      </c>
      <c r="CA230" s="70">
        <v>0</v>
      </c>
      <c r="CB230" s="70">
        <v>0</v>
      </c>
      <c r="CC230" s="70">
        <v>0</v>
      </c>
      <c r="CD230" s="70">
        <v>0</v>
      </c>
    </row>
    <row r="231" spans="1:82">
      <c r="A231" s="70" t="s">
        <v>1892</v>
      </c>
      <c r="B231" s="70">
        <v>81</v>
      </c>
      <c r="C231" s="70">
        <v>13</v>
      </c>
      <c r="D231" s="70">
        <v>5</v>
      </c>
      <c r="E231" s="70">
        <v>2016</v>
      </c>
      <c r="F231" s="70" t="s">
        <v>155</v>
      </c>
      <c r="G231" s="70" t="s">
        <v>1879</v>
      </c>
      <c r="H231" s="70" t="s">
        <v>1880</v>
      </c>
      <c r="I231" s="148"/>
      <c r="J231" s="71">
        <v>39.571269141554133</v>
      </c>
      <c r="K231" s="71">
        <v>2.5749152835364684</v>
      </c>
      <c r="L231" s="71">
        <v>17.846919363932439</v>
      </c>
      <c r="M231" s="71">
        <v>29.567074485010234</v>
      </c>
      <c r="N231" s="71">
        <v>26.21606604723797</v>
      </c>
      <c r="O231" s="71">
        <v>21.445779226202429</v>
      </c>
      <c r="P231" s="71">
        <v>25.707497753115259</v>
      </c>
      <c r="Q231" s="71">
        <v>1.5050978814834812</v>
      </c>
      <c r="R231" s="71">
        <v>3.3807589981311912</v>
      </c>
      <c r="S231" s="71">
        <v>3.9787323610975247</v>
      </c>
      <c r="T231" s="72"/>
      <c r="U231" s="71">
        <v>1208930</v>
      </c>
      <c r="V231" s="71">
        <v>680</v>
      </c>
      <c r="W231" s="71">
        <v>291</v>
      </c>
      <c r="X231" s="71">
        <v>7257</v>
      </c>
      <c r="Y231" s="71">
        <v>10236</v>
      </c>
      <c r="Z231" s="71">
        <v>12613</v>
      </c>
      <c r="AA231" s="71">
        <v>5291</v>
      </c>
      <c r="AB231" s="71">
        <v>21309</v>
      </c>
      <c r="AC231" s="71">
        <v>577400.35844706418</v>
      </c>
      <c r="AD231" s="71">
        <v>3.9787323610975251</v>
      </c>
      <c r="AE231" s="72"/>
      <c r="AF231" s="71">
        <v>14409065.858853361</v>
      </c>
      <c r="AG231" s="71">
        <v>2338718.760553075</v>
      </c>
      <c r="AH231" s="71">
        <v>1965747.081031139</v>
      </c>
      <c r="AI231" s="71">
        <v>42529338.78060852</v>
      </c>
      <c r="AJ231" s="71">
        <v>46660806.684992701</v>
      </c>
      <c r="AK231" s="71">
        <v>0</v>
      </c>
      <c r="AL231" s="71">
        <v>0</v>
      </c>
      <c r="AM231" s="71">
        <v>2922577.855710044</v>
      </c>
      <c r="AN231" s="71">
        <v>0</v>
      </c>
      <c r="AO231" s="71">
        <v>0</v>
      </c>
      <c r="AP231" s="71">
        <v>110826255.02174884</v>
      </c>
      <c r="AQ231" s="72"/>
      <c r="AR231" s="71">
        <v>380</v>
      </c>
      <c r="AS231" s="71">
        <v>177</v>
      </c>
      <c r="AT231" s="71">
        <v>0</v>
      </c>
      <c r="AU231" s="71">
        <v>1</v>
      </c>
      <c r="AV231" s="71">
        <v>0</v>
      </c>
      <c r="AW231" s="71">
        <v>1</v>
      </c>
      <c r="AX231" s="71"/>
      <c r="AY231" s="72"/>
      <c r="AZ231" s="71">
        <v>1733.163</v>
      </c>
      <c r="BA231" s="71">
        <v>12987.037</v>
      </c>
      <c r="BB231" s="71">
        <v>0</v>
      </c>
      <c r="BC231" s="71">
        <v>300</v>
      </c>
      <c r="BD231" s="71">
        <v>0</v>
      </c>
      <c r="BE231" s="71">
        <v>6500</v>
      </c>
      <c r="BF231" s="71"/>
      <c r="BG231" s="72"/>
      <c r="BH231" s="71">
        <v>0</v>
      </c>
      <c r="BI231" s="71">
        <v>0</v>
      </c>
      <c r="BJ231" s="71">
        <v>0</v>
      </c>
      <c r="BK231" s="71">
        <v>0</v>
      </c>
      <c r="BL231" s="71">
        <v>5.141</v>
      </c>
      <c r="BM231" s="71">
        <v>0</v>
      </c>
      <c r="BN231" s="72"/>
      <c r="BO231" s="71">
        <v>0</v>
      </c>
      <c r="BP231" s="71">
        <v>0</v>
      </c>
      <c r="BQ231" s="71">
        <v>0</v>
      </c>
      <c r="BR231" s="71">
        <v>0</v>
      </c>
      <c r="BS231" s="71">
        <v>1</v>
      </c>
      <c r="BT231" s="71">
        <v>0</v>
      </c>
      <c r="BU231"/>
      <c r="BV231" s="70">
        <v>5.141</v>
      </c>
      <c r="BW231" s="70">
        <v>0</v>
      </c>
      <c r="BX231" s="70">
        <v>0</v>
      </c>
      <c r="BY231" s="70">
        <v>0</v>
      </c>
      <c r="BZ231" s="70">
        <v>0</v>
      </c>
      <c r="CA231" s="70">
        <v>0</v>
      </c>
      <c r="CB231" s="70">
        <v>0</v>
      </c>
      <c r="CC231" s="70">
        <v>0</v>
      </c>
      <c r="CD231" s="70">
        <v>0</v>
      </c>
    </row>
    <row r="232" spans="1:82">
      <c r="A232" s="70" t="s">
        <v>1893</v>
      </c>
      <c r="B232" s="70">
        <v>82</v>
      </c>
      <c r="C232" s="70">
        <v>14</v>
      </c>
      <c r="D232" s="70">
        <v>5</v>
      </c>
      <c r="E232" s="70">
        <v>2017</v>
      </c>
      <c r="F232" s="70" t="s">
        <v>156</v>
      </c>
      <c r="G232" s="70" t="s">
        <v>1879</v>
      </c>
      <c r="H232" s="70" t="s">
        <v>1880</v>
      </c>
      <c r="I232" s="148"/>
      <c r="J232" s="71">
        <v>49.392293598433596</v>
      </c>
      <c r="K232" s="71">
        <v>2.6880357925899623</v>
      </c>
      <c r="L232" s="71">
        <v>16.941045969963078</v>
      </c>
      <c r="M232" s="71">
        <v>28.173221240694243</v>
      </c>
      <c r="N232" s="71">
        <v>31.888512931130538</v>
      </c>
      <c r="O232" s="71">
        <v>21.196188028543702</v>
      </c>
      <c r="P232" s="71">
        <v>25.18255415974533</v>
      </c>
      <c r="Q232" s="71">
        <v>1.4304643493762701</v>
      </c>
      <c r="R232" s="71">
        <v>2.9774113597829706</v>
      </c>
      <c r="S232" s="71">
        <v>4.0706670617713749</v>
      </c>
      <c r="T232" s="72"/>
      <c r="U232" s="71">
        <v>1554468</v>
      </c>
      <c r="V232" s="71">
        <v>680</v>
      </c>
      <c r="W232" s="71">
        <v>291</v>
      </c>
      <c r="X232" s="71">
        <v>7257</v>
      </c>
      <c r="Y232" s="71">
        <v>10193</v>
      </c>
      <c r="Z232" s="71">
        <v>12673</v>
      </c>
      <c r="AA232" s="71">
        <v>5216</v>
      </c>
      <c r="AB232" s="71">
        <v>20943</v>
      </c>
      <c r="AC232" s="71">
        <v>518602.49999999988</v>
      </c>
      <c r="AD232" s="71">
        <v>4.0706670617713749</v>
      </c>
      <c r="AE232" s="72"/>
      <c r="AF232" s="71">
        <v>18487386.120824069</v>
      </c>
      <c r="AG232" s="71">
        <v>2387015.0100186621</v>
      </c>
      <c r="AH232" s="71">
        <v>2420370.336631896</v>
      </c>
      <c r="AI232" s="71">
        <v>41595645.450606927</v>
      </c>
      <c r="AJ232" s="71">
        <v>49974451.163955249</v>
      </c>
      <c r="AK232" s="71">
        <v>0</v>
      </c>
      <c r="AL232" s="71">
        <v>0</v>
      </c>
      <c r="AM232" s="71">
        <v>2876874.6134000109</v>
      </c>
      <c r="AN232" s="71">
        <v>0</v>
      </c>
      <c r="AO232" s="71">
        <v>0</v>
      </c>
      <c r="AP232" s="71">
        <v>117741742.69543681</v>
      </c>
      <c r="AQ232" s="72"/>
      <c r="AR232" s="71">
        <v>395</v>
      </c>
      <c r="AS232" s="71">
        <v>184</v>
      </c>
      <c r="AT232" s="71">
        <v>0</v>
      </c>
      <c r="AU232" s="71">
        <v>1</v>
      </c>
      <c r="AV232" s="71">
        <v>0</v>
      </c>
      <c r="AW232" s="71">
        <v>1</v>
      </c>
      <c r="AX232" s="71"/>
      <c r="AY232" s="72"/>
      <c r="AZ232" s="71">
        <v>1812.163</v>
      </c>
      <c r="BA232" s="71">
        <v>13179.236999999999</v>
      </c>
      <c r="BB232" s="71">
        <v>0</v>
      </c>
      <c r="BC232" s="71">
        <v>300</v>
      </c>
      <c r="BD232" s="71">
        <v>0</v>
      </c>
      <c r="BE232" s="71">
        <v>6500</v>
      </c>
      <c r="BF232" s="71"/>
      <c r="BG232" s="72"/>
      <c r="BH232" s="71">
        <v>0</v>
      </c>
      <c r="BI232" s="71">
        <v>0</v>
      </c>
      <c r="BJ232" s="71">
        <v>0</v>
      </c>
      <c r="BK232" s="71">
        <v>0</v>
      </c>
      <c r="BL232" s="71">
        <v>4.0410000000000004</v>
      </c>
      <c r="BM232" s="71">
        <v>0</v>
      </c>
      <c r="BN232" s="72"/>
      <c r="BO232" s="71">
        <v>0</v>
      </c>
      <c r="BP232" s="71">
        <v>0</v>
      </c>
      <c r="BQ232" s="71">
        <v>0</v>
      </c>
      <c r="BR232" s="71">
        <v>0</v>
      </c>
      <c r="BS232" s="71">
        <v>1</v>
      </c>
      <c r="BT232" s="71">
        <v>0</v>
      </c>
      <c r="BU232"/>
      <c r="BV232" s="70">
        <v>4.0410000000000004</v>
      </c>
      <c r="BW232" s="70">
        <v>0</v>
      </c>
      <c r="BX232" s="70">
        <v>0</v>
      </c>
      <c r="BY232" s="70">
        <v>0</v>
      </c>
      <c r="BZ232" s="70">
        <v>0</v>
      </c>
      <c r="CA232" s="70">
        <v>0</v>
      </c>
      <c r="CB232" s="70">
        <v>0</v>
      </c>
      <c r="CC232" s="70">
        <v>0</v>
      </c>
      <c r="CD232" s="70">
        <v>0</v>
      </c>
    </row>
    <row r="233" spans="1:82">
      <c r="A233" s="70" t="s">
        <v>1894</v>
      </c>
      <c r="B233" s="70">
        <v>83</v>
      </c>
      <c r="C233" s="70">
        <v>15</v>
      </c>
      <c r="D233" s="70">
        <v>5</v>
      </c>
      <c r="E233" s="70">
        <v>2018</v>
      </c>
      <c r="F233" s="70" t="s">
        <v>183</v>
      </c>
      <c r="G233" s="70" t="s">
        <v>1879</v>
      </c>
      <c r="H233" s="70" t="s">
        <v>1880</v>
      </c>
      <c r="I233" s="148"/>
      <c r="J233" s="71">
        <v>46.971387130279147</v>
      </c>
      <c r="K233" s="71">
        <v>2.6977979115980131</v>
      </c>
      <c r="L233" s="71">
        <v>15.114592586858217</v>
      </c>
      <c r="M233" s="71">
        <v>27.122174932924214</v>
      </c>
      <c r="N233" s="71">
        <v>24.203376091757249</v>
      </c>
      <c r="O233" s="71">
        <v>20.712619493792236</v>
      </c>
      <c r="P233" s="71">
        <v>24.597289076598138</v>
      </c>
      <c r="Q233" s="71">
        <v>1.3039972659642101</v>
      </c>
      <c r="R233" s="71">
        <v>3.8763465169649689</v>
      </c>
      <c r="S233" s="71">
        <v>3.4993672463656247</v>
      </c>
      <c r="T233" s="72"/>
      <c r="U233" s="71">
        <v>1498970</v>
      </c>
      <c r="V233" s="71">
        <v>680</v>
      </c>
      <c r="W233" s="71">
        <v>291</v>
      </c>
      <c r="X233" s="71">
        <v>7257</v>
      </c>
      <c r="Y233" s="71">
        <v>10126</v>
      </c>
      <c r="Z233" s="71">
        <v>12621</v>
      </c>
      <c r="AA233" s="71">
        <v>5146</v>
      </c>
      <c r="AB233" s="71">
        <v>20574</v>
      </c>
      <c r="AC233" s="71">
        <v>672532</v>
      </c>
      <c r="AD233" s="71">
        <v>3.4993672463656251</v>
      </c>
      <c r="AE233" s="72"/>
      <c r="AF233" s="71">
        <v>17683368.35428115</v>
      </c>
      <c r="AG233" s="71">
        <v>2417572.095211674</v>
      </c>
      <c r="AH233" s="71">
        <v>2190287.336745284</v>
      </c>
      <c r="AI233" s="71">
        <v>39249561.798249297</v>
      </c>
      <c r="AJ233" s="71">
        <v>40680980.678428903</v>
      </c>
      <c r="AK233" s="71">
        <v>0</v>
      </c>
      <c r="AL233" s="71">
        <v>0</v>
      </c>
      <c r="AM233" s="71">
        <v>2832033.9517814638</v>
      </c>
      <c r="AN233" s="71">
        <v>0</v>
      </c>
      <c r="AO233" s="71">
        <v>0</v>
      </c>
      <c r="AP233" s="71">
        <v>105053804.21469778</v>
      </c>
      <c r="AQ233" s="72"/>
      <c r="AR233" s="71">
        <v>420</v>
      </c>
      <c r="AS233" s="71">
        <v>221</v>
      </c>
      <c r="AT233" s="71">
        <v>0</v>
      </c>
      <c r="AU233" s="71">
        <v>1</v>
      </c>
      <c r="AV233" s="71">
        <v>0</v>
      </c>
      <c r="AW233" s="71">
        <v>1</v>
      </c>
      <c r="AX233" s="71"/>
      <c r="AY233" s="72"/>
      <c r="AZ233" s="71">
        <v>1949.1789999999996</v>
      </c>
      <c r="BA233" s="71">
        <v>14810.937</v>
      </c>
      <c r="BB233" s="71">
        <v>0</v>
      </c>
      <c r="BC233" s="71">
        <v>300</v>
      </c>
      <c r="BD233" s="71">
        <v>0</v>
      </c>
      <c r="BE233" s="71">
        <v>6500</v>
      </c>
      <c r="BF233" s="71"/>
      <c r="BG233" s="72"/>
      <c r="BH233" s="71">
        <v>0</v>
      </c>
      <c r="BI233" s="71">
        <v>0</v>
      </c>
      <c r="BJ233" s="71">
        <v>0</v>
      </c>
      <c r="BK233" s="71">
        <v>0</v>
      </c>
      <c r="BL233" s="71">
        <v>3.6360000000000001</v>
      </c>
      <c r="BM233" s="71">
        <v>0</v>
      </c>
      <c r="BN233" s="72"/>
      <c r="BO233" s="71">
        <v>0</v>
      </c>
      <c r="BP233" s="71">
        <v>0</v>
      </c>
      <c r="BQ233" s="71">
        <v>0</v>
      </c>
      <c r="BR233" s="71">
        <v>0</v>
      </c>
      <c r="BS233" s="71">
        <v>1</v>
      </c>
      <c r="BT233" s="71">
        <v>0</v>
      </c>
      <c r="BU233"/>
      <c r="BV233" s="70">
        <v>3.6360000000000001</v>
      </c>
      <c r="BW233" s="70">
        <v>0</v>
      </c>
      <c r="BX233" s="70">
        <v>0</v>
      </c>
      <c r="BY233" s="70">
        <v>0</v>
      </c>
      <c r="BZ233" s="70">
        <v>0</v>
      </c>
      <c r="CA233" s="70">
        <v>0</v>
      </c>
      <c r="CB233" s="70">
        <v>0</v>
      </c>
      <c r="CC233" s="70">
        <v>0</v>
      </c>
      <c r="CD233" s="70">
        <v>0</v>
      </c>
    </row>
    <row r="234" spans="1:82">
      <c r="A234" s="70" t="s">
        <v>1895</v>
      </c>
      <c r="B234" s="70">
        <v>84</v>
      </c>
      <c r="C234" s="70">
        <v>16</v>
      </c>
      <c r="D234" s="70">
        <v>5</v>
      </c>
      <c r="E234" s="70">
        <v>2019</v>
      </c>
      <c r="F234" s="70" t="s">
        <v>158</v>
      </c>
      <c r="G234" s="70" t="s">
        <v>1879</v>
      </c>
      <c r="H234" s="70" t="s">
        <v>1880</v>
      </c>
      <c r="I234" s="148"/>
      <c r="J234" s="71">
        <v>46.558938900061889</v>
      </c>
      <c r="K234" s="71">
        <v>2.0495936745777446</v>
      </c>
      <c r="L234" s="71">
        <v>15.004899401647513</v>
      </c>
      <c r="M234" s="71">
        <v>22.593271664762</v>
      </c>
      <c r="N234" s="71">
        <v>17.284551933691102</v>
      </c>
      <c r="O234" s="71">
        <v>19.996261920203555</v>
      </c>
      <c r="P234" s="71">
        <v>24.440858770437721</v>
      </c>
      <c r="Q234" s="71">
        <v>1.2472252472032599</v>
      </c>
      <c r="R234" s="71">
        <v>0.47979159430542562</v>
      </c>
      <c r="S234" s="71">
        <v>4.0514798308102273</v>
      </c>
      <c r="T234" s="72"/>
      <c r="U234" s="71">
        <v>1589102</v>
      </c>
      <c r="V234" s="71">
        <v>680</v>
      </c>
      <c r="W234" s="71">
        <v>291</v>
      </c>
      <c r="X234" s="71">
        <v>7257</v>
      </c>
      <c r="Y234" s="71">
        <v>10091</v>
      </c>
      <c r="Z234" s="71">
        <v>12519</v>
      </c>
      <c r="AA234" s="71">
        <v>5075</v>
      </c>
      <c r="AB234" s="71">
        <v>20211</v>
      </c>
      <c r="AC234" s="71">
        <v>84605.5</v>
      </c>
      <c r="AD234" s="71">
        <v>4.0514798308102273</v>
      </c>
      <c r="AE234" s="72"/>
      <c r="AF234" s="71">
        <v>17342798.126733299</v>
      </c>
      <c r="AG234" s="71">
        <v>1664934.6096244219</v>
      </c>
      <c r="AH234" s="71">
        <v>2428890.8300874252</v>
      </c>
      <c r="AI234" s="71">
        <v>40818737.905254379</v>
      </c>
      <c r="AJ234" s="71">
        <v>34638876.687867917</v>
      </c>
      <c r="AK234" s="71">
        <v>0</v>
      </c>
      <c r="AL234" s="71">
        <v>0</v>
      </c>
      <c r="AM234" s="71">
        <v>2752586.0516734598</v>
      </c>
      <c r="AN234" s="71">
        <v>0</v>
      </c>
      <c r="AO234" s="71">
        <v>0</v>
      </c>
      <c r="AP234" s="71">
        <v>99646824.211240903</v>
      </c>
      <c r="AQ234" s="72"/>
      <c r="AR234" s="71">
        <v>441</v>
      </c>
      <c r="AS234" s="71">
        <v>243</v>
      </c>
      <c r="AT234" s="71">
        <v>0</v>
      </c>
      <c r="AU234" s="71">
        <v>1</v>
      </c>
      <c r="AV234" s="71">
        <v>0</v>
      </c>
      <c r="AW234" s="71">
        <v>1</v>
      </c>
      <c r="AX234" s="71"/>
      <c r="AY234" s="72"/>
      <c r="AZ234" s="71">
        <v>2073.8939999999998</v>
      </c>
      <c r="BA234" s="71">
        <v>15861.337</v>
      </c>
      <c r="BB234" s="71">
        <v>0</v>
      </c>
      <c r="BC234" s="71">
        <v>300</v>
      </c>
      <c r="BD234" s="71">
        <v>0</v>
      </c>
      <c r="BE234" s="71">
        <v>6500</v>
      </c>
      <c r="BF234" s="71"/>
      <c r="BG234" s="72"/>
      <c r="BH234" s="71">
        <v>0</v>
      </c>
      <c r="BI234" s="71">
        <v>0</v>
      </c>
      <c r="BJ234" s="71">
        <v>0</v>
      </c>
      <c r="BK234" s="71">
        <v>0</v>
      </c>
      <c r="BL234" s="71">
        <v>3.835</v>
      </c>
      <c r="BM234" s="71">
        <v>0</v>
      </c>
      <c r="BN234" s="72"/>
      <c r="BO234" s="71">
        <v>0</v>
      </c>
      <c r="BP234" s="71">
        <v>0</v>
      </c>
      <c r="BQ234" s="71">
        <v>0</v>
      </c>
      <c r="BR234" s="71">
        <v>0</v>
      </c>
      <c r="BS234" s="71">
        <v>1</v>
      </c>
      <c r="BT234" s="71">
        <v>0</v>
      </c>
      <c r="BU234"/>
      <c r="BV234" s="70">
        <v>3.835</v>
      </c>
      <c r="BW234" s="70">
        <v>0</v>
      </c>
      <c r="BX234" s="70">
        <v>0</v>
      </c>
      <c r="BY234" s="70">
        <v>0</v>
      </c>
      <c r="BZ234" s="70">
        <v>0</v>
      </c>
      <c r="CA234" s="70">
        <v>0</v>
      </c>
      <c r="CB234" s="70">
        <v>0</v>
      </c>
      <c r="CC234" s="70">
        <v>0</v>
      </c>
      <c r="CD234" s="70">
        <v>0</v>
      </c>
    </row>
    <row r="235" spans="1:82">
      <c r="A235" s="70" t="s">
        <v>1896</v>
      </c>
      <c r="B235" s="70">
        <v>85</v>
      </c>
      <c r="C235" s="70">
        <v>17</v>
      </c>
      <c r="D235" s="70">
        <v>5</v>
      </c>
      <c r="E235" s="70">
        <v>2020</v>
      </c>
      <c r="F235" s="70" t="s">
        <v>159</v>
      </c>
      <c r="G235" s="1064" t="s">
        <v>1879</v>
      </c>
      <c r="H235" s="70" t="s">
        <v>1880</v>
      </c>
      <c r="I235" s="148"/>
      <c r="J235" s="71">
        <v>41.715577007802118</v>
      </c>
      <c r="K235" s="71">
        <v>2.7161888908415879</v>
      </c>
      <c r="L235" s="71">
        <v>17.06044157017444</v>
      </c>
      <c r="M235" s="71">
        <v>29.094093886084284</v>
      </c>
      <c r="N235" s="71">
        <v>30.829041519454289</v>
      </c>
      <c r="O235" s="71">
        <v>17.490164395030245</v>
      </c>
      <c r="P235" s="71">
        <v>22.913062497109838</v>
      </c>
      <c r="Q235" s="71">
        <v>1.17302359202151</v>
      </c>
      <c r="R235" s="71">
        <v>0.23139309530855945</v>
      </c>
      <c r="S235" s="71">
        <v>2.1462051669351041</v>
      </c>
      <c r="T235" s="72"/>
      <c r="U235" s="71">
        <v>1337674</v>
      </c>
      <c r="V235" s="71">
        <v>665</v>
      </c>
      <c r="W235" s="71">
        <v>289</v>
      </c>
      <c r="X235" s="71">
        <v>6843</v>
      </c>
      <c r="Y235" s="71">
        <v>10069</v>
      </c>
      <c r="Z235" s="71">
        <v>12498</v>
      </c>
      <c r="AA235" s="71">
        <v>5057</v>
      </c>
      <c r="AB235" s="71">
        <v>19895</v>
      </c>
      <c r="AC235" s="71">
        <v>41018.999999999993</v>
      </c>
      <c r="AD235" s="71">
        <v>2.1462051669351041</v>
      </c>
      <c r="AE235" s="72"/>
      <c r="AF235" s="71">
        <v>13981454.060944561</v>
      </c>
      <c r="AG235" s="71">
        <v>2283071.0170574524</v>
      </c>
      <c r="AH235" s="71">
        <v>2931760.4604058499</v>
      </c>
      <c r="AI235" s="71">
        <v>40775097.976142727</v>
      </c>
      <c r="AJ235" s="71">
        <v>47805354.035162441</v>
      </c>
      <c r="AK235" s="71"/>
      <c r="AL235" s="71"/>
      <c r="AM235" s="71">
        <v>2596518.5380602009</v>
      </c>
      <c r="AN235" s="71"/>
      <c r="AO235" s="71"/>
      <c r="AP235" s="71">
        <v>110373256.08777323</v>
      </c>
      <c r="AQ235" s="72"/>
      <c r="AR235" s="71">
        <v>465</v>
      </c>
      <c r="AS235" s="71">
        <v>279</v>
      </c>
      <c r="AT235" s="71">
        <v>0</v>
      </c>
      <c r="AU235" s="71">
        <v>1</v>
      </c>
      <c r="AV235" s="71">
        <v>0</v>
      </c>
      <c r="AW235" s="71">
        <v>1</v>
      </c>
      <c r="AX235" s="71"/>
      <c r="AY235" s="72"/>
      <c r="AZ235" s="71">
        <v>2222.6639999999989</v>
      </c>
      <c r="BA235" s="71">
        <v>17511.136999999999</v>
      </c>
      <c r="BB235" s="71">
        <v>0</v>
      </c>
      <c r="BC235" s="71">
        <v>300</v>
      </c>
      <c r="BD235" s="71">
        <v>0</v>
      </c>
      <c r="BE235" s="71">
        <v>6500</v>
      </c>
      <c r="BF235" s="71"/>
      <c r="BG235" s="72"/>
      <c r="BH235" s="71">
        <v>0</v>
      </c>
      <c r="BI235" s="71">
        <v>0</v>
      </c>
      <c r="BJ235" s="71">
        <v>0</v>
      </c>
      <c r="BK235" s="71">
        <v>0</v>
      </c>
      <c r="BL235" s="71">
        <v>4.1180000000000003</v>
      </c>
      <c r="BM235" s="71">
        <v>0</v>
      </c>
      <c r="BN235" s="72"/>
      <c r="BO235" s="71">
        <v>0</v>
      </c>
      <c r="BP235" s="71">
        <v>0</v>
      </c>
      <c r="BQ235" s="71">
        <v>0</v>
      </c>
      <c r="BR235" s="71">
        <v>0</v>
      </c>
      <c r="BS235" s="71">
        <v>1</v>
      </c>
      <c r="BT235" s="71">
        <v>0</v>
      </c>
      <c r="BU235"/>
      <c r="BV235" s="70">
        <v>4.1180000000000003</v>
      </c>
      <c r="BW235" s="70">
        <v>0</v>
      </c>
      <c r="BX235" s="70">
        <v>0</v>
      </c>
      <c r="BY235" s="70">
        <v>0</v>
      </c>
      <c r="BZ235" s="70">
        <v>0</v>
      </c>
      <c r="CA235" s="70">
        <v>0</v>
      </c>
      <c r="CB235" s="70">
        <v>0</v>
      </c>
      <c r="CC235" s="70">
        <v>0</v>
      </c>
      <c r="CD235" s="70">
        <v>0</v>
      </c>
    </row>
    <row r="236" spans="1:82">
      <c r="A236" s="70" t="s">
        <v>1897</v>
      </c>
      <c r="B236" s="70">
        <v>85</v>
      </c>
      <c r="C236" s="70">
        <v>18</v>
      </c>
      <c r="D236" s="70">
        <v>5</v>
      </c>
      <c r="E236" s="70">
        <v>2021</v>
      </c>
      <c r="F236" s="70" t="s">
        <v>160</v>
      </c>
      <c r="G236" s="1064" t="s">
        <v>1879</v>
      </c>
      <c r="H236" s="70" t="s">
        <v>1880</v>
      </c>
      <c r="I236" s="148"/>
      <c r="J236" s="71">
        <v>48.234791765949815</v>
      </c>
      <c r="K236" s="71">
        <v>2.7741670349457621</v>
      </c>
      <c r="L236" s="71">
        <v>16.599531103482615</v>
      </c>
      <c r="M236" s="71">
        <v>28.142760826444093</v>
      </c>
      <c r="N236" s="71">
        <v>24.46090849592764</v>
      </c>
      <c r="O236" s="71">
        <v>16.804353389849918</v>
      </c>
      <c r="P236" s="71">
        <v>23.446793563614616</v>
      </c>
      <c r="Q236" s="71">
        <v>1.1408256914385</v>
      </c>
      <c r="R236" s="71">
        <v>0.21096691279960986</v>
      </c>
      <c r="S236" s="71">
        <v>2.6021061442467599</v>
      </c>
      <c r="T236" s="72"/>
      <c r="U236" s="71">
        <v>1713522</v>
      </c>
      <c r="V236" s="71">
        <v>665</v>
      </c>
      <c r="W236" s="71">
        <v>289</v>
      </c>
      <c r="X236" s="71">
        <v>6843</v>
      </c>
      <c r="Y236" s="71">
        <v>10004</v>
      </c>
      <c r="Z236" s="71">
        <v>12364</v>
      </c>
      <c r="AA236" s="71">
        <v>5046</v>
      </c>
      <c r="AB236" s="71">
        <v>19539</v>
      </c>
      <c r="AC236" s="71">
        <v>36280.499999999993</v>
      </c>
      <c r="AD236" s="71">
        <v>2.6021061442467599</v>
      </c>
      <c r="AE236" s="72"/>
      <c r="AF236" s="71">
        <v>15840880.816534787</v>
      </c>
      <c r="AG236" s="71">
        <v>2439979.1649020123</v>
      </c>
      <c r="AH236" s="71">
        <v>2822245.6588838035</v>
      </c>
      <c r="AI236" s="71">
        <v>43558079.130105086</v>
      </c>
      <c r="AJ236" s="71">
        <v>38845857.252610236</v>
      </c>
      <c r="AK236" s="71">
        <v>0</v>
      </c>
      <c r="AL236" s="71">
        <v>0</v>
      </c>
      <c r="AM236" s="71">
        <v>2564765.1038766615</v>
      </c>
      <c r="AN236" s="71">
        <v>0</v>
      </c>
      <c r="AO236" s="71">
        <v>0</v>
      </c>
      <c r="AP236" s="71">
        <v>106071807.12691259</v>
      </c>
      <c r="AQ236" s="72"/>
      <c r="AR236" s="71">
        <v>492</v>
      </c>
      <c r="AS236" s="71">
        <v>290</v>
      </c>
      <c r="AT236" s="71">
        <v>0</v>
      </c>
      <c r="AU236" s="71">
        <v>2</v>
      </c>
      <c r="AV236" s="71">
        <v>0</v>
      </c>
      <c r="AW236" s="71">
        <v>1</v>
      </c>
      <c r="AX236" s="71"/>
      <c r="AY236" s="72"/>
      <c r="AZ236" s="71">
        <v>2372.5839999999998</v>
      </c>
      <c r="BA236" s="71">
        <v>18040.937000000002</v>
      </c>
      <c r="BB236" s="71">
        <v>0</v>
      </c>
      <c r="BC236" s="71">
        <v>489.7</v>
      </c>
      <c r="BD236" s="71">
        <v>0</v>
      </c>
      <c r="BE236" s="71">
        <v>6500</v>
      </c>
      <c r="BF236" s="71"/>
      <c r="BG236" s="72"/>
      <c r="BH236" s="71">
        <v>0</v>
      </c>
      <c r="BI236" s="71">
        <v>0</v>
      </c>
      <c r="BJ236" s="71">
        <v>0</v>
      </c>
      <c r="BK236" s="71">
        <v>0</v>
      </c>
      <c r="BL236" s="71">
        <v>3.847</v>
      </c>
      <c r="BM236" s="71">
        <v>0</v>
      </c>
      <c r="BN236" s="72"/>
      <c r="BO236" s="71">
        <v>0</v>
      </c>
      <c r="BP236" s="71">
        <v>0</v>
      </c>
      <c r="BQ236" s="71">
        <v>0</v>
      </c>
      <c r="BR236" s="71">
        <v>0</v>
      </c>
      <c r="BS236" s="71">
        <v>1</v>
      </c>
      <c r="BT236" s="71">
        <v>0</v>
      </c>
      <c r="BU236"/>
      <c r="BV236" s="70">
        <v>3.847</v>
      </c>
      <c r="BW236" s="70">
        <v>0</v>
      </c>
      <c r="BX236" s="70">
        <v>0</v>
      </c>
      <c r="BY236" s="70">
        <v>0</v>
      </c>
      <c r="BZ236" s="70">
        <v>0</v>
      </c>
      <c r="CA236" s="70">
        <v>0</v>
      </c>
      <c r="CB236" s="70">
        <v>0</v>
      </c>
      <c r="CC236" s="70">
        <v>0</v>
      </c>
      <c r="CD236" s="70">
        <v>0</v>
      </c>
    </row>
    <row r="237" spans="1:82">
      <c r="A237" s="70" t="s">
        <v>1898</v>
      </c>
      <c r="B237" s="70">
        <v>85</v>
      </c>
      <c r="C237" s="70">
        <v>19</v>
      </c>
      <c r="D237" s="70">
        <v>5</v>
      </c>
      <c r="E237" s="70">
        <v>2022</v>
      </c>
      <c r="F237" s="70" t="s">
        <v>161</v>
      </c>
      <c r="G237" s="70" t="s">
        <v>1879</v>
      </c>
      <c r="H237" s="70" t="s">
        <v>1880</v>
      </c>
      <c r="I237" s="148"/>
      <c r="J237" s="71">
        <v>39.16314553001645</v>
      </c>
      <c r="K237" s="71">
        <v>2.0266434730185496</v>
      </c>
      <c r="L237" s="71">
        <v>13.084995409509011</v>
      </c>
      <c r="M237" s="71">
        <v>21.483917896755408</v>
      </c>
      <c r="N237" s="71">
        <v>22.347985578774431</v>
      </c>
      <c r="O237" s="71">
        <v>17.64386970852205</v>
      </c>
      <c r="P237" s="71">
        <v>23.035228902232578</v>
      </c>
      <c r="Q237" s="71">
        <v>1.129005839600862</v>
      </c>
      <c r="R237" s="71">
        <v>0.60001202462599013</v>
      </c>
      <c r="S237" s="71">
        <v>2.5511232104856409</v>
      </c>
      <c r="T237" s="72"/>
      <c r="U237" s="71">
        <v>1617006</v>
      </c>
      <c r="V237" s="71">
        <v>665</v>
      </c>
      <c r="W237" s="71">
        <v>289</v>
      </c>
      <c r="X237" s="71">
        <v>6843</v>
      </c>
      <c r="Y237" s="71">
        <v>9943</v>
      </c>
      <c r="Z237" s="71">
        <v>12334</v>
      </c>
      <c r="AA237" s="71">
        <v>5033</v>
      </c>
      <c r="AB237" s="71">
        <v>19178</v>
      </c>
      <c r="AC237" s="71">
        <v>104481.49999999999</v>
      </c>
      <c r="AD237" s="71">
        <v>2.5511232104856409</v>
      </c>
      <c r="AE237" s="72"/>
      <c r="AF237" s="71">
        <v>15037314.672104403</v>
      </c>
      <c r="AG237" s="71">
        <v>1417198.310660776</v>
      </c>
      <c r="AH237" s="71">
        <v>2504769.6198304566</v>
      </c>
      <c r="AI237" s="71">
        <v>38051719.113227837</v>
      </c>
      <c r="AJ237" s="71">
        <v>46876504.894641057</v>
      </c>
      <c r="AK237" s="71">
        <v>0</v>
      </c>
      <c r="AL237" s="71">
        <v>0</v>
      </c>
      <c r="AM237" s="71">
        <v>2476403.2521396624</v>
      </c>
      <c r="AN237" s="71">
        <v>0</v>
      </c>
      <c r="AO237" s="71">
        <v>0</v>
      </c>
      <c r="AP237" s="71">
        <v>106363909.86260419</v>
      </c>
      <c r="AQ237" s="72"/>
      <c r="AR237" s="71">
        <v>522</v>
      </c>
      <c r="AS237" s="71">
        <v>303</v>
      </c>
      <c r="AT237" s="71">
        <v>0</v>
      </c>
      <c r="AU237" s="71">
        <v>2</v>
      </c>
      <c r="AV237" s="71">
        <v>0</v>
      </c>
      <c r="AW237" s="71">
        <v>1</v>
      </c>
      <c r="AX237" s="71"/>
      <c r="AY237" s="72"/>
      <c r="AZ237" s="71">
        <v>2563.549</v>
      </c>
      <c r="BA237" s="71">
        <v>18658.337000000003</v>
      </c>
      <c r="BB237" s="71">
        <v>0</v>
      </c>
      <c r="BC237" s="71">
        <v>489.7</v>
      </c>
      <c r="BD237" s="71">
        <v>0</v>
      </c>
      <c r="BE237" s="71">
        <v>6500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1899</v>
      </c>
      <c r="B238" s="70">
        <v>85</v>
      </c>
      <c r="C238" s="70">
        <v>20</v>
      </c>
      <c r="D238" s="70">
        <v>5</v>
      </c>
      <c r="E238" s="70">
        <v>2023</v>
      </c>
      <c r="F238" s="70" t="s">
        <v>1539</v>
      </c>
      <c r="G238" s="70" t="s">
        <v>1879</v>
      </c>
      <c r="H238" s="70" t="s">
        <v>1880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542</v>
      </c>
      <c r="AS238" s="71">
        <v>305</v>
      </c>
      <c r="AT238" s="71">
        <v>0</v>
      </c>
      <c r="AU238" s="71">
        <v>2</v>
      </c>
      <c r="AV238" s="71">
        <v>0</v>
      </c>
      <c r="AW238" s="71">
        <v>1</v>
      </c>
      <c r="AX238" s="71"/>
      <c r="AY238" s="72"/>
      <c r="AZ238" s="71">
        <v>2680.6090000000004</v>
      </c>
      <c r="BA238" s="71">
        <v>18696.537000000008</v>
      </c>
      <c r="BB238" s="71">
        <v>0</v>
      </c>
      <c r="BC238" s="71">
        <v>489.7</v>
      </c>
      <c r="BD238" s="71">
        <v>0</v>
      </c>
      <c r="BE238" s="71">
        <v>6500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1900</v>
      </c>
      <c r="B239" s="70">
        <v>85</v>
      </c>
      <c r="C239" s="70">
        <v>21</v>
      </c>
      <c r="D239" s="70">
        <v>5</v>
      </c>
      <c r="E239" s="70">
        <v>2024</v>
      </c>
      <c r="F239" s="70" t="s">
        <v>1554</v>
      </c>
      <c r="G239" s="70" t="s">
        <v>1879</v>
      </c>
      <c r="H239" s="70" t="s">
        <v>1880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1901</v>
      </c>
      <c r="B240" s="70">
        <v>222</v>
      </c>
      <c r="C240" s="70">
        <v>1</v>
      </c>
      <c r="D240" s="70">
        <v>14</v>
      </c>
      <c r="E240" s="70">
        <v>1990</v>
      </c>
      <c r="F240" s="70" t="s">
        <v>787</v>
      </c>
      <c r="G240" s="70" t="s">
        <v>1902</v>
      </c>
      <c r="H240" s="70" t="s">
        <v>1903</v>
      </c>
      <c r="I240" s="148"/>
      <c r="J240" s="71">
        <v>58.154324408463737</v>
      </c>
      <c r="K240" s="71">
        <v>2.8238596867155321</v>
      </c>
      <c r="L240" s="71">
        <v>4.8910914953361484</v>
      </c>
      <c r="M240" s="71">
        <v>16.650035061012169</v>
      </c>
      <c r="N240" s="71">
        <v>21.476179385453118</v>
      </c>
      <c r="O240" s="71">
        <v>16.729405228914821</v>
      </c>
      <c r="P240" s="71">
        <v>25.101818513526119</v>
      </c>
      <c r="Q240" s="71">
        <v>1.4419883741778801</v>
      </c>
      <c r="R240" s="71">
        <v>0</v>
      </c>
      <c r="S240" s="71">
        <v>1.144630754809187</v>
      </c>
      <c r="T240" s="72"/>
      <c r="U240" s="71">
        <v>4695721</v>
      </c>
      <c r="V240" s="71">
        <v>820</v>
      </c>
      <c r="W240" s="71">
        <v>51</v>
      </c>
      <c r="X240" s="71">
        <v>6152</v>
      </c>
      <c r="Y240" s="71">
        <v>6527</v>
      </c>
      <c r="Z240" s="71">
        <v>6881</v>
      </c>
      <c r="AA240" s="71">
        <v>6095</v>
      </c>
      <c r="AB240" s="71">
        <v>23413</v>
      </c>
      <c r="AC240" s="71">
        <v>0</v>
      </c>
      <c r="AD240" s="71">
        <v>1.144630754809187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1904</v>
      </c>
      <c r="B241" s="70">
        <v>223</v>
      </c>
      <c r="C241" s="70">
        <v>2</v>
      </c>
      <c r="D241" s="70">
        <v>14</v>
      </c>
      <c r="E241" s="70">
        <v>2005</v>
      </c>
      <c r="F241" s="70" t="s">
        <v>789</v>
      </c>
      <c r="G241" s="70" t="s">
        <v>1902</v>
      </c>
      <c r="H241" s="70" t="s">
        <v>1903</v>
      </c>
      <c r="I241" s="148"/>
      <c r="J241" s="71">
        <v>24.254865022281379</v>
      </c>
      <c r="K241" s="71">
        <v>1.844336756264596</v>
      </c>
      <c r="L241" s="71">
        <v>0.1269948771226713</v>
      </c>
      <c r="M241" s="71">
        <v>22.950635613797338</v>
      </c>
      <c r="N241" s="71">
        <v>26.506758236161239</v>
      </c>
      <c r="O241" s="71">
        <v>24.13827601849469</v>
      </c>
      <c r="P241" s="71">
        <v>22.32223731216391</v>
      </c>
      <c r="Q241" s="71">
        <v>1.3087815508326901</v>
      </c>
      <c r="R241" s="71">
        <v>0</v>
      </c>
      <c r="S241" s="71">
        <v>1.6006478180000001</v>
      </c>
      <c r="T241" s="72"/>
      <c r="U241" s="71">
        <v>2461897</v>
      </c>
      <c r="V241" s="71">
        <v>782</v>
      </c>
      <c r="W241" s="71">
        <v>2</v>
      </c>
      <c r="X241" s="71">
        <v>4611</v>
      </c>
      <c r="Y241" s="71">
        <v>7497</v>
      </c>
      <c r="Z241" s="71">
        <v>11489</v>
      </c>
      <c r="AA241" s="71">
        <v>4439</v>
      </c>
      <c r="AB241" s="71">
        <v>22215</v>
      </c>
      <c r="AC241" s="71">
        <v>0</v>
      </c>
      <c r="AD241" s="71">
        <v>1.6006478180000001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1905</v>
      </c>
      <c r="B242" s="70">
        <v>224</v>
      </c>
      <c r="C242" s="70">
        <v>3</v>
      </c>
      <c r="D242" s="70">
        <v>14</v>
      </c>
      <c r="E242" s="70">
        <v>2006</v>
      </c>
      <c r="F242" s="70" t="s">
        <v>790</v>
      </c>
      <c r="G242" s="70" t="s">
        <v>1902</v>
      </c>
      <c r="H242" s="70" t="s">
        <v>1903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1906</v>
      </c>
      <c r="B243" s="70">
        <v>225</v>
      </c>
      <c r="C243" s="70">
        <v>4</v>
      </c>
      <c r="D243" s="70">
        <v>14</v>
      </c>
      <c r="E243" s="70">
        <v>2007</v>
      </c>
      <c r="F243" s="70" t="s">
        <v>791</v>
      </c>
      <c r="G243" s="70" t="s">
        <v>1902</v>
      </c>
      <c r="H243" s="70" t="s">
        <v>1903</v>
      </c>
      <c r="I243" s="148"/>
      <c r="J243" s="71">
        <v>18.757924926527679</v>
      </c>
      <c r="K243" s="71">
        <v>1.75421930968811</v>
      </c>
      <c r="L243" s="71">
        <v>0.21183300789598319</v>
      </c>
      <c r="M243" s="71">
        <v>22.90612825277077</v>
      </c>
      <c r="N243" s="71">
        <v>27.85448067637526</v>
      </c>
      <c r="O243" s="71">
        <v>23.555386832575518</v>
      </c>
      <c r="P243" s="71">
        <v>21.44730592362869</v>
      </c>
      <c r="Q243" s="71">
        <v>1.3642499174611999</v>
      </c>
      <c r="R243" s="71">
        <v>0</v>
      </c>
      <c r="S243" s="71">
        <v>1.610859628</v>
      </c>
      <c r="T243" s="72"/>
      <c r="U243" s="71">
        <v>2687599</v>
      </c>
      <c r="V243" s="71">
        <v>735</v>
      </c>
      <c r="W243" s="71">
        <v>2</v>
      </c>
      <c r="X243" s="71">
        <v>5805</v>
      </c>
      <c r="Y243" s="71">
        <v>7565</v>
      </c>
      <c r="Z243" s="71">
        <v>11655</v>
      </c>
      <c r="AA243" s="71">
        <v>4200</v>
      </c>
      <c r="AB243" s="71">
        <v>21932</v>
      </c>
      <c r="AC243" s="71">
        <v>0</v>
      </c>
      <c r="AD243" s="71">
        <v>1.610859628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1907</v>
      </c>
      <c r="B244" s="70">
        <v>226</v>
      </c>
      <c r="C244" s="70">
        <v>5</v>
      </c>
      <c r="D244" s="70">
        <v>14</v>
      </c>
      <c r="E244" s="70">
        <v>2008</v>
      </c>
      <c r="F244" s="70" t="s">
        <v>792</v>
      </c>
      <c r="G244" s="70" t="s">
        <v>1902</v>
      </c>
      <c r="H244" s="70" t="s">
        <v>1903</v>
      </c>
      <c r="I244" s="148"/>
      <c r="J244" s="71">
        <v>20.182634856075179</v>
      </c>
      <c r="K244" s="71">
        <v>1.300888163956845</v>
      </c>
      <c r="L244" s="71">
        <v>0.1854497278541361</v>
      </c>
      <c r="M244" s="71">
        <v>24.756306385385638</v>
      </c>
      <c r="N244" s="71">
        <v>23.863644689436011</v>
      </c>
      <c r="O244" s="71">
        <v>22.848436307594469</v>
      </c>
      <c r="P244" s="71">
        <v>20.89239263707789</v>
      </c>
      <c r="Q244" s="71">
        <v>1.3325048809505899</v>
      </c>
      <c r="R244" s="71">
        <v>0</v>
      </c>
      <c r="S244" s="71">
        <v>1.9346040728</v>
      </c>
      <c r="T244" s="72"/>
      <c r="U244" s="71">
        <v>2733104</v>
      </c>
      <c r="V244" s="71">
        <v>735</v>
      </c>
      <c r="W244" s="71">
        <v>2</v>
      </c>
      <c r="X244" s="71">
        <v>5805</v>
      </c>
      <c r="Y244" s="71">
        <v>7558</v>
      </c>
      <c r="Z244" s="71">
        <v>11702</v>
      </c>
      <c r="AA244" s="71">
        <v>4096</v>
      </c>
      <c r="AB244" s="71">
        <v>21774</v>
      </c>
      <c r="AC244" s="71">
        <v>0</v>
      </c>
      <c r="AD244" s="71">
        <v>1.9346040728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1908</v>
      </c>
      <c r="B245" s="70">
        <v>227</v>
      </c>
      <c r="C245" s="70">
        <v>6</v>
      </c>
      <c r="D245" s="70">
        <v>14</v>
      </c>
      <c r="E245" s="70">
        <v>2009</v>
      </c>
      <c r="F245" s="70" t="s">
        <v>176</v>
      </c>
      <c r="G245" s="70" t="s">
        <v>1902</v>
      </c>
      <c r="H245" s="70" t="s">
        <v>1903</v>
      </c>
      <c r="I245" s="148"/>
      <c r="J245" s="71">
        <v>19.49183724138285</v>
      </c>
      <c r="K245" s="71">
        <v>1.2756383348511069</v>
      </c>
      <c r="L245" s="71">
        <v>2.5103679847106979</v>
      </c>
      <c r="M245" s="71">
        <v>25.711911563602609</v>
      </c>
      <c r="N245" s="71">
        <v>23.696544766044859</v>
      </c>
      <c r="O245" s="71">
        <v>23.33220599831726</v>
      </c>
      <c r="P245" s="71">
        <v>19.85395368600237</v>
      </c>
      <c r="Q245" s="71">
        <v>1.2628956740788999</v>
      </c>
      <c r="R245" s="71">
        <v>0</v>
      </c>
      <c r="S245" s="71">
        <v>1.0737604602399999</v>
      </c>
      <c r="T245" s="72"/>
      <c r="U245" s="71">
        <v>2354688</v>
      </c>
      <c r="V245" s="71">
        <v>713</v>
      </c>
      <c r="W245" s="71">
        <v>39</v>
      </c>
      <c r="X245" s="71">
        <v>5872</v>
      </c>
      <c r="Y245" s="71">
        <v>7641</v>
      </c>
      <c r="Z245" s="71">
        <v>11795</v>
      </c>
      <c r="AA245" s="71">
        <v>3996</v>
      </c>
      <c r="AB245" s="71">
        <v>21663</v>
      </c>
      <c r="AC245" s="71">
        <v>0</v>
      </c>
      <c r="AD245" s="71">
        <v>1.0737604602399999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1909</v>
      </c>
      <c r="B246" s="70">
        <v>228</v>
      </c>
      <c r="C246" s="70">
        <v>7</v>
      </c>
      <c r="D246" s="70">
        <v>14</v>
      </c>
      <c r="E246" s="70">
        <v>2010</v>
      </c>
      <c r="F246" s="70" t="s">
        <v>177</v>
      </c>
      <c r="G246" s="70" t="s">
        <v>1902</v>
      </c>
      <c r="H246" s="70" t="s">
        <v>1903</v>
      </c>
      <c r="I246" s="148"/>
      <c r="J246" s="71">
        <v>20.13825941020977</v>
      </c>
      <c r="K246" s="71">
        <v>1.385112652982539</v>
      </c>
      <c r="L246" s="71">
        <v>2.38575225834684</v>
      </c>
      <c r="M246" s="71">
        <v>27.053359570528698</v>
      </c>
      <c r="N246" s="71">
        <v>27.037997420639769</v>
      </c>
      <c r="O246" s="71">
        <v>23.549171444730231</v>
      </c>
      <c r="P246" s="71">
        <v>19.64907973951874</v>
      </c>
      <c r="Q246" s="71">
        <v>1.3028664611952401</v>
      </c>
      <c r="R246" s="71">
        <v>0</v>
      </c>
      <c r="S246" s="71">
        <v>1.3707777355999999</v>
      </c>
      <c r="T246" s="72"/>
      <c r="U246" s="71">
        <v>2670874</v>
      </c>
      <c r="V246" s="71">
        <v>713</v>
      </c>
      <c r="W246" s="71">
        <v>39</v>
      </c>
      <c r="X246" s="71">
        <v>5872</v>
      </c>
      <c r="Y246" s="71">
        <v>7651</v>
      </c>
      <c r="Z246" s="71">
        <v>11960</v>
      </c>
      <c r="AA246" s="71">
        <v>3856</v>
      </c>
      <c r="AB246" s="71">
        <v>21415</v>
      </c>
      <c r="AC246" s="71">
        <v>0</v>
      </c>
      <c r="AD246" s="71">
        <v>1.3707777355999999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2.6960000000000002</v>
      </c>
      <c r="BK246" s="71">
        <v>0</v>
      </c>
      <c r="BL246" s="71">
        <v>0</v>
      </c>
      <c r="BM246" s="71">
        <v>0</v>
      </c>
      <c r="BN246" s="72"/>
      <c r="BO246" s="71">
        <v>0</v>
      </c>
      <c r="BP246" s="71">
        <v>0</v>
      </c>
      <c r="BQ246" s="71">
        <v>1</v>
      </c>
      <c r="BR246" s="71">
        <v>0</v>
      </c>
      <c r="BS246" s="71">
        <v>0</v>
      </c>
      <c r="BT246" s="71">
        <v>0</v>
      </c>
      <c r="BU246"/>
      <c r="BV246" s="70">
        <v>2.6960000000000002</v>
      </c>
      <c r="BW246" s="70">
        <v>0</v>
      </c>
      <c r="BX246" s="70">
        <v>0</v>
      </c>
      <c r="BY246" s="70">
        <v>0</v>
      </c>
      <c r="BZ246" s="70">
        <v>0</v>
      </c>
      <c r="CA246" s="70">
        <v>0</v>
      </c>
      <c r="CB246" s="70">
        <v>0</v>
      </c>
      <c r="CC246" s="70">
        <v>0</v>
      </c>
      <c r="CD246" s="70">
        <v>0</v>
      </c>
    </row>
    <row r="247" spans="1:82">
      <c r="A247" s="70" t="s">
        <v>1910</v>
      </c>
      <c r="B247" s="70">
        <v>229</v>
      </c>
      <c r="C247" s="70">
        <v>8</v>
      </c>
      <c r="D247" s="70">
        <v>14</v>
      </c>
      <c r="E247" s="70">
        <v>2011</v>
      </c>
      <c r="F247" s="70" t="s">
        <v>178</v>
      </c>
      <c r="G247" s="70" t="s">
        <v>1902</v>
      </c>
      <c r="H247" s="70" t="s">
        <v>1903</v>
      </c>
      <c r="I247" s="148"/>
      <c r="J247" s="71">
        <v>23.520848026480021</v>
      </c>
      <c r="K247" s="71">
        <v>1.850687261433545</v>
      </c>
      <c r="L247" s="71">
        <v>1.704358825644948</v>
      </c>
      <c r="M247" s="71">
        <v>32.267843064672107</v>
      </c>
      <c r="N247" s="71">
        <v>34.522443653661973</v>
      </c>
      <c r="O247" s="71">
        <v>23.150581787195406</v>
      </c>
      <c r="P247" s="71">
        <v>18.715067165846641</v>
      </c>
      <c r="Q247" s="71">
        <v>1.49849037363323</v>
      </c>
      <c r="R247" s="71">
        <v>0</v>
      </c>
      <c r="S247" s="71">
        <v>2.005500525</v>
      </c>
      <c r="T247" s="72"/>
      <c r="U247" s="71">
        <v>2398524</v>
      </c>
      <c r="V247" s="71">
        <v>713</v>
      </c>
      <c r="W247" s="71">
        <v>39</v>
      </c>
      <c r="X247" s="71">
        <v>5872</v>
      </c>
      <c r="Y247" s="71">
        <v>7676</v>
      </c>
      <c r="Z247" s="71">
        <v>12013</v>
      </c>
      <c r="AA247" s="71">
        <v>3782</v>
      </c>
      <c r="AB247" s="71">
        <v>21353</v>
      </c>
      <c r="AC247" s="71">
        <v>0</v>
      </c>
      <c r="AD247" s="71">
        <v>2.005500525</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6.5579999999999998</v>
      </c>
      <c r="BK247" s="71">
        <v>0</v>
      </c>
      <c r="BL247" s="71">
        <v>0</v>
      </c>
      <c r="BM247" s="71">
        <v>0</v>
      </c>
      <c r="BN247" s="72"/>
      <c r="BO247" s="71">
        <v>0</v>
      </c>
      <c r="BP247" s="71">
        <v>0</v>
      </c>
      <c r="BQ247" s="71">
        <v>2</v>
      </c>
      <c r="BR247" s="71">
        <v>0</v>
      </c>
      <c r="BS247" s="71">
        <v>0</v>
      </c>
      <c r="BT247" s="71">
        <v>0</v>
      </c>
      <c r="BU247"/>
      <c r="BV247" s="70">
        <v>6.5579999999999998</v>
      </c>
      <c r="BW247" s="70">
        <v>0</v>
      </c>
      <c r="BX247" s="70">
        <v>0</v>
      </c>
      <c r="BY247" s="70">
        <v>0</v>
      </c>
      <c r="BZ247" s="70">
        <v>0</v>
      </c>
      <c r="CA247" s="70">
        <v>0</v>
      </c>
      <c r="CB247" s="70">
        <v>0</v>
      </c>
      <c r="CC247" s="70">
        <v>0</v>
      </c>
      <c r="CD247" s="70">
        <v>0</v>
      </c>
    </row>
    <row r="248" spans="1:82">
      <c r="A248" s="70" t="s">
        <v>1911</v>
      </c>
      <c r="B248" s="70">
        <v>230</v>
      </c>
      <c r="C248" s="70">
        <v>9</v>
      </c>
      <c r="D248" s="70">
        <v>14</v>
      </c>
      <c r="E248" s="70">
        <v>2012</v>
      </c>
      <c r="F248" s="70" t="s">
        <v>179</v>
      </c>
      <c r="G248" s="70" t="s">
        <v>1902</v>
      </c>
      <c r="H248" s="70" t="s">
        <v>1903</v>
      </c>
      <c r="I248" s="148"/>
      <c r="J248" s="71">
        <v>25.434526648448191</v>
      </c>
      <c r="K248" s="71">
        <v>1.7938336260927781</v>
      </c>
      <c r="L248" s="71">
        <v>1.710893096276362</v>
      </c>
      <c r="M248" s="71">
        <v>37.454028814599937</v>
      </c>
      <c r="N248" s="71">
        <v>35.907950756470541</v>
      </c>
      <c r="O248" s="71">
        <v>23.205489670846841</v>
      </c>
      <c r="P248" s="71">
        <v>18.483137004190237</v>
      </c>
      <c r="Q248" s="71">
        <v>1.61649021322565</v>
      </c>
      <c r="R248" s="71">
        <v>0</v>
      </c>
      <c r="S248" s="71">
        <v>2.1367253586000001</v>
      </c>
      <c r="T248" s="72"/>
      <c r="U248" s="71">
        <v>2624441</v>
      </c>
      <c r="V248" s="71">
        <v>713</v>
      </c>
      <c r="W248" s="71">
        <v>39</v>
      </c>
      <c r="X248" s="71">
        <v>5872</v>
      </c>
      <c r="Y248" s="71">
        <v>7704</v>
      </c>
      <c r="Z248" s="71">
        <v>12137</v>
      </c>
      <c r="AA248" s="71">
        <v>3714</v>
      </c>
      <c r="AB248" s="71">
        <v>21201</v>
      </c>
      <c r="AC248" s="71">
        <v>0</v>
      </c>
      <c r="AD248" s="71">
        <v>2.1367253586000001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9.3239999999999998</v>
      </c>
      <c r="BK248" s="71">
        <v>0</v>
      </c>
      <c r="BL248" s="71">
        <v>0</v>
      </c>
      <c r="BM248" s="71">
        <v>0</v>
      </c>
      <c r="BN248" s="72"/>
      <c r="BO248" s="71">
        <v>0</v>
      </c>
      <c r="BP248" s="71">
        <v>0</v>
      </c>
      <c r="BQ248" s="71">
        <v>2</v>
      </c>
      <c r="BR248" s="71">
        <v>0</v>
      </c>
      <c r="BS248" s="71">
        <v>0</v>
      </c>
      <c r="BT248" s="71">
        <v>0</v>
      </c>
      <c r="BU248"/>
      <c r="BV248" s="70">
        <v>9.3239999999999998</v>
      </c>
      <c r="BW248" s="70">
        <v>0</v>
      </c>
      <c r="BX248" s="70">
        <v>0</v>
      </c>
      <c r="BY248" s="70">
        <v>0</v>
      </c>
      <c r="BZ248" s="70">
        <v>0</v>
      </c>
      <c r="CA248" s="70">
        <v>0</v>
      </c>
      <c r="CB248" s="70">
        <v>0</v>
      </c>
      <c r="CC248" s="70">
        <v>0</v>
      </c>
      <c r="CD248" s="70">
        <v>0</v>
      </c>
    </row>
    <row r="249" spans="1:82">
      <c r="A249" s="70" t="s">
        <v>1912</v>
      </c>
      <c r="B249" s="70">
        <v>231</v>
      </c>
      <c r="C249" s="70">
        <v>10</v>
      </c>
      <c r="D249" s="70">
        <v>14</v>
      </c>
      <c r="E249" s="70">
        <v>2013</v>
      </c>
      <c r="F249" s="70" t="s">
        <v>180</v>
      </c>
      <c r="G249" s="70" t="s">
        <v>1902</v>
      </c>
      <c r="H249" s="70" t="s">
        <v>1903</v>
      </c>
      <c r="I249" s="148"/>
      <c r="J249" s="71">
        <v>30.00889024077366</v>
      </c>
      <c r="K249" s="71">
        <v>1.483366323740968</v>
      </c>
      <c r="L249" s="71">
        <v>1.3546924535435969</v>
      </c>
      <c r="M249" s="71">
        <v>40.258771352623299</v>
      </c>
      <c r="N249" s="71">
        <v>40.511384866515982</v>
      </c>
      <c r="O249" s="71">
        <v>22.490056447792579</v>
      </c>
      <c r="P249" s="71">
        <v>18.263050491108082</v>
      </c>
      <c r="Q249" s="71">
        <v>1.6304864514742701</v>
      </c>
      <c r="R249" s="71">
        <v>0</v>
      </c>
      <c r="S249" s="71">
        <v>1.8968969769999999</v>
      </c>
      <c r="T249" s="72"/>
      <c r="U249" s="71">
        <v>2710882</v>
      </c>
      <c r="V249" s="71">
        <v>713</v>
      </c>
      <c r="W249" s="71">
        <v>39</v>
      </c>
      <c r="X249" s="71">
        <v>5872</v>
      </c>
      <c r="Y249" s="71">
        <v>7696</v>
      </c>
      <c r="Z249" s="71">
        <v>12288</v>
      </c>
      <c r="AA249" s="71">
        <v>3656</v>
      </c>
      <c r="AB249" s="71">
        <v>21078</v>
      </c>
      <c r="AC249" s="71">
        <v>0</v>
      </c>
      <c r="AD249" s="71">
        <v>1.8968969769999999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10.955</v>
      </c>
      <c r="BK249" s="71">
        <v>0</v>
      </c>
      <c r="BL249" s="71">
        <v>0</v>
      </c>
      <c r="BM249" s="71">
        <v>0</v>
      </c>
      <c r="BN249" s="72"/>
      <c r="BO249" s="71">
        <v>0</v>
      </c>
      <c r="BP249" s="71">
        <v>0</v>
      </c>
      <c r="BQ249" s="71">
        <v>2</v>
      </c>
      <c r="BR249" s="71">
        <v>0</v>
      </c>
      <c r="BS249" s="71">
        <v>0</v>
      </c>
      <c r="BT249" s="71">
        <v>0</v>
      </c>
      <c r="BU249"/>
      <c r="BV249" s="70">
        <v>10.955</v>
      </c>
      <c r="BW249" s="70">
        <v>0</v>
      </c>
      <c r="BX249" s="70">
        <v>0</v>
      </c>
      <c r="BY249" s="70">
        <v>0</v>
      </c>
      <c r="BZ249" s="70">
        <v>0</v>
      </c>
      <c r="CA249" s="70">
        <v>0</v>
      </c>
      <c r="CB249" s="70">
        <v>0</v>
      </c>
      <c r="CC249" s="70">
        <v>0</v>
      </c>
      <c r="CD249" s="70">
        <v>0</v>
      </c>
    </row>
    <row r="250" spans="1:82">
      <c r="A250" s="70" t="s">
        <v>1913</v>
      </c>
      <c r="B250" s="70">
        <v>232</v>
      </c>
      <c r="C250" s="70">
        <v>11</v>
      </c>
      <c r="D250" s="70">
        <v>14</v>
      </c>
      <c r="E250" s="70">
        <v>2014</v>
      </c>
      <c r="F250" s="70" t="s">
        <v>181</v>
      </c>
      <c r="G250" s="70" t="s">
        <v>1902</v>
      </c>
      <c r="H250" s="70" t="s">
        <v>1903</v>
      </c>
      <c r="I250" s="148"/>
      <c r="J250" s="71">
        <v>31.136252162292749</v>
      </c>
      <c r="K250" s="71">
        <v>1.427338520528703</v>
      </c>
      <c r="L250" s="71">
        <v>1.9720777408449519</v>
      </c>
      <c r="M250" s="71">
        <v>33.961278653367181</v>
      </c>
      <c r="N250" s="71">
        <v>35.770524044541531</v>
      </c>
      <c r="O250" s="71">
        <v>21.537767607112702</v>
      </c>
      <c r="P250" s="71">
        <v>18.167168534035461</v>
      </c>
      <c r="Q250" s="71">
        <v>1.54698775836642</v>
      </c>
      <c r="R250" s="71">
        <v>0</v>
      </c>
      <c r="S250" s="71">
        <v>1.9470770879999999</v>
      </c>
      <c r="T250" s="72"/>
      <c r="U250" s="71">
        <v>2964330</v>
      </c>
      <c r="V250" s="71">
        <v>595</v>
      </c>
      <c r="W250" s="71">
        <v>37</v>
      </c>
      <c r="X250" s="71">
        <v>5618</v>
      </c>
      <c r="Y250" s="71">
        <v>7720</v>
      </c>
      <c r="Z250" s="71">
        <v>12394</v>
      </c>
      <c r="AA250" s="71">
        <v>3618</v>
      </c>
      <c r="AB250" s="71">
        <v>20844</v>
      </c>
      <c r="AC250" s="71">
        <v>0</v>
      </c>
      <c r="AD250" s="71">
        <v>1.9470770879999999</v>
      </c>
      <c r="AE250" s="72"/>
      <c r="AF250" s="71"/>
      <c r="AG250" s="71"/>
      <c r="AH250" s="71"/>
      <c r="AI250" s="71"/>
      <c r="AJ250" s="71"/>
      <c r="AK250" s="71"/>
      <c r="AL250" s="71"/>
      <c r="AM250" s="71"/>
      <c r="AN250" s="71"/>
      <c r="AO250" s="71"/>
      <c r="AP250" s="71"/>
      <c r="AQ250" s="72"/>
      <c r="AR250" s="71">
        <v>714</v>
      </c>
      <c r="AS250" s="71">
        <v>132</v>
      </c>
      <c r="AT250" s="71">
        <v>0</v>
      </c>
      <c r="AU250" s="71">
        <v>0</v>
      </c>
      <c r="AV250" s="71">
        <v>0</v>
      </c>
      <c r="AW250" s="71">
        <v>0</v>
      </c>
      <c r="AX250" s="71"/>
      <c r="AY250" s="72"/>
      <c r="AZ250" s="71">
        <v>3345.3519999999999</v>
      </c>
      <c r="BA250" s="71">
        <v>5941.08</v>
      </c>
      <c r="BB250" s="71">
        <v>0</v>
      </c>
      <c r="BC250" s="71">
        <v>0</v>
      </c>
      <c r="BD250" s="71">
        <v>0</v>
      </c>
      <c r="BE250" s="71">
        <v>0</v>
      </c>
      <c r="BF250" s="71"/>
      <c r="BG250" s="72"/>
      <c r="BH250" s="71">
        <v>0</v>
      </c>
      <c r="BI250" s="71">
        <v>0</v>
      </c>
      <c r="BJ250" s="71">
        <v>11.997999999999999</v>
      </c>
      <c r="BK250" s="71">
        <v>0</v>
      </c>
      <c r="BL250" s="71">
        <v>0</v>
      </c>
      <c r="BM250" s="71">
        <v>0</v>
      </c>
      <c r="BN250" s="72"/>
      <c r="BO250" s="71">
        <v>0</v>
      </c>
      <c r="BP250" s="71">
        <v>0</v>
      </c>
      <c r="BQ250" s="71">
        <v>2</v>
      </c>
      <c r="BR250" s="71">
        <v>0</v>
      </c>
      <c r="BS250" s="71">
        <v>0</v>
      </c>
      <c r="BT250" s="71">
        <v>0</v>
      </c>
      <c r="BU250"/>
      <c r="BV250" s="70">
        <v>11.997999999999999</v>
      </c>
      <c r="BW250" s="70">
        <v>0</v>
      </c>
      <c r="BX250" s="70">
        <v>0</v>
      </c>
      <c r="BY250" s="70">
        <v>0</v>
      </c>
      <c r="BZ250" s="70">
        <v>0</v>
      </c>
      <c r="CA250" s="70">
        <v>0</v>
      </c>
      <c r="CB250" s="70">
        <v>0</v>
      </c>
      <c r="CC250" s="70">
        <v>0</v>
      </c>
      <c r="CD250" s="70">
        <v>0</v>
      </c>
    </row>
    <row r="251" spans="1:82">
      <c r="A251" s="70" t="s">
        <v>1914</v>
      </c>
      <c r="B251" s="70">
        <v>233</v>
      </c>
      <c r="C251" s="70">
        <v>12</v>
      </c>
      <c r="D251" s="70">
        <v>14</v>
      </c>
      <c r="E251" s="70">
        <v>2015</v>
      </c>
      <c r="F251" s="70" t="s">
        <v>182</v>
      </c>
      <c r="G251" s="70" t="s">
        <v>1902</v>
      </c>
      <c r="H251" s="70" t="s">
        <v>1903</v>
      </c>
      <c r="I251" s="148"/>
      <c r="J251" s="71">
        <v>32.531057794832662</v>
      </c>
      <c r="K251" s="71">
        <v>1.3389019659243759</v>
      </c>
      <c r="L251" s="71">
        <v>2.4431747948162368</v>
      </c>
      <c r="M251" s="71">
        <v>26.73267979652282</v>
      </c>
      <c r="N251" s="71">
        <v>31.844191425152601</v>
      </c>
      <c r="O251" s="71">
        <v>21.506306229678188</v>
      </c>
      <c r="P251" s="71">
        <v>18.025737476535596</v>
      </c>
      <c r="Q251" s="71">
        <v>1.5056101721303301</v>
      </c>
      <c r="R251" s="71">
        <v>0</v>
      </c>
      <c r="S251" s="71">
        <v>2.608761683375501</v>
      </c>
      <c r="T251" s="72"/>
      <c r="U251" s="71">
        <v>3765772</v>
      </c>
      <c r="V251" s="71">
        <v>595</v>
      </c>
      <c r="W251" s="71">
        <v>37</v>
      </c>
      <c r="X251" s="71">
        <v>5618</v>
      </c>
      <c r="Y251" s="71">
        <v>7750</v>
      </c>
      <c r="Z251" s="71">
        <v>12495</v>
      </c>
      <c r="AA251" s="71">
        <v>3587</v>
      </c>
      <c r="AB251" s="71">
        <v>20723</v>
      </c>
      <c r="AC251" s="71">
        <v>0</v>
      </c>
      <c r="AD251" s="71">
        <v>2.608761683375501</v>
      </c>
      <c r="AE251" s="72"/>
      <c r="AF251" s="71">
        <v>37831338.420981191</v>
      </c>
      <c r="AG251" s="71">
        <v>1026153.181352175</v>
      </c>
      <c r="AH251" s="71">
        <v>620696.37157001253</v>
      </c>
      <c r="AI251" s="71">
        <v>36604931.011858247</v>
      </c>
      <c r="AJ251" s="71">
        <v>50750154.338296153</v>
      </c>
      <c r="AK251" s="71">
        <v>0</v>
      </c>
      <c r="AL251" s="71">
        <v>0</v>
      </c>
      <c r="AM251" s="71">
        <v>2840000.220284489</v>
      </c>
      <c r="AN251" s="71">
        <v>0</v>
      </c>
      <c r="AO251" s="71">
        <v>0</v>
      </c>
      <c r="AP251" s="71">
        <v>129673273.54434228</v>
      </c>
      <c r="AQ251" s="72"/>
      <c r="AR251" s="71">
        <v>770</v>
      </c>
      <c r="AS251" s="71">
        <v>155</v>
      </c>
      <c r="AT251" s="71">
        <v>0</v>
      </c>
      <c r="AU251" s="71">
        <v>0</v>
      </c>
      <c r="AV251" s="71">
        <v>0</v>
      </c>
      <c r="AW251" s="71">
        <v>0</v>
      </c>
      <c r="AX251" s="71"/>
      <c r="AY251" s="72"/>
      <c r="AZ251" s="71">
        <v>3690.8719999999998</v>
      </c>
      <c r="BA251" s="71">
        <v>6572.58</v>
      </c>
      <c r="BB251" s="71">
        <v>0</v>
      </c>
      <c r="BC251" s="71">
        <v>0</v>
      </c>
      <c r="BD251" s="71">
        <v>0</v>
      </c>
      <c r="BE251" s="71">
        <v>0</v>
      </c>
      <c r="BF251" s="71"/>
      <c r="BG251" s="72"/>
      <c r="BH251" s="71">
        <v>0</v>
      </c>
      <c r="BI251" s="71">
        <v>0</v>
      </c>
      <c r="BJ251" s="71">
        <v>11.62</v>
      </c>
      <c r="BK251" s="71">
        <v>0</v>
      </c>
      <c r="BL251" s="71">
        <v>0</v>
      </c>
      <c r="BM251" s="71">
        <v>0</v>
      </c>
      <c r="BN251" s="72"/>
      <c r="BO251" s="71">
        <v>0</v>
      </c>
      <c r="BP251" s="71">
        <v>0</v>
      </c>
      <c r="BQ251" s="71">
        <v>2</v>
      </c>
      <c r="BR251" s="71">
        <v>0</v>
      </c>
      <c r="BS251" s="71">
        <v>0</v>
      </c>
      <c r="BT251" s="71">
        <v>0</v>
      </c>
      <c r="BU251"/>
      <c r="BV251" s="70">
        <v>11.62</v>
      </c>
      <c r="BW251" s="70">
        <v>0</v>
      </c>
      <c r="BX251" s="70">
        <v>0</v>
      </c>
      <c r="BY251" s="70">
        <v>0</v>
      </c>
      <c r="BZ251" s="70">
        <v>0</v>
      </c>
      <c r="CA251" s="70">
        <v>0</v>
      </c>
      <c r="CB251" s="70">
        <v>0</v>
      </c>
      <c r="CC251" s="70">
        <v>0</v>
      </c>
      <c r="CD251" s="70">
        <v>0</v>
      </c>
    </row>
    <row r="252" spans="1:82">
      <c r="A252" s="70" t="s">
        <v>1915</v>
      </c>
      <c r="B252" s="70">
        <v>234</v>
      </c>
      <c r="C252" s="70">
        <v>13</v>
      </c>
      <c r="D252" s="70">
        <v>14</v>
      </c>
      <c r="E252" s="70">
        <v>2016</v>
      </c>
      <c r="F252" s="70" t="s">
        <v>155</v>
      </c>
      <c r="G252" s="70" t="s">
        <v>1902</v>
      </c>
      <c r="H252" s="70" t="s">
        <v>1903</v>
      </c>
      <c r="I252" s="148"/>
      <c r="J252" s="71">
        <v>27.348648107282184</v>
      </c>
      <c r="K252" s="71">
        <v>1.2780364627197287</v>
      </c>
      <c r="L252" s="71">
        <v>4.0333499211902373</v>
      </c>
      <c r="M252" s="71">
        <v>21.933055525613774</v>
      </c>
      <c r="N252" s="71">
        <v>28.695132773781527</v>
      </c>
      <c r="O252" s="71">
        <v>21.379467849858827</v>
      </c>
      <c r="P252" s="71">
        <v>17.16586459303652</v>
      </c>
      <c r="Q252" s="71">
        <v>1.4490866833973954</v>
      </c>
      <c r="R252" s="71">
        <v>0</v>
      </c>
      <c r="S252" s="71">
        <v>3.2484148435525309</v>
      </c>
      <c r="T252" s="72"/>
      <c r="U252" s="71">
        <v>3186792</v>
      </c>
      <c r="V252" s="71">
        <v>595</v>
      </c>
      <c r="W252" s="71">
        <v>37</v>
      </c>
      <c r="X252" s="71">
        <v>5618</v>
      </c>
      <c r="Y252" s="71">
        <v>7808</v>
      </c>
      <c r="Z252" s="71">
        <v>12574</v>
      </c>
      <c r="AA252" s="71">
        <v>3533</v>
      </c>
      <c r="AB252" s="71">
        <v>20516</v>
      </c>
      <c r="AC252" s="71">
        <v>0</v>
      </c>
      <c r="AD252" s="71">
        <v>3.2484148435525309</v>
      </c>
      <c r="AE252" s="72"/>
      <c r="AF252" s="71">
        <v>34736421.001812242</v>
      </c>
      <c r="AG252" s="71">
        <v>960106.79262152407</v>
      </c>
      <c r="AH252" s="71">
        <v>4326750.5702844178</v>
      </c>
      <c r="AI252" s="71">
        <v>34939959.580708973</v>
      </c>
      <c r="AJ252" s="71">
        <v>47815357.57733354</v>
      </c>
      <c r="AK252" s="71">
        <v>0</v>
      </c>
      <c r="AL252" s="71">
        <v>0</v>
      </c>
      <c r="AM252" s="71">
        <v>2813816.100602902</v>
      </c>
      <c r="AN252" s="71">
        <v>0</v>
      </c>
      <c r="AO252" s="71">
        <v>0</v>
      </c>
      <c r="AP252" s="71">
        <v>125592411.62336358</v>
      </c>
      <c r="AQ252" s="72"/>
      <c r="AR252" s="71">
        <v>818</v>
      </c>
      <c r="AS252" s="71">
        <v>163</v>
      </c>
      <c r="AT252" s="71">
        <v>0</v>
      </c>
      <c r="AU252" s="71">
        <v>0</v>
      </c>
      <c r="AV252" s="71">
        <v>0</v>
      </c>
      <c r="AW252" s="71">
        <v>0</v>
      </c>
      <c r="AX252" s="71"/>
      <c r="AY252" s="72"/>
      <c r="AZ252" s="71">
        <v>3999.4520000000002</v>
      </c>
      <c r="BA252" s="71">
        <v>7182.68</v>
      </c>
      <c r="BB252" s="71">
        <v>0</v>
      </c>
      <c r="BC252" s="71">
        <v>0</v>
      </c>
      <c r="BD252" s="71">
        <v>0</v>
      </c>
      <c r="BE252" s="71">
        <v>0</v>
      </c>
      <c r="BF252" s="71"/>
      <c r="BG252" s="72"/>
      <c r="BH252" s="71">
        <v>0</v>
      </c>
      <c r="BI252" s="71">
        <v>0</v>
      </c>
      <c r="BJ252" s="71">
        <v>10.057</v>
      </c>
      <c r="BK252" s="71">
        <v>0</v>
      </c>
      <c r="BL252" s="71">
        <v>0</v>
      </c>
      <c r="BM252" s="71">
        <v>0</v>
      </c>
      <c r="BN252" s="72"/>
      <c r="BO252" s="71">
        <v>0</v>
      </c>
      <c r="BP252" s="71">
        <v>0</v>
      </c>
      <c r="BQ252" s="71">
        <v>2</v>
      </c>
      <c r="BR252" s="71">
        <v>0</v>
      </c>
      <c r="BS252" s="71">
        <v>0</v>
      </c>
      <c r="BT252" s="71">
        <v>0</v>
      </c>
      <c r="BU252"/>
      <c r="BV252" s="70">
        <v>10.057</v>
      </c>
      <c r="BW252" s="70">
        <v>0</v>
      </c>
      <c r="BX252" s="70">
        <v>0</v>
      </c>
      <c r="BY252" s="70">
        <v>0</v>
      </c>
      <c r="BZ252" s="70">
        <v>0</v>
      </c>
      <c r="CA252" s="70">
        <v>0</v>
      </c>
      <c r="CB252" s="70">
        <v>0</v>
      </c>
      <c r="CC252" s="70">
        <v>0</v>
      </c>
      <c r="CD252" s="70">
        <v>0</v>
      </c>
    </row>
    <row r="253" spans="1:82">
      <c r="A253" s="70" t="s">
        <v>1916</v>
      </c>
      <c r="B253" s="70">
        <v>235</v>
      </c>
      <c r="C253" s="70">
        <v>14</v>
      </c>
      <c r="D253" s="70">
        <v>14</v>
      </c>
      <c r="E253" s="70">
        <v>2017</v>
      </c>
      <c r="F253" s="70" t="s">
        <v>156</v>
      </c>
      <c r="G253" s="70" t="s">
        <v>1902</v>
      </c>
      <c r="H253" s="70" t="s">
        <v>1903</v>
      </c>
      <c r="I253" s="148"/>
      <c r="J253" s="71">
        <v>26.097016503858566</v>
      </c>
      <c r="K253" s="71">
        <v>1.2295620347088942</v>
      </c>
      <c r="L253" s="71">
        <v>2.1046212347188806</v>
      </c>
      <c r="M253" s="71">
        <v>20.344110492632435</v>
      </c>
      <c r="N253" s="71">
        <v>29.192957397455913</v>
      </c>
      <c r="O253" s="71">
        <v>21.214586045454773</v>
      </c>
      <c r="P253" s="71">
        <v>16.825383674599784</v>
      </c>
      <c r="Q253" s="71">
        <v>1.38900458429623</v>
      </c>
      <c r="R253" s="71">
        <v>0</v>
      </c>
      <c r="S253" s="71">
        <v>2.1400864907013109</v>
      </c>
      <c r="T253" s="72"/>
      <c r="U253" s="71">
        <v>3081969</v>
      </c>
      <c r="V253" s="71">
        <v>595</v>
      </c>
      <c r="W253" s="71">
        <v>37</v>
      </c>
      <c r="X253" s="71">
        <v>5618</v>
      </c>
      <c r="Y253" s="71">
        <v>7831</v>
      </c>
      <c r="Z253" s="71">
        <v>12684</v>
      </c>
      <c r="AA253" s="71">
        <v>3485</v>
      </c>
      <c r="AB253" s="71">
        <v>20336</v>
      </c>
      <c r="AC253" s="71">
        <v>0</v>
      </c>
      <c r="AD253" s="71">
        <v>2.1400864907013109</v>
      </c>
      <c r="AE253" s="72"/>
      <c r="AF253" s="71">
        <v>35461354.828447759</v>
      </c>
      <c r="AG253" s="71">
        <v>945877.9762349684</v>
      </c>
      <c r="AH253" s="71">
        <v>452703.47820876387</v>
      </c>
      <c r="AI253" s="71">
        <v>34702408.680084527</v>
      </c>
      <c r="AJ253" s="71">
        <v>53408756.797580227</v>
      </c>
      <c r="AK253" s="71">
        <v>0</v>
      </c>
      <c r="AL253" s="71">
        <v>0</v>
      </c>
      <c r="AM253" s="71">
        <v>2793492.915919526</v>
      </c>
      <c r="AN253" s="71">
        <v>0</v>
      </c>
      <c r="AO253" s="71">
        <v>0</v>
      </c>
      <c r="AP253" s="71">
        <v>127764594.67647576</v>
      </c>
      <c r="AQ253" s="72"/>
      <c r="AR253" s="71">
        <v>852</v>
      </c>
      <c r="AS253" s="71">
        <v>170</v>
      </c>
      <c r="AT253" s="71">
        <v>0</v>
      </c>
      <c r="AU253" s="71">
        <v>0</v>
      </c>
      <c r="AV253" s="71">
        <v>0</v>
      </c>
      <c r="AW253" s="71">
        <v>0</v>
      </c>
      <c r="AX253" s="71"/>
      <c r="AY253" s="72"/>
      <c r="AZ253" s="71">
        <v>4179.8520000000008</v>
      </c>
      <c r="BA253" s="71">
        <v>7409.880000000001</v>
      </c>
      <c r="BB253" s="71">
        <v>0</v>
      </c>
      <c r="BC253" s="71">
        <v>0</v>
      </c>
      <c r="BD253" s="71">
        <v>0</v>
      </c>
      <c r="BE253" s="71">
        <v>0</v>
      </c>
      <c r="BF253" s="71"/>
      <c r="BG253" s="72"/>
      <c r="BH253" s="71">
        <v>0</v>
      </c>
      <c r="BI253" s="71">
        <v>0</v>
      </c>
      <c r="BJ253" s="71">
        <v>8.8789999999999996</v>
      </c>
      <c r="BK253" s="71">
        <v>0</v>
      </c>
      <c r="BL253" s="71">
        <v>0</v>
      </c>
      <c r="BM253" s="71">
        <v>0</v>
      </c>
      <c r="BN253" s="72"/>
      <c r="BO253" s="71">
        <v>0</v>
      </c>
      <c r="BP253" s="71">
        <v>0</v>
      </c>
      <c r="BQ253" s="71">
        <v>2</v>
      </c>
      <c r="BR253" s="71">
        <v>0</v>
      </c>
      <c r="BS253" s="71">
        <v>0</v>
      </c>
      <c r="BT253" s="71">
        <v>0</v>
      </c>
      <c r="BU253"/>
      <c r="BV253" s="70">
        <v>8.8789999999999996</v>
      </c>
      <c r="BW253" s="70">
        <v>0</v>
      </c>
      <c r="BX253" s="70">
        <v>0</v>
      </c>
      <c r="BY253" s="70">
        <v>0</v>
      </c>
      <c r="BZ253" s="70">
        <v>0</v>
      </c>
      <c r="CA253" s="70">
        <v>0</v>
      </c>
      <c r="CB253" s="70">
        <v>0</v>
      </c>
      <c r="CC253" s="70">
        <v>0</v>
      </c>
      <c r="CD253" s="70">
        <v>0</v>
      </c>
    </row>
    <row r="254" spans="1:82">
      <c r="A254" s="70" t="s">
        <v>1917</v>
      </c>
      <c r="B254" s="70">
        <v>236</v>
      </c>
      <c r="C254" s="70">
        <v>15</v>
      </c>
      <c r="D254" s="70">
        <v>14</v>
      </c>
      <c r="E254" s="70">
        <v>2018</v>
      </c>
      <c r="F254" s="70" t="s">
        <v>183</v>
      </c>
      <c r="G254" s="1064" t="s">
        <v>1902</v>
      </c>
      <c r="H254" s="70" t="s">
        <v>1903</v>
      </c>
      <c r="I254" s="148"/>
      <c r="J254" s="71">
        <v>19.343130005729734</v>
      </c>
      <c r="K254" s="71">
        <v>1.0669529558990694</v>
      </c>
      <c r="L254" s="71">
        <v>1.9600750592373177</v>
      </c>
      <c r="M254" s="71">
        <v>16.893825053395584</v>
      </c>
      <c r="N254" s="71">
        <v>18.069026751602088</v>
      </c>
      <c r="O254" s="71">
        <v>20.85867948388395</v>
      </c>
      <c r="P254" s="71">
        <v>16.538402682671894</v>
      </c>
      <c r="Q254" s="71">
        <v>1.27338432344158</v>
      </c>
      <c r="R254" s="71">
        <v>0</v>
      </c>
      <c r="S254" s="71">
        <v>2.1349387558560431</v>
      </c>
      <c r="T254" s="72"/>
      <c r="U254" s="71">
        <v>3017925</v>
      </c>
      <c r="V254" s="71">
        <v>595</v>
      </c>
      <c r="W254" s="71">
        <v>37</v>
      </c>
      <c r="X254" s="71">
        <v>5618</v>
      </c>
      <c r="Y254" s="71">
        <v>7822</v>
      </c>
      <c r="Z254" s="71">
        <v>12710</v>
      </c>
      <c r="AA254" s="71">
        <v>3460</v>
      </c>
      <c r="AB254" s="71">
        <v>20091</v>
      </c>
      <c r="AC254" s="71">
        <v>0</v>
      </c>
      <c r="AD254" s="71">
        <v>2.1349387558560431</v>
      </c>
      <c r="AE254" s="72"/>
      <c r="AF254" s="71">
        <v>30104223.68062938</v>
      </c>
      <c r="AG254" s="71">
        <v>836561.3574735485</v>
      </c>
      <c r="AH254" s="71">
        <v>566056.89273875044</v>
      </c>
      <c r="AI254" s="71">
        <v>32550890.335243411</v>
      </c>
      <c r="AJ254" s="71">
        <v>43293083.472620577</v>
      </c>
      <c r="AK254" s="71">
        <v>0</v>
      </c>
      <c r="AL254" s="71">
        <v>0</v>
      </c>
      <c r="AM254" s="71">
        <v>2765548.4653077368</v>
      </c>
      <c r="AN254" s="71">
        <v>0</v>
      </c>
      <c r="AO254" s="71">
        <v>0</v>
      </c>
      <c r="AP254" s="71">
        <v>110116364.20401341</v>
      </c>
      <c r="AQ254" s="72"/>
      <c r="AR254" s="71">
        <v>886</v>
      </c>
      <c r="AS254" s="71">
        <v>182</v>
      </c>
      <c r="AT254" s="71">
        <v>0</v>
      </c>
      <c r="AU254" s="71">
        <v>0</v>
      </c>
      <c r="AV254" s="71">
        <v>0</v>
      </c>
      <c r="AW254" s="71">
        <v>0</v>
      </c>
      <c r="AX254" s="71"/>
      <c r="AY254" s="72"/>
      <c r="AZ254" s="71">
        <v>4393.402</v>
      </c>
      <c r="BA254" s="71">
        <v>7687.18</v>
      </c>
      <c r="BB254" s="71">
        <v>0</v>
      </c>
      <c r="BC254" s="71">
        <v>0</v>
      </c>
      <c r="BD254" s="71">
        <v>0</v>
      </c>
      <c r="BE254" s="71">
        <v>0</v>
      </c>
      <c r="BF254" s="71"/>
      <c r="BG254" s="72"/>
      <c r="BH254" s="71">
        <v>0</v>
      </c>
      <c r="BI254" s="71">
        <v>0</v>
      </c>
      <c r="BJ254" s="71">
        <v>8.6560000000000006</v>
      </c>
      <c r="BK254" s="71">
        <v>0</v>
      </c>
      <c r="BL254" s="71">
        <v>0</v>
      </c>
      <c r="BM254" s="71">
        <v>0</v>
      </c>
      <c r="BN254" s="72"/>
      <c r="BO254" s="71">
        <v>0</v>
      </c>
      <c r="BP254" s="71">
        <v>0</v>
      </c>
      <c r="BQ254" s="71">
        <v>2</v>
      </c>
      <c r="BR254" s="71">
        <v>0</v>
      </c>
      <c r="BS254" s="71">
        <v>0</v>
      </c>
      <c r="BT254" s="71">
        <v>0</v>
      </c>
      <c r="BU254"/>
      <c r="BV254" s="70">
        <v>8.6560000000000006</v>
      </c>
      <c r="BW254" s="70">
        <v>0</v>
      </c>
      <c r="BX254" s="70">
        <v>0</v>
      </c>
      <c r="BY254" s="70">
        <v>0</v>
      </c>
      <c r="BZ254" s="70">
        <v>0</v>
      </c>
      <c r="CA254" s="70">
        <v>0</v>
      </c>
      <c r="CB254" s="70">
        <v>0</v>
      </c>
      <c r="CC254" s="70">
        <v>0</v>
      </c>
      <c r="CD254" s="70">
        <v>0</v>
      </c>
    </row>
    <row r="255" spans="1:82">
      <c r="A255" s="70" t="s">
        <v>1918</v>
      </c>
      <c r="B255" s="70">
        <v>237</v>
      </c>
      <c r="C255" s="70">
        <v>16</v>
      </c>
      <c r="D255" s="70">
        <v>14</v>
      </c>
      <c r="E255" s="70">
        <v>2019</v>
      </c>
      <c r="F255" s="70" t="s">
        <v>158</v>
      </c>
      <c r="G255" s="1064" t="s">
        <v>1902</v>
      </c>
      <c r="H255" s="70" t="s">
        <v>1903</v>
      </c>
      <c r="I255" s="148"/>
      <c r="J255" s="71">
        <v>17.528399584131527</v>
      </c>
      <c r="K255" s="71">
        <v>1.0052317872291545</v>
      </c>
      <c r="L255" s="71">
        <v>1.9940004822937609</v>
      </c>
      <c r="M255" s="71">
        <v>21.474445432762295</v>
      </c>
      <c r="N255" s="71">
        <v>22.309476280912719</v>
      </c>
      <c r="O255" s="71">
        <v>20.25342288906311</v>
      </c>
      <c r="P255" s="71">
        <v>16.407882922341148</v>
      </c>
      <c r="Q255" s="71">
        <v>1.22260286960522</v>
      </c>
      <c r="R255" s="71">
        <v>0</v>
      </c>
      <c r="S255" s="71">
        <v>2.1168745605347494</v>
      </c>
      <c r="T255" s="72"/>
      <c r="U255" s="71">
        <v>2798440</v>
      </c>
      <c r="V255" s="71">
        <v>595</v>
      </c>
      <c r="W255" s="71">
        <v>37</v>
      </c>
      <c r="X255" s="71">
        <v>5618</v>
      </c>
      <c r="Y255" s="71">
        <v>7812</v>
      </c>
      <c r="Z255" s="71">
        <v>12680</v>
      </c>
      <c r="AA255" s="71">
        <v>3407</v>
      </c>
      <c r="AB255" s="71">
        <v>19812</v>
      </c>
      <c r="AC255" s="71">
        <v>0</v>
      </c>
      <c r="AD255" s="71">
        <v>2.116874560534749</v>
      </c>
      <c r="AE255" s="72"/>
      <c r="AF255" s="71">
        <v>26065058.486333679</v>
      </c>
      <c r="AG255" s="71">
        <v>810840.64045182825</v>
      </c>
      <c r="AH255" s="71">
        <v>590907.26787542086</v>
      </c>
      <c r="AI255" s="71">
        <v>36431000.80424384</v>
      </c>
      <c r="AJ255" s="71">
        <v>46998561.458515331</v>
      </c>
      <c r="AK255" s="71">
        <v>0</v>
      </c>
      <c r="AL255" s="71">
        <v>0</v>
      </c>
      <c r="AM255" s="71">
        <v>2698245.2553438516</v>
      </c>
      <c r="AN255" s="71">
        <v>0</v>
      </c>
      <c r="AO255" s="71">
        <v>0</v>
      </c>
      <c r="AP255" s="71">
        <v>113594613.91276395</v>
      </c>
      <c r="AQ255" s="72"/>
      <c r="AR255" s="71">
        <v>921</v>
      </c>
      <c r="AS255" s="71">
        <v>197</v>
      </c>
      <c r="AT255" s="71">
        <v>0</v>
      </c>
      <c r="AU255" s="71">
        <v>0</v>
      </c>
      <c r="AV255" s="71">
        <v>0</v>
      </c>
      <c r="AW255" s="71">
        <v>0</v>
      </c>
      <c r="AX255" s="71"/>
      <c r="AY255" s="72"/>
      <c r="AZ255" s="71">
        <v>4595.9120000000003</v>
      </c>
      <c r="BA255" s="71">
        <v>8909.68</v>
      </c>
      <c r="BB255" s="71">
        <v>0</v>
      </c>
      <c r="BC255" s="71">
        <v>0</v>
      </c>
      <c r="BD255" s="71">
        <v>0</v>
      </c>
      <c r="BE255" s="71">
        <v>0</v>
      </c>
      <c r="BF255" s="71"/>
      <c r="BG255" s="72"/>
      <c r="BH255" s="71">
        <v>0</v>
      </c>
      <c r="BI255" s="71">
        <v>0</v>
      </c>
      <c r="BJ255" s="71">
        <v>6.5860000000000003</v>
      </c>
      <c r="BK255" s="71">
        <v>0</v>
      </c>
      <c r="BL255" s="71">
        <v>0</v>
      </c>
      <c r="BM255" s="71">
        <v>0</v>
      </c>
      <c r="BN255" s="72"/>
      <c r="BO255" s="71">
        <v>0</v>
      </c>
      <c r="BP255" s="71">
        <v>0</v>
      </c>
      <c r="BQ255" s="71">
        <v>2</v>
      </c>
      <c r="BR255" s="71">
        <v>0</v>
      </c>
      <c r="BS255" s="71">
        <v>0</v>
      </c>
      <c r="BT255" s="71">
        <v>0</v>
      </c>
      <c r="BU255"/>
      <c r="BV255" s="70">
        <v>6.5860000000000003</v>
      </c>
      <c r="BW255" s="70">
        <v>0</v>
      </c>
      <c r="BX255" s="70">
        <v>0</v>
      </c>
      <c r="BY255" s="70">
        <v>0</v>
      </c>
      <c r="BZ255" s="70">
        <v>0</v>
      </c>
      <c r="CA255" s="70">
        <v>0</v>
      </c>
      <c r="CB255" s="70">
        <v>0</v>
      </c>
      <c r="CC255" s="70">
        <v>0</v>
      </c>
      <c r="CD255" s="70">
        <v>0</v>
      </c>
    </row>
    <row r="256" spans="1:82">
      <c r="A256" s="70" t="s">
        <v>1919</v>
      </c>
      <c r="B256" s="70">
        <v>238</v>
      </c>
      <c r="C256" s="70">
        <v>17</v>
      </c>
      <c r="D256" s="70">
        <v>14</v>
      </c>
      <c r="E256" s="70">
        <v>2020</v>
      </c>
      <c r="F256" s="70" t="s">
        <v>159</v>
      </c>
      <c r="G256" s="70" t="s">
        <v>1902</v>
      </c>
      <c r="H256" s="70" t="s">
        <v>1903</v>
      </c>
      <c r="I256" s="148"/>
      <c r="J256" s="71">
        <v>17.580204105554301</v>
      </c>
      <c r="K256" s="71">
        <v>0.9921999289709954</v>
      </c>
      <c r="L256" s="71">
        <v>3.1230903426021648</v>
      </c>
      <c r="M256" s="71">
        <v>18.588217462385117</v>
      </c>
      <c r="N256" s="71">
        <v>21.620388044666473</v>
      </c>
      <c r="O256" s="71">
        <v>17.813434356244198</v>
      </c>
      <c r="P256" s="71">
        <v>15.12887397228589</v>
      </c>
      <c r="Q256" s="71">
        <v>1.14979306700233</v>
      </c>
      <c r="R256" s="71">
        <v>0</v>
      </c>
      <c r="S256" s="71">
        <v>2.3741553926809131</v>
      </c>
      <c r="T256" s="72"/>
      <c r="U256" s="71">
        <v>2696282</v>
      </c>
      <c r="V256" s="71">
        <v>506</v>
      </c>
      <c r="W256" s="71">
        <v>94</v>
      </c>
      <c r="X256" s="71">
        <v>5491</v>
      </c>
      <c r="Y256" s="71">
        <v>7809</v>
      </c>
      <c r="Z256" s="71">
        <v>12729</v>
      </c>
      <c r="AA256" s="71">
        <v>3339</v>
      </c>
      <c r="AB256" s="71">
        <v>19501</v>
      </c>
      <c r="AC256" s="71">
        <v>0</v>
      </c>
      <c r="AD256" s="71">
        <v>2.3741553926809131</v>
      </c>
      <c r="AE256" s="72"/>
      <c r="AF256" s="71">
        <v>25793626.613517039</v>
      </c>
      <c r="AG256" s="71">
        <v>730323.16964921693</v>
      </c>
      <c r="AH256" s="71">
        <v>772280.54343864741</v>
      </c>
      <c r="AI256" s="71">
        <v>29997415.573719211</v>
      </c>
      <c r="AJ256" s="71">
        <v>46195841.229399987</v>
      </c>
      <c r="AK256" s="71"/>
      <c r="AL256" s="71"/>
      <c r="AM256" s="71">
        <v>2545097.1606289004</v>
      </c>
      <c r="AN256" s="71"/>
      <c r="AO256" s="71"/>
      <c r="AP256" s="71">
        <v>106034584.290353</v>
      </c>
      <c r="AQ256" s="72"/>
      <c r="AR256" s="71">
        <v>943</v>
      </c>
      <c r="AS256" s="71">
        <v>203</v>
      </c>
      <c r="AT256" s="71">
        <v>0</v>
      </c>
      <c r="AU256" s="71">
        <v>0</v>
      </c>
      <c r="AV256" s="71">
        <v>0</v>
      </c>
      <c r="AW256" s="71">
        <v>0</v>
      </c>
      <c r="AX256" s="71"/>
      <c r="AY256" s="72"/>
      <c r="AZ256" s="71">
        <v>4724.902</v>
      </c>
      <c r="BA256" s="71">
        <v>9410.18</v>
      </c>
      <c r="BB256" s="71">
        <v>0</v>
      </c>
      <c r="BC256" s="71">
        <v>0</v>
      </c>
      <c r="BD256" s="71">
        <v>0</v>
      </c>
      <c r="BE256" s="71">
        <v>0</v>
      </c>
      <c r="BF256" s="71"/>
      <c r="BG256" s="72"/>
      <c r="BH256" s="71">
        <v>0</v>
      </c>
      <c r="BI256" s="71">
        <v>0</v>
      </c>
      <c r="BJ256" s="71">
        <v>6.4240000000000004</v>
      </c>
      <c r="BK256" s="71">
        <v>0</v>
      </c>
      <c r="BL256" s="71">
        <v>0</v>
      </c>
      <c r="BM256" s="71">
        <v>0</v>
      </c>
      <c r="BN256" s="72"/>
      <c r="BO256" s="71">
        <v>0</v>
      </c>
      <c r="BP256" s="71">
        <v>0</v>
      </c>
      <c r="BQ256" s="71">
        <v>2</v>
      </c>
      <c r="BR256" s="71">
        <v>0</v>
      </c>
      <c r="BS256" s="71">
        <v>0</v>
      </c>
      <c r="BT256" s="71">
        <v>0</v>
      </c>
      <c r="BU256"/>
      <c r="BV256" s="70">
        <v>6.4240000000000004</v>
      </c>
      <c r="BW256" s="70">
        <v>0</v>
      </c>
      <c r="BX256" s="70">
        <v>0</v>
      </c>
      <c r="BY256" s="70">
        <v>0</v>
      </c>
      <c r="BZ256" s="70">
        <v>0</v>
      </c>
      <c r="CA256" s="70">
        <v>0</v>
      </c>
      <c r="CB256" s="70">
        <v>0</v>
      </c>
      <c r="CC256" s="70">
        <v>0</v>
      </c>
      <c r="CD256" s="70">
        <v>0</v>
      </c>
    </row>
    <row r="257" spans="1:82">
      <c r="A257" s="70" t="s">
        <v>1920</v>
      </c>
      <c r="B257" s="70">
        <v>238</v>
      </c>
      <c r="C257" s="70">
        <v>18</v>
      </c>
      <c r="D257" s="70">
        <v>14</v>
      </c>
      <c r="E257" s="70">
        <v>2021</v>
      </c>
      <c r="F257" s="70" t="s">
        <v>160</v>
      </c>
      <c r="G257" s="70" t="s">
        <v>1902</v>
      </c>
      <c r="H257" s="70" t="s">
        <v>1903</v>
      </c>
      <c r="I257" s="148"/>
      <c r="J257" s="71">
        <v>13.730458266428442</v>
      </c>
      <c r="K257" s="71">
        <v>0.98682377634224172</v>
      </c>
      <c r="L257" s="71">
        <v>2.8275046106408346</v>
      </c>
      <c r="M257" s="71">
        <v>16.139953888711055</v>
      </c>
      <c r="N257" s="71">
        <v>17.881324420004745</v>
      </c>
      <c r="O257" s="71">
        <v>17.247431617372651</v>
      </c>
      <c r="P257" s="71">
        <v>15.552203340748736</v>
      </c>
      <c r="Q257" s="71">
        <v>1.1248276240116</v>
      </c>
      <c r="R257" s="71">
        <v>0</v>
      </c>
      <c r="S257" s="71">
        <v>1.807549691104763</v>
      </c>
      <c r="T257" s="72"/>
      <c r="U257" s="71">
        <v>2772615</v>
      </c>
      <c r="V257" s="71">
        <v>506</v>
      </c>
      <c r="W257" s="71">
        <v>94</v>
      </c>
      <c r="X257" s="71">
        <v>5491</v>
      </c>
      <c r="Y257" s="71">
        <v>7799</v>
      </c>
      <c r="Z257" s="71">
        <v>12690</v>
      </c>
      <c r="AA257" s="71">
        <v>3347</v>
      </c>
      <c r="AB257" s="71">
        <v>19265</v>
      </c>
      <c r="AC257" s="71">
        <v>0</v>
      </c>
      <c r="AD257" s="71">
        <v>1.807549691104763</v>
      </c>
      <c r="AE257" s="72"/>
      <c r="AF257" s="71">
        <v>20222470.899886508</v>
      </c>
      <c r="AG257" s="71">
        <v>764289.26601203089</v>
      </c>
      <c r="AH257" s="71">
        <v>856463.15514634619</v>
      </c>
      <c r="AI257" s="71">
        <v>32194412.879877191</v>
      </c>
      <c r="AJ257" s="71">
        <v>44954643.697030917</v>
      </c>
      <c r="AK257" s="71">
        <v>0</v>
      </c>
      <c r="AL257" s="71">
        <v>0</v>
      </c>
      <c r="AM257" s="71">
        <v>2528798.7986173234</v>
      </c>
      <c r="AN257" s="71">
        <v>0</v>
      </c>
      <c r="AO257" s="71">
        <v>0</v>
      </c>
      <c r="AP257" s="71">
        <v>101521078.69657031</v>
      </c>
      <c r="AQ257" s="72"/>
      <c r="AR257" s="71">
        <v>978</v>
      </c>
      <c r="AS257" s="71">
        <v>205</v>
      </c>
      <c r="AT257" s="71">
        <v>0</v>
      </c>
      <c r="AU257" s="71">
        <v>0</v>
      </c>
      <c r="AV257" s="71">
        <v>0</v>
      </c>
      <c r="AW257" s="71">
        <v>0</v>
      </c>
      <c r="AX257" s="71"/>
      <c r="AY257" s="72"/>
      <c r="AZ257" s="71">
        <v>4943.4920000000002</v>
      </c>
      <c r="BA257" s="71">
        <v>9509.18</v>
      </c>
      <c r="BB257" s="71">
        <v>0</v>
      </c>
      <c r="BC257" s="71">
        <v>0</v>
      </c>
      <c r="BD257" s="71">
        <v>0</v>
      </c>
      <c r="BE257" s="71">
        <v>0</v>
      </c>
      <c r="BF257" s="71"/>
      <c r="BG257" s="72"/>
      <c r="BH257" s="71">
        <v>0</v>
      </c>
      <c r="BI257" s="71">
        <v>0</v>
      </c>
      <c r="BJ257" s="71">
        <v>2.605</v>
      </c>
      <c r="BK257" s="71">
        <v>0</v>
      </c>
      <c r="BL257" s="71">
        <v>0</v>
      </c>
      <c r="BM257" s="71">
        <v>0</v>
      </c>
      <c r="BN257" s="72"/>
      <c r="BO257" s="71">
        <v>0</v>
      </c>
      <c r="BP257" s="71">
        <v>0</v>
      </c>
      <c r="BQ257" s="71">
        <v>1</v>
      </c>
      <c r="BR257" s="71">
        <v>0</v>
      </c>
      <c r="BS257" s="71">
        <v>0</v>
      </c>
      <c r="BT257" s="71">
        <v>0</v>
      </c>
      <c r="BU257"/>
      <c r="BV257" s="70">
        <v>2.605</v>
      </c>
      <c r="BW257" s="70">
        <v>0</v>
      </c>
      <c r="BX257" s="70">
        <v>0</v>
      </c>
      <c r="BY257" s="70">
        <v>0</v>
      </c>
      <c r="BZ257" s="70">
        <v>0</v>
      </c>
      <c r="CA257" s="70">
        <v>0</v>
      </c>
      <c r="CB257" s="70">
        <v>0</v>
      </c>
      <c r="CC257" s="70">
        <v>0</v>
      </c>
      <c r="CD257" s="70">
        <v>0</v>
      </c>
    </row>
    <row r="258" spans="1:82">
      <c r="A258" s="70" t="s">
        <v>1921</v>
      </c>
      <c r="B258" s="70">
        <v>238</v>
      </c>
      <c r="C258" s="70">
        <v>19</v>
      </c>
      <c r="D258" s="70">
        <v>14</v>
      </c>
      <c r="E258" s="70">
        <v>2022</v>
      </c>
      <c r="F258" s="70" t="s">
        <v>161</v>
      </c>
      <c r="G258" s="70" t="s">
        <v>1902</v>
      </c>
      <c r="H258" s="70" t="s">
        <v>1903</v>
      </c>
      <c r="I258" s="148"/>
      <c r="J258" s="71">
        <v>15.88881864589154</v>
      </c>
      <c r="K258" s="71">
        <v>1.0161932609020192</v>
      </c>
      <c r="L258" s="71">
        <v>3.1856548847643187</v>
      </c>
      <c r="M258" s="71">
        <v>20.160078622808086</v>
      </c>
      <c r="N258" s="71">
        <v>22.705469029372427</v>
      </c>
      <c r="O258" s="71">
        <v>18.042981079421814</v>
      </c>
      <c r="P258" s="71">
        <v>15.336986300691708</v>
      </c>
      <c r="Q258" s="71">
        <v>1.1215293696024624</v>
      </c>
      <c r="R258" s="71">
        <v>0</v>
      </c>
      <c r="S258" s="71">
        <v>2.1540484866142728</v>
      </c>
      <c r="T258" s="72"/>
      <c r="U258" s="71">
        <v>3212738</v>
      </c>
      <c r="V258" s="71">
        <v>506</v>
      </c>
      <c r="W258" s="71">
        <v>94</v>
      </c>
      <c r="X258" s="71">
        <v>5491</v>
      </c>
      <c r="Y258" s="71">
        <v>7809</v>
      </c>
      <c r="Z258" s="71">
        <v>12613</v>
      </c>
      <c r="AA258" s="71">
        <v>3351</v>
      </c>
      <c r="AB258" s="71">
        <v>19051</v>
      </c>
      <c r="AC258" s="71">
        <v>0</v>
      </c>
      <c r="AD258" s="71">
        <v>2.1540484866142728</v>
      </c>
      <c r="AE258" s="72"/>
      <c r="AF258" s="71">
        <v>20154612.246157669</v>
      </c>
      <c r="AG258" s="71">
        <v>778277.88875125162</v>
      </c>
      <c r="AH258" s="71">
        <v>1010879.4149339058</v>
      </c>
      <c r="AI258" s="71">
        <v>31648895.260496266</v>
      </c>
      <c r="AJ258" s="71">
        <v>45985249.486410588</v>
      </c>
      <c r="AK258" s="71">
        <v>0</v>
      </c>
      <c r="AL258" s="71">
        <v>0</v>
      </c>
      <c r="AM258" s="71">
        <v>2460004.0857499586</v>
      </c>
      <c r="AN258" s="71">
        <v>0</v>
      </c>
      <c r="AO258" s="71">
        <v>0</v>
      </c>
      <c r="AP258" s="71">
        <v>102037918.38249964</v>
      </c>
      <c r="AQ258" s="72"/>
      <c r="AR258" s="71">
        <v>1007</v>
      </c>
      <c r="AS258" s="71">
        <v>209</v>
      </c>
      <c r="AT258" s="71">
        <v>0</v>
      </c>
      <c r="AU258" s="71">
        <v>0</v>
      </c>
      <c r="AV258" s="71">
        <v>0</v>
      </c>
      <c r="AW258" s="71">
        <v>0</v>
      </c>
      <c r="AX258" s="71"/>
      <c r="AY258" s="72"/>
      <c r="AZ258" s="71">
        <v>5117.622000000003</v>
      </c>
      <c r="BA258" s="71">
        <v>9707.18</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1922</v>
      </c>
      <c r="B259" s="70">
        <v>238</v>
      </c>
      <c r="C259" s="70">
        <v>20</v>
      </c>
      <c r="D259" s="70">
        <v>14</v>
      </c>
      <c r="E259" s="70">
        <v>2023</v>
      </c>
      <c r="F259" s="70" t="s">
        <v>1539</v>
      </c>
      <c r="G259" s="70" t="s">
        <v>1902</v>
      </c>
      <c r="H259" s="70" t="s">
        <v>1903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1058</v>
      </c>
      <c r="AS259" s="71">
        <v>210</v>
      </c>
      <c r="AT259" s="71">
        <v>0</v>
      </c>
      <c r="AU259" s="71">
        <v>0</v>
      </c>
      <c r="AV259" s="71">
        <v>0</v>
      </c>
      <c r="AW259" s="71">
        <v>0</v>
      </c>
      <c r="AX259" s="71"/>
      <c r="AY259" s="72"/>
      <c r="AZ259" s="71">
        <v>5432.1600000000035</v>
      </c>
      <c r="BA259" s="71">
        <v>9756.6800000000021</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1923</v>
      </c>
      <c r="B260" s="70">
        <v>238</v>
      </c>
      <c r="C260" s="70">
        <v>21</v>
      </c>
      <c r="D260" s="70">
        <v>14</v>
      </c>
      <c r="E260" s="70">
        <v>2024</v>
      </c>
      <c r="F260" s="70" t="s">
        <v>1554</v>
      </c>
      <c r="G260" s="70" t="s">
        <v>1902</v>
      </c>
      <c r="H260" s="70" t="s">
        <v>1903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1924</v>
      </c>
      <c r="B261" s="70">
        <v>171</v>
      </c>
      <c r="C261" s="70">
        <v>1</v>
      </c>
      <c r="D261" s="70">
        <v>11</v>
      </c>
      <c r="E261" s="70">
        <v>1990</v>
      </c>
      <c r="F261" s="70" t="s">
        <v>787</v>
      </c>
      <c r="G261" s="70" t="s">
        <v>1925</v>
      </c>
      <c r="H261" s="70" t="s">
        <v>1926</v>
      </c>
      <c r="I261" s="148"/>
      <c r="J261" s="71">
        <v>68.198581677570402</v>
      </c>
      <c r="K261" s="71">
        <v>2.75713208093135</v>
      </c>
      <c r="L261" s="71">
        <v>1.756323253231562</v>
      </c>
      <c r="M261" s="71">
        <v>19.52692143796116</v>
      </c>
      <c r="N261" s="71">
        <v>33.922281904054977</v>
      </c>
      <c r="O261" s="71">
        <v>21.64781632876872</v>
      </c>
      <c r="P261" s="71">
        <v>19.98261253939766</v>
      </c>
      <c r="Q261" s="71">
        <v>1.57169526846817</v>
      </c>
      <c r="R261" s="71">
        <v>0</v>
      </c>
      <c r="S261" s="71">
        <v>1.4168632442949869</v>
      </c>
      <c r="T261" s="72"/>
      <c r="U261" s="71">
        <v>10153211</v>
      </c>
      <c r="V261" s="71">
        <v>804</v>
      </c>
      <c r="W261" s="71">
        <v>25</v>
      </c>
      <c r="X261" s="71">
        <v>6720</v>
      </c>
      <c r="Y261" s="71">
        <v>8431</v>
      </c>
      <c r="Z261" s="71">
        <v>8904</v>
      </c>
      <c r="AA261" s="71">
        <v>4852</v>
      </c>
      <c r="AB261" s="71">
        <v>25519</v>
      </c>
      <c r="AC261" s="71">
        <v>0</v>
      </c>
      <c r="AD261" s="71">
        <v>1.4168632442949869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1927</v>
      </c>
      <c r="B262" s="70">
        <v>172</v>
      </c>
      <c r="C262" s="70">
        <v>2</v>
      </c>
      <c r="D262" s="70">
        <v>11</v>
      </c>
      <c r="E262" s="70">
        <v>2005</v>
      </c>
      <c r="F262" s="70" t="s">
        <v>789</v>
      </c>
      <c r="G262" s="70" t="s">
        <v>1925</v>
      </c>
      <c r="H262" s="70" t="s">
        <v>1926</v>
      </c>
      <c r="I262" s="148"/>
      <c r="J262" s="71">
        <v>21.117185052666791</v>
      </c>
      <c r="K262" s="71">
        <v>1.590562040669216</v>
      </c>
      <c r="L262" s="71">
        <v>0</v>
      </c>
      <c r="M262" s="71">
        <v>28.807903878706639</v>
      </c>
      <c r="N262" s="71">
        <v>47.276103468764099</v>
      </c>
      <c r="O262" s="71">
        <v>28.1301573341131</v>
      </c>
      <c r="P262" s="71">
        <v>16.222468476918401</v>
      </c>
      <c r="Q262" s="71">
        <v>1.33464493596956</v>
      </c>
      <c r="R262" s="71">
        <v>0</v>
      </c>
      <c r="S262" s="71">
        <v>2.805987016</v>
      </c>
      <c r="T262" s="72"/>
      <c r="U262" s="71">
        <v>3805037</v>
      </c>
      <c r="V262" s="71">
        <v>611</v>
      </c>
      <c r="W262" s="71">
        <v>0</v>
      </c>
      <c r="X262" s="71">
        <v>5287</v>
      </c>
      <c r="Y262" s="71">
        <v>8834</v>
      </c>
      <c r="Z262" s="71">
        <v>13389</v>
      </c>
      <c r="AA262" s="71">
        <v>3226</v>
      </c>
      <c r="AB262" s="71">
        <v>22654</v>
      </c>
      <c r="AC262" s="71">
        <v>0</v>
      </c>
      <c r="AD262" s="71">
        <v>2.805987016</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1928</v>
      </c>
      <c r="B263" s="70">
        <v>173</v>
      </c>
      <c r="C263" s="70">
        <v>3</v>
      </c>
      <c r="D263" s="70">
        <v>11</v>
      </c>
      <c r="E263" s="70">
        <v>2006</v>
      </c>
      <c r="F263" s="70" t="s">
        <v>790</v>
      </c>
      <c r="G263" s="70" t="s">
        <v>1925</v>
      </c>
      <c r="H263" s="70" t="s">
        <v>1926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1929</v>
      </c>
      <c r="B264" s="70">
        <v>174</v>
      </c>
      <c r="C264" s="70">
        <v>4</v>
      </c>
      <c r="D264" s="70">
        <v>11</v>
      </c>
      <c r="E264" s="70">
        <v>2007</v>
      </c>
      <c r="F264" s="70" t="s">
        <v>791</v>
      </c>
      <c r="G264" s="70" t="s">
        <v>1925</v>
      </c>
      <c r="H264" s="70" t="s">
        <v>1926</v>
      </c>
      <c r="I264" s="148"/>
      <c r="J264" s="71">
        <v>24.86747693750608</v>
      </c>
      <c r="K264" s="71">
        <v>1.4021628602038769</v>
      </c>
      <c r="L264" s="71">
        <v>0.24562659337566839</v>
      </c>
      <c r="M264" s="71">
        <v>30.097292065671851</v>
      </c>
      <c r="N264" s="71">
        <v>41.641883359483273</v>
      </c>
      <c r="O264" s="71">
        <v>27.09425275654289</v>
      </c>
      <c r="P264" s="71">
        <v>15.922071397589111</v>
      </c>
      <c r="Q264" s="71">
        <v>1.3829732087778099</v>
      </c>
      <c r="R264" s="71">
        <v>0</v>
      </c>
      <c r="S264" s="71">
        <v>2.5503366920000001</v>
      </c>
      <c r="T264" s="72"/>
      <c r="U264" s="71">
        <v>4583969</v>
      </c>
      <c r="V264" s="71">
        <v>524</v>
      </c>
      <c r="W264" s="71">
        <v>4</v>
      </c>
      <c r="X264" s="71">
        <v>6445</v>
      </c>
      <c r="Y264" s="71">
        <v>8864</v>
      </c>
      <c r="Z264" s="71">
        <v>13406</v>
      </c>
      <c r="AA264" s="71">
        <v>3118</v>
      </c>
      <c r="AB264" s="71">
        <v>22233</v>
      </c>
      <c r="AC264" s="71">
        <v>0</v>
      </c>
      <c r="AD264" s="71">
        <v>2.5503366920000001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1930</v>
      </c>
      <c r="B265" s="70">
        <v>175</v>
      </c>
      <c r="C265" s="70">
        <v>5</v>
      </c>
      <c r="D265" s="70">
        <v>11</v>
      </c>
      <c r="E265" s="70">
        <v>2008</v>
      </c>
      <c r="F265" s="70" t="s">
        <v>792</v>
      </c>
      <c r="G265" s="70" t="s">
        <v>1925</v>
      </c>
      <c r="H265" s="70" t="s">
        <v>1926</v>
      </c>
      <c r="I265" s="148"/>
      <c r="J265" s="71">
        <v>20.658332097387099</v>
      </c>
      <c r="K265" s="71">
        <v>1.039403205942347</v>
      </c>
      <c r="L265" s="71">
        <v>0.22315745782709759</v>
      </c>
      <c r="M265" s="71">
        <v>32.559368444345807</v>
      </c>
      <c r="N265" s="71">
        <v>37.700920181156143</v>
      </c>
      <c r="O265" s="71">
        <v>26.165774650322469</v>
      </c>
      <c r="P265" s="71">
        <v>15.567280841885189</v>
      </c>
      <c r="Q265" s="71">
        <v>1.3448666879659299</v>
      </c>
      <c r="R265" s="71">
        <v>0</v>
      </c>
      <c r="S265" s="71">
        <v>2.5021077802499998</v>
      </c>
      <c r="T265" s="72"/>
      <c r="U265" s="71">
        <v>4418951</v>
      </c>
      <c r="V265" s="71">
        <v>524</v>
      </c>
      <c r="W265" s="71">
        <v>4</v>
      </c>
      <c r="X265" s="71">
        <v>6445</v>
      </c>
      <c r="Y265" s="71">
        <v>8830</v>
      </c>
      <c r="Z265" s="71">
        <v>13401</v>
      </c>
      <c r="AA265" s="71">
        <v>3052</v>
      </c>
      <c r="AB265" s="71">
        <v>21976</v>
      </c>
      <c r="AC265" s="71">
        <v>0</v>
      </c>
      <c r="AD265" s="71">
        <v>2.5021077802499998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1931</v>
      </c>
      <c r="B266" s="70">
        <v>176</v>
      </c>
      <c r="C266" s="70">
        <v>6</v>
      </c>
      <c r="D266" s="70">
        <v>11</v>
      </c>
      <c r="E266" s="70">
        <v>2009</v>
      </c>
      <c r="F266" s="70" t="s">
        <v>176</v>
      </c>
      <c r="G266" s="70" t="s">
        <v>1925</v>
      </c>
      <c r="H266" s="70" t="s">
        <v>1926</v>
      </c>
      <c r="I266" s="148"/>
      <c r="J266" s="71">
        <v>20.526029165461321</v>
      </c>
      <c r="K266" s="71">
        <v>1.1178939489162381</v>
      </c>
      <c r="L266" s="71">
        <v>0.1201454558674637</v>
      </c>
      <c r="M266" s="71">
        <v>34.335548321905243</v>
      </c>
      <c r="N266" s="71">
        <v>38.109510402694028</v>
      </c>
      <c r="O266" s="71">
        <v>26.32513755198017</v>
      </c>
      <c r="P266" s="71">
        <v>14.65197933433959</v>
      </c>
      <c r="Q266" s="71">
        <v>1.27636236385927</v>
      </c>
      <c r="R266" s="71">
        <v>0</v>
      </c>
      <c r="S266" s="71">
        <v>2.7670738049999999</v>
      </c>
      <c r="T266" s="72"/>
      <c r="U266" s="71">
        <v>3261631</v>
      </c>
      <c r="V266" s="71">
        <v>540</v>
      </c>
      <c r="W266" s="71">
        <v>3</v>
      </c>
      <c r="X266" s="71">
        <v>6930</v>
      </c>
      <c r="Y266" s="71">
        <v>8857</v>
      </c>
      <c r="Z266" s="71">
        <v>13308</v>
      </c>
      <c r="AA266" s="71">
        <v>2949</v>
      </c>
      <c r="AB266" s="71">
        <v>21894</v>
      </c>
      <c r="AC266" s="71">
        <v>0</v>
      </c>
      <c r="AD266" s="71">
        <v>2.7670738049999999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1932</v>
      </c>
      <c r="B267" s="70">
        <v>177</v>
      </c>
      <c r="C267" s="70">
        <v>7</v>
      </c>
      <c r="D267" s="70">
        <v>11</v>
      </c>
      <c r="E267" s="70">
        <v>2010</v>
      </c>
      <c r="F267" s="70" t="s">
        <v>177</v>
      </c>
      <c r="G267" s="70" t="s">
        <v>1925</v>
      </c>
      <c r="H267" s="70" t="s">
        <v>1926</v>
      </c>
      <c r="I267" s="148"/>
      <c r="J267" s="71">
        <v>14.764047354003729</v>
      </c>
      <c r="K267" s="71">
        <v>1.1975871766009401</v>
      </c>
      <c r="L267" s="71">
        <v>0.1223494311685009</v>
      </c>
      <c r="M267" s="71">
        <v>35.475396140747783</v>
      </c>
      <c r="N267" s="71">
        <v>40.870026671640751</v>
      </c>
      <c r="O267" s="71">
        <v>26.118708964410239</v>
      </c>
      <c r="P267" s="71">
        <v>14.634895490637399</v>
      </c>
      <c r="Q267" s="71">
        <v>1.3245251331628101</v>
      </c>
      <c r="R267" s="71">
        <v>0</v>
      </c>
      <c r="S267" s="71">
        <v>2.4377343656399999</v>
      </c>
      <c r="T267" s="72"/>
      <c r="U267" s="71">
        <v>2739586</v>
      </c>
      <c r="V267" s="71">
        <v>540</v>
      </c>
      <c r="W267" s="71">
        <v>3</v>
      </c>
      <c r="X267" s="71">
        <v>6930</v>
      </c>
      <c r="Y267" s="71">
        <v>8925</v>
      </c>
      <c r="Z267" s="71">
        <v>13265</v>
      </c>
      <c r="AA267" s="71">
        <v>2872</v>
      </c>
      <c r="AB267" s="71">
        <v>21771</v>
      </c>
      <c r="AC267" s="71">
        <v>0</v>
      </c>
      <c r="AD267" s="71">
        <v>2.4377343656399999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1933</v>
      </c>
      <c r="B268" s="70">
        <v>178</v>
      </c>
      <c r="C268" s="70">
        <v>8</v>
      </c>
      <c r="D268" s="70">
        <v>11</v>
      </c>
      <c r="E268" s="70">
        <v>2011</v>
      </c>
      <c r="F268" s="70" t="s">
        <v>178</v>
      </c>
      <c r="G268" s="70" t="s">
        <v>1925</v>
      </c>
      <c r="H268" s="70" t="s">
        <v>1926</v>
      </c>
      <c r="I268" s="148"/>
      <c r="J268" s="71">
        <v>19.536901740444719</v>
      </c>
      <c r="K268" s="71">
        <v>1.503127657089113</v>
      </c>
      <c r="L268" s="71">
        <v>0.1091676745063849</v>
      </c>
      <c r="M268" s="71">
        <v>39.041100671805196</v>
      </c>
      <c r="N268" s="71">
        <v>38.426914448641952</v>
      </c>
      <c r="O268" s="71">
        <v>25.565272453919444</v>
      </c>
      <c r="P268" s="71">
        <v>13.989290025872144</v>
      </c>
      <c r="Q268" s="71">
        <v>1.51736799787841</v>
      </c>
      <c r="R268" s="71">
        <v>0</v>
      </c>
      <c r="S268" s="71">
        <v>2.330594013509999</v>
      </c>
      <c r="T268" s="72"/>
      <c r="U268" s="71">
        <v>3437630</v>
      </c>
      <c r="V268" s="71">
        <v>540</v>
      </c>
      <c r="W268" s="71">
        <v>3</v>
      </c>
      <c r="X268" s="71">
        <v>6930</v>
      </c>
      <c r="Y268" s="71">
        <v>8936</v>
      </c>
      <c r="Z268" s="71">
        <v>13266</v>
      </c>
      <c r="AA268" s="71">
        <v>2827</v>
      </c>
      <c r="AB268" s="71">
        <v>21622</v>
      </c>
      <c r="AC268" s="71">
        <v>0</v>
      </c>
      <c r="AD268" s="71">
        <v>2.330594013509999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1934</v>
      </c>
      <c r="B269" s="70">
        <v>179</v>
      </c>
      <c r="C269" s="70">
        <v>9</v>
      </c>
      <c r="D269" s="70">
        <v>11</v>
      </c>
      <c r="E269" s="70">
        <v>2012</v>
      </c>
      <c r="F269" s="70" t="s">
        <v>179</v>
      </c>
      <c r="G269" s="70" t="s">
        <v>1925</v>
      </c>
      <c r="H269" s="70" t="s">
        <v>1926</v>
      </c>
      <c r="I269" s="148"/>
      <c r="J269" s="71">
        <v>17.548582540661759</v>
      </c>
      <c r="K269" s="71">
        <v>1.356762882808672</v>
      </c>
      <c r="L269" s="71">
        <v>0.11099762596076861</v>
      </c>
      <c r="M269" s="71">
        <v>35.149048680079567</v>
      </c>
      <c r="N269" s="71">
        <v>37.582642552452519</v>
      </c>
      <c r="O269" s="71">
        <v>25.360271483407146</v>
      </c>
      <c r="P269" s="71">
        <v>13.735449146894199</v>
      </c>
      <c r="Q269" s="71">
        <v>1.65110587082692</v>
      </c>
      <c r="R269" s="71">
        <v>0</v>
      </c>
      <c r="S269" s="71">
        <v>2.29067652096</v>
      </c>
      <c r="T269" s="72"/>
      <c r="U269" s="71">
        <v>3168309</v>
      </c>
      <c r="V269" s="71">
        <v>540</v>
      </c>
      <c r="W269" s="71">
        <v>3</v>
      </c>
      <c r="X269" s="71">
        <v>6930</v>
      </c>
      <c r="Y269" s="71">
        <v>9023</v>
      </c>
      <c r="Z269" s="71">
        <v>13264</v>
      </c>
      <c r="AA269" s="71">
        <v>2760</v>
      </c>
      <c r="AB269" s="71">
        <v>21655</v>
      </c>
      <c r="AC269" s="71">
        <v>0</v>
      </c>
      <c r="AD269" s="71">
        <v>2.29067652096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1935</v>
      </c>
      <c r="B270" s="70">
        <v>180</v>
      </c>
      <c r="C270" s="70">
        <v>10</v>
      </c>
      <c r="D270" s="70">
        <v>11</v>
      </c>
      <c r="E270" s="70">
        <v>2013</v>
      </c>
      <c r="F270" s="70" t="s">
        <v>180</v>
      </c>
      <c r="G270" s="70" t="s">
        <v>1925</v>
      </c>
      <c r="H270" s="70" t="s">
        <v>1926</v>
      </c>
      <c r="I270" s="148"/>
      <c r="J270" s="71">
        <v>16.480933927093218</v>
      </c>
      <c r="K270" s="71">
        <v>1.116052988976532</v>
      </c>
      <c r="L270" s="71">
        <v>0.112833118220162</v>
      </c>
      <c r="M270" s="71">
        <v>33.884339419105999</v>
      </c>
      <c r="N270" s="71">
        <v>40.018263091853619</v>
      </c>
      <c r="O270" s="71">
        <v>24.356906836525361</v>
      </c>
      <c r="P270" s="71">
        <v>13.777213691049257</v>
      </c>
      <c r="Q270" s="71">
        <v>1.66080956984309</v>
      </c>
      <c r="R270" s="71">
        <v>0</v>
      </c>
      <c r="S270" s="71">
        <v>3.1980257120000002</v>
      </c>
      <c r="T270" s="72"/>
      <c r="U270" s="71">
        <v>2954839</v>
      </c>
      <c r="V270" s="71">
        <v>540</v>
      </c>
      <c r="W270" s="71">
        <v>3</v>
      </c>
      <c r="X270" s="71">
        <v>6930</v>
      </c>
      <c r="Y270" s="71">
        <v>8977</v>
      </c>
      <c r="Z270" s="71">
        <v>13308</v>
      </c>
      <c r="AA270" s="71">
        <v>2758</v>
      </c>
      <c r="AB270" s="71">
        <v>21470</v>
      </c>
      <c r="AC270" s="71">
        <v>0</v>
      </c>
      <c r="AD270" s="71">
        <v>3.1980257120000002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4.3079999999999998</v>
      </c>
      <c r="BK270" s="71">
        <v>0</v>
      </c>
      <c r="BL270" s="71">
        <v>0</v>
      </c>
      <c r="BM270" s="71">
        <v>0</v>
      </c>
      <c r="BN270" s="72"/>
      <c r="BO270" s="71">
        <v>0</v>
      </c>
      <c r="BP270" s="71">
        <v>0</v>
      </c>
      <c r="BQ270" s="71">
        <v>1</v>
      </c>
      <c r="BR270" s="71">
        <v>0</v>
      </c>
      <c r="BS270" s="71">
        <v>0</v>
      </c>
      <c r="BT270" s="71">
        <v>0</v>
      </c>
      <c r="BU270"/>
      <c r="BV270" s="70">
        <v>4.3079999999999998</v>
      </c>
      <c r="BW270" s="70">
        <v>0</v>
      </c>
      <c r="BX270" s="70">
        <v>0</v>
      </c>
      <c r="BY270" s="70">
        <v>0</v>
      </c>
      <c r="BZ270" s="70">
        <v>0</v>
      </c>
      <c r="CA270" s="70">
        <v>0</v>
      </c>
      <c r="CB270" s="70">
        <v>0</v>
      </c>
      <c r="CC270" s="70">
        <v>0</v>
      </c>
      <c r="CD270" s="70">
        <v>0</v>
      </c>
    </row>
    <row r="271" spans="1:82">
      <c r="A271" s="70" t="s">
        <v>1936</v>
      </c>
      <c r="B271" s="70">
        <v>181</v>
      </c>
      <c r="C271" s="70">
        <v>11</v>
      </c>
      <c r="D271" s="70">
        <v>11</v>
      </c>
      <c r="E271" s="70">
        <v>2014</v>
      </c>
      <c r="F271" s="70" t="s">
        <v>181</v>
      </c>
      <c r="G271" s="70" t="s">
        <v>1925</v>
      </c>
      <c r="H271" s="70" t="s">
        <v>1926</v>
      </c>
      <c r="I271" s="148"/>
      <c r="J271" s="71">
        <v>8.5047367099451758</v>
      </c>
      <c r="K271" s="71">
        <v>1.3130173581990709</v>
      </c>
      <c r="L271" s="71">
        <v>8.1257688127640351E-2</v>
      </c>
      <c r="M271" s="71">
        <v>34.302309718099423</v>
      </c>
      <c r="N271" s="71">
        <v>39.624995227408988</v>
      </c>
      <c r="O271" s="71">
        <v>23.245983320989719</v>
      </c>
      <c r="P271" s="71">
        <v>13.572652445411236</v>
      </c>
      <c r="Q271" s="71">
        <v>1.57177637433718</v>
      </c>
      <c r="R271" s="71">
        <v>0</v>
      </c>
      <c r="S271" s="71">
        <v>4.5320765938999994</v>
      </c>
      <c r="T271" s="72"/>
      <c r="U271" s="71">
        <v>1669139</v>
      </c>
      <c r="V271" s="71">
        <v>541</v>
      </c>
      <c r="W271" s="71">
        <v>3</v>
      </c>
      <c r="X271" s="71">
        <v>7047</v>
      </c>
      <c r="Y271" s="71">
        <v>8966</v>
      </c>
      <c r="Z271" s="71">
        <v>13377</v>
      </c>
      <c r="AA271" s="71">
        <v>2703</v>
      </c>
      <c r="AB271" s="71">
        <v>21178</v>
      </c>
      <c r="AC271" s="71">
        <v>0</v>
      </c>
      <c r="AD271" s="71">
        <v>4.5320765938999994</v>
      </c>
      <c r="AE271" s="72"/>
      <c r="AF271" s="71"/>
      <c r="AG271" s="71"/>
      <c r="AH271" s="71"/>
      <c r="AI271" s="71"/>
      <c r="AJ271" s="71"/>
      <c r="AK271" s="71"/>
      <c r="AL271" s="71"/>
      <c r="AM271" s="71"/>
      <c r="AN271" s="71"/>
      <c r="AO271" s="71"/>
      <c r="AP271" s="71"/>
      <c r="AQ271" s="72"/>
      <c r="AR271" s="71">
        <v>506</v>
      </c>
      <c r="AS271" s="71">
        <v>69</v>
      </c>
      <c r="AT271" s="71">
        <v>0</v>
      </c>
      <c r="AU271" s="71">
        <v>0</v>
      </c>
      <c r="AV271" s="71">
        <v>0</v>
      </c>
      <c r="AW271" s="71">
        <v>0</v>
      </c>
      <c r="AX271" s="71"/>
      <c r="AY271" s="72"/>
      <c r="AZ271" s="71">
        <v>2110.9</v>
      </c>
      <c r="BA271" s="71">
        <v>1738.9</v>
      </c>
      <c r="BB271" s="71">
        <v>0</v>
      </c>
      <c r="BC271" s="71">
        <v>0</v>
      </c>
      <c r="BD271" s="71">
        <v>0</v>
      </c>
      <c r="BE271" s="71">
        <v>0</v>
      </c>
      <c r="BF271" s="71"/>
      <c r="BG271" s="72"/>
      <c r="BH271" s="71">
        <v>0</v>
      </c>
      <c r="BI271" s="71">
        <v>0</v>
      </c>
      <c r="BJ271" s="71">
        <v>4.12</v>
      </c>
      <c r="BK271" s="71">
        <v>0</v>
      </c>
      <c r="BL271" s="71">
        <v>0</v>
      </c>
      <c r="BM271" s="71">
        <v>0</v>
      </c>
      <c r="BN271" s="72"/>
      <c r="BO271" s="71">
        <v>0</v>
      </c>
      <c r="BP271" s="71">
        <v>0</v>
      </c>
      <c r="BQ271" s="71">
        <v>1</v>
      </c>
      <c r="BR271" s="71">
        <v>0</v>
      </c>
      <c r="BS271" s="71">
        <v>0</v>
      </c>
      <c r="BT271" s="71">
        <v>0</v>
      </c>
      <c r="BU271"/>
      <c r="BV271" s="70">
        <v>4.12</v>
      </c>
      <c r="BW271" s="70">
        <v>0</v>
      </c>
      <c r="BX271" s="70">
        <v>0</v>
      </c>
      <c r="BY271" s="70">
        <v>0</v>
      </c>
      <c r="BZ271" s="70">
        <v>0</v>
      </c>
      <c r="CA271" s="70">
        <v>0</v>
      </c>
      <c r="CB271" s="70">
        <v>0</v>
      </c>
      <c r="CC271" s="70">
        <v>0</v>
      </c>
      <c r="CD271" s="70">
        <v>0</v>
      </c>
    </row>
    <row r="272" spans="1:82">
      <c r="A272" s="70" t="s">
        <v>1937</v>
      </c>
      <c r="B272" s="70">
        <v>182</v>
      </c>
      <c r="C272" s="70">
        <v>12</v>
      </c>
      <c r="D272" s="70">
        <v>11</v>
      </c>
      <c r="E272" s="70">
        <v>2015</v>
      </c>
      <c r="F272" s="70" t="s">
        <v>182</v>
      </c>
      <c r="G272" s="70" t="s">
        <v>1925</v>
      </c>
      <c r="H272" s="70" t="s">
        <v>1926</v>
      </c>
      <c r="I272" s="148"/>
      <c r="J272" s="71">
        <v>11.41165271164353</v>
      </c>
      <c r="K272" s="71">
        <v>1.2218921157542331</v>
      </c>
      <c r="L272" s="71">
        <v>8.7664739963240035E-2</v>
      </c>
      <c r="M272" s="71">
        <v>36.567944293689749</v>
      </c>
      <c r="N272" s="71">
        <v>33.73875705139114</v>
      </c>
      <c r="O272" s="71">
        <v>23.015792469248233</v>
      </c>
      <c r="P272" s="71">
        <v>13.402464970705445</v>
      </c>
      <c r="Q272" s="71">
        <v>1.5186152496196501</v>
      </c>
      <c r="R272" s="71">
        <v>0</v>
      </c>
      <c r="S272" s="71">
        <v>5.9569906788000004</v>
      </c>
      <c r="T272" s="72"/>
      <c r="U272" s="71">
        <v>2417570</v>
      </c>
      <c r="V272" s="71">
        <v>541</v>
      </c>
      <c r="W272" s="71">
        <v>3</v>
      </c>
      <c r="X272" s="71">
        <v>7047</v>
      </c>
      <c r="Y272" s="71">
        <v>8907</v>
      </c>
      <c r="Z272" s="71">
        <v>13372</v>
      </c>
      <c r="AA272" s="71">
        <v>2667</v>
      </c>
      <c r="AB272" s="71">
        <v>20902</v>
      </c>
      <c r="AC272" s="71">
        <v>0</v>
      </c>
      <c r="AD272" s="71">
        <v>5.9569906788000004</v>
      </c>
      <c r="AE272" s="72"/>
      <c r="AF272" s="71">
        <v>16419863.381686321</v>
      </c>
      <c r="AG272" s="71">
        <v>939414.31748842378</v>
      </c>
      <c r="AH272" s="71">
        <v>18435.342225919361</v>
      </c>
      <c r="AI272" s="71">
        <v>45763409.093071729</v>
      </c>
      <c r="AJ272" s="71">
        <v>43786527.116354637</v>
      </c>
      <c r="AK272" s="71">
        <v>0</v>
      </c>
      <c r="AL272" s="71">
        <v>0</v>
      </c>
      <c r="AM272" s="71">
        <v>2864531.41940773</v>
      </c>
      <c r="AN272" s="71">
        <v>0</v>
      </c>
      <c r="AO272" s="71">
        <v>0</v>
      </c>
      <c r="AP272" s="71">
        <v>109792180.67023475</v>
      </c>
      <c r="AQ272" s="72"/>
      <c r="AR272" s="71">
        <v>539</v>
      </c>
      <c r="AS272" s="71">
        <v>100</v>
      </c>
      <c r="AT272" s="71">
        <v>0</v>
      </c>
      <c r="AU272" s="71">
        <v>0</v>
      </c>
      <c r="AV272" s="71">
        <v>0</v>
      </c>
      <c r="AW272" s="71">
        <v>0</v>
      </c>
      <c r="AX272" s="71"/>
      <c r="AY272" s="72"/>
      <c r="AZ272" s="71">
        <v>2276.1999999999998</v>
      </c>
      <c r="BA272" s="71">
        <v>2136.8000000000002</v>
      </c>
      <c r="BB272" s="71">
        <v>0</v>
      </c>
      <c r="BC272" s="71">
        <v>0</v>
      </c>
      <c r="BD272" s="71">
        <v>0</v>
      </c>
      <c r="BE272" s="71">
        <v>0</v>
      </c>
      <c r="BF272" s="71"/>
      <c r="BG272" s="72"/>
      <c r="BH272" s="71">
        <v>0</v>
      </c>
      <c r="BI272" s="71">
        <v>0</v>
      </c>
      <c r="BJ272" s="71">
        <v>3.9769999999999999</v>
      </c>
      <c r="BK272" s="71">
        <v>0</v>
      </c>
      <c r="BL272" s="71">
        <v>0</v>
      </c>
      <c r="BM272" s="71">
        <v>0</v>
      </c>
      <c r="BN272" s="72"/>
      <c r="BO272" s="71">
        <v>0</v>
      </c>
      <c r="BP272" s="71">
        <v>0</v>
      </c>
      <c r="BQ272" s="71">
        <v>1</v>
      </c>
      <c r="BR272" s="71">
        <v>0</v>
      </c>
      <c r="BS272" s="71">
        <v>0</v>
      </c>
      <c r="BT272" s="71">
        <v>0</v>
      </c>
      <c r="BU272"/>
      <c r="BV272" s="70">
        <v>3.9769999999999999</v>
      </c>
      <c r="BW272" s="70">
        <v>0</v>
      </c>
      <c r="BX272" s="70">
        <v>0</v>
      </c>
      <c r="BY272" s="70">
        <v>0</v>
      </c>
      <c r="BZ272" s="70">
        <v>0</v>
      </c>
      <c r="CA272" s="70">
        <v>0</v>
      </c>
      <c r="CB272" s="70">
        <v>0</v>
      </c>
      <c r="CC272" s="70">
        <v>0</v>
      </c>
      <c r="CD272" s="70">
        <v>0</v>
      </c>
    </row>
    <row r="273" spans="1:82">
      <c r="A273" s="70" t="s">
        <v>1938</v>
      </c>
      <c r="B273" s="70">
        <v>183</v>
      </c>
      <c r="C273" s="70">
        <v>13</v>
      </c>
      <c r="D273" s="70">
        <v>11</v>
      </c>
      <c r="E273" s="70">
        <v>2016</v>
      </c>
      <c r="F273" s="70" t="s">
        <v>155</v>
      </c>
      <c r="G273" s="1064" t="s">
        <v>1925</v>
      </c>
      <c r="H273" s="70" t="s">
        <v>1926</v>
      </c>
      <c r="I273" s="148"/>
      <c r="J273" s="71">
        <v>12.002582462990278</v>
      </c>
      <c r="K273" s="71">
        <v>1.2292346844893318</v>
      </c>
      <c r="L273" s="71">
        <v>8.4248232999817374E-2</v>
      </c>
      <c r="M273" s="71">
        <v>29.561027422503614</v>
      </c>
      <c r="N273" s="71">
        <v>36.048838688229523</v>
      </c>
      <c r="O273" s="71">
        <v>22.622381083376148</v>
      </c>
      <c r="P273" s="71">
        <v>13.065103280689272</v>
      </c>
      <c r="Q273" s="71">
        <v>1.4651907857474933</v>
      </c>
      <c r="R273" s="71">
        <v>0</v>
      </c>
      <c r="S273" s="71">
        <v>2.7610315109106391</v>
      </c>
      <c r="T273" s="72"/>
      <c r="U273" s="71">
        <v>2523414</v>
      </c>
      <c r="V273" s="71">
        <v>541</v>
      </c>
      <c r="W273" s="71">
        <v>3</v>
      </c>
      <c r="X273" s="71">
        <v>7047</v>
      </c>
      <c r="Y273" s="71">
        <v>8939</v>
      </c>
      <c r="Z273" s="71">
        <v>13305</v>
      </c>
      <c r="AA273" s="71">
        <v>2689</v>
      </c>
      <c r="AB273" s="71">
        <v>20744</v>
      </c>
      <c r="AC273" s="71">
        <v>0</v>
      </c>
      <c r="AD273" s="71">
        <v>2.7610315109106391</v>
      </c>
      <c r="AE273" s="72"/>
      <c r="AF273" s="71">
        <v>17630754.335225049</v>
      </c>
      <c r="AG273" s="71">
        <v>908369.56382746936</v>
      </c>
      <c r="AH273" s="71">
        <v>13758.822331786771</v>
      </c>
      <c r="AI273" s="71">
        <v>44520254.840522461</v>
      </c>
      <c r="AJ273" s="71">
        <v>43888922.924960017</v>
      </c>
      <c r="AK273" s="71">
        <v>0</v>
      </c>
      <c r="AL273" s="71">
        <v>0</v>
      </c>
      <c r="AM273" s="71">
        <v>2845086.8195996592</v>
      </c>
      <c r="AN273" s="71">
        <v>0</v>
      </c>
      <c r="AO273" s="71">
        <v>0</v>
      </c>
      <c r="AP273" s="71">
        <v>109807147.30646645</v>
      </c>
      <c r="AQ273" s="72"/>
      <c r="AR273" s="71">
        <v>568</v>
      </c>
      <c r="AS273" s="71">
        <v>110</v>
      </c>
      <c r="AT273" s="71">
        <v>0</v>
      </c>
      <c r="AU273" s="71">
        <v>0</v>
      </c>
      <c r="AV273" s="71">
        <v>0</v>
      </c>
      <c r="AW273" s="71">
        <v>0</v>
      </c>
      <c r="AX273" s="71"/>
      <c r="AY273" s="72"/>
      <c r="AZ273" s="71">
        <v>2417</v>
      </c>
      <c r="BA273" s="71">
        <v>2300.6999999999998</v>
      </c>
      <c r="BB273" s="71">
        <v>0</v>
      </c>
      <c r="BC273" s="71">
        <v>0</v>
      </c>
      <c r="BD273" s="71">
        <v>0</v>
      </c>
      <c r="BE273" s="71">
        <v>0</v>
      </c>
      <c r="BF273" s="71"/>
      <c r="BG273" s="72"/>
      <c r="BH273" s="71">
        <v>0</v>
      </c>
      <c r="BI273" s="71">
        <v>0</v>
      </c>
      <c r="BJ273" s="71">
        <v>4.1210000000000004</v>
      </c>
      <c r="BK273" s="71">
        <v>0</v>
      </c>
      <c r="BL273" s="71">
        <v>0</v>
      </c>
      <c r="BM273" s="71">
        <v>0</v>
      </c>
      <c r="BN273" s="72"/>
      <c r="BO273" s="71">
        <v>0</v>
      </c>
      <c r="BP273" s="71">
        <v>0</v>
      </c>
      <c r="BQ273" s="71">
        <v>1</v>
      </c>
      <c r="BR273" s="71">
        <v>0</v>
      </c>
      <c r="BS273" s="71">
        <v>0</v>
      </c>
      <c r="BT273" s="71">
        <v>0</v>
      </c>
      <c r="BU273"/>
      <c r="BV273" s="70">
        <v>4.1210000000000004</v>
      </c>
      <c r="BW273" s="70">
        <v>0</v>
      </c>
      <c r="BX273" s="70">
        <v>0</v>
      </c>
      <c r="BY273" s="70">
        <v>0</v>
      </c>
      <c r="BZ273" s="70">
        <v>0</v>
      </c>
      <c r="CA273" s="70">
        <v>0</v>
      </c>
      <c r="CB273" s="70">
        <v>0</v>
      </c>
      <c r="CC273" s="70">
        <v>0</v>
      </c>
      <c r="CD273" s="70">
        <v>0</v>
      </c>
    </row>
    <row r="274" spans="1:82">
      <c r="A274" s="70" t="s">
        <v>1939</v>
      </c>
      <c r="B274" s="70">
        <v>184</v>
      </c>
      <c r="C274" s="70">
        <v>14</v>
      </c>
      <c r="D274" s="70">
        <v>11</v>
      </c>
      <c r="E274" s="70">
        <v>2017</v>
      </c>
      <c r="F274" s="70" t="s">
        <v>156</v>
      </c>
      <c r="G274" s="1064" t="s">
        <v>1925</v>
      </c>
      <c r="H274" s="70" t="s">
        <v>1926</v>
      </c>
      <c r="I274" s="148"/>
      <c r="J274" s="71">
        <v>11.950156401116688</v>
      </c>
      <c r="K274" s="71">
        <v>1.2122442006769478</v>
      </c>
      <c r="L274" s="71">
        <v>8.2848434618889064E-2</v>
      </c>
      <c r="M274" s="71">
        <v>28.082907280121677</v>
      </c>
      <c r="N274" s="71">
        <v>37.090224059973892</v>
      </c>
      <c r="O274" s="71">
        <v>22.182990753773783</v>
      </c>
      <c r="P274" s="71">
        <v>13.025792009776247</v>
      </c>
      <c r="Q274" s="71">
        <v>1.3996598122245401</v>
      </c>
      <c r="R274" s="71">
        <v>0</v>
      </c>
      <c r="S274" s="71">
        <v>2.4535680792691403</v>
      </c>
      <c r="T274" s="72"/>
      <c r="U274" s="71">
        <v>2667217</v>
      </c>
      <c r="V274" s="71">
        <v>541</v>
      </c>
      <c r="W274" s="71">
        <v>3</v>
      </c>
      <c r="X274" s="71">
        <v>7047</v>
      </c>
      <c r="Y274" s="71">
        <v>8927</v>
      </c>
      <c r="Z274" s="71">
        <v>13263</v>
      </c>
      <c r="AA274" s="71">
        <v>2698</v>
      </c>
      <c r="AB274" s="71">
        <v>20492</v>
      </c>
      <c r="AC274" s="71">
        <v>0</v>
      </c>
      <c r="AD274" s="71">
        <v>2.4535680792691399</v>
      </c>
      <c r="AE274" s="72"/>
      <c r="AF274" s="71">
        <v>17793001.61152266</v>
      </c>
      <c r="AG274" s="71">
        <v>905934.23329739331</v>
      </c>
      <c r="AH274" s="71">
        <v>17744.653238273691</v>
      </c>
      <c r="AI274" s="71">
        <v>44096676.137760393</v>
      </c>
      <c r="AJ274" s="71">
        <v>43704057.926776171</v>
      </c>
      <c r="AK274" s="71">
        <v>0</v>
      </c>
      <c r="AL274" s="71">
        <v>0</v>
      </c>
      <c r="AM274" s="71">
        <v>2814922.1495388928</v>
      </c>
      <c r="AN274" s="71">
        <v>0</v>
      </c>
      <c r="AO274" s="71">
        <v>0</v>
      </c>
      <c r="AP274" s="71">
        <v>109332336.71213378</v>
      </c>
      <c r="AQ274" s="72"/>
      <c r="AR274" s="71">
        <v>596</v>
      </c>
      <c r="AS274" s="71">
        <v>117</v>
      </c>
      <c r="AT274" s="71">
        <v>0</v>
      </c>
      <c r="AU274" s="71">
        <v>0</v>
      </c>
      <c r="AV274" s="71">
        <v>0</v>
      </c>
      <c r="AW274" s="71">
        <v>0</v>
      </c>
      <c r="AX274" s="71"/>
      <c r="AY274" s="72"/>
      <c r="AZ274" s="71">
        <v>2553.6</v>
      </c>
      <c r="BA274" s="71">
        <v>2426.1</v>
      </c>
      <c r="BB274" s="71">
        <v>0</v>
      </c>
      <c r="BC274" s="71">
        <v>0</v>
      </c>
      <c r="BD274" s="71">
        <v>0</v>
      </c>
      <c r="BE274" s="71">
        <v>0</v>
      </c>
      <c r="BF274" s="71"/>
      <c r="BG274" s="72"/>
      <c r="BH274" s="71">
        <v>0</v>
      </c>
      <c r="BI274" s="71">
        <v>0</v>
      </c>
      <c r="BJ274" s="71">
        <v>3.9039999999999999</v>
      </c>
      <c r="BK274" s="71">
        <v>0</v>
      </c>
      <c r="BL274" s="71">
        <v>0</v>
      </c>
      <c r="BM274" s="71">
        <v>0</v>
      </c>
      <c r="BN274" s="72"/>
      <c r="BO274" s="71">
        <v>0</v>
      </c>
      <c r="BP274" s="71">
        <v>0</v>
      </c>
      <c r="BQ274" s="71">
        <v>1</v>
      </c>
      <c r="BR274" s="71">
        <v>0</v>
      </c>
      <c r="BS274" s="71">
        <v>0</v>
      </c>
      <c r="BT274" s="71">
        <v>0</v>
      </c>
      <c r="BU274"/>
      <c r="BV274" s="70">
        <v>3.9039999999999999</v>
      </c>
      <c r="BW274" s="70">
        <v>0</v>
      </c>
      <c r="BX274" s="70">
        <v>0</v>
      </c>
      <c r="BY274" s="70">
        <v>0</v>
      </c>
      <c r="BZ274" s="70">
        <v>0</v>
      </c>
      <c r="CA274" s="70">
        <v>0</v>
      </c>
      <c r="CB274" s="70">
        <v>0</v>
      </c>
      <c r="CC274" s="70">
        <v>0</v>
      </c>
      <c r="CD274" s="70">
        <v>0</v>
      </c>
    </row>
    <row r="275" spans="1:82">
      <c r="A275" s="70" t="s">
        <v>1940</v>
      </c>
      <c r="B275" s="70">
        <v>185</v>
      </c>
      <c r="C275" s="70">
        <v>15</v>
      </c>
      <c r="D275" s="70">
        <v>11</v>
      </c>
      <c r="E275" s="70">
        <v>2018</v>
      </c>
      <c r="F275" s="70" t="s">
        <v>183</v>
      </c>
      <c r="G275" s="70" t="s">
        <v>1925</v>
      </c>
      <c r="H275" s="70" t="s">
        <v>1926</v>
      </c>
      <c r="I275" s="148"/>
      <c r="J275" s="71">
        <v>10.86704930673101</v>
      </c>
      <c r="K275" s="71">
        <v>1.1375173182775467</v>
      </c>
      <c r="L275" s="71">
        <v>7.4273574425780919E-2</v>
      </c>
      <c r="M275" s="71">
        <v>27.330780384788959</v>
      </c>
      <c r="N275" s="71">
        <v>35.759197383818908</v>
      </c>
      <c r="O275" s="71">
        <v>21.659547744162108</v>
      </c>
      <c r="P275" s="71">
        <v>12.724054318286873</v>
      </c>
      <c r="Q275" s="71">
        <v>1.28301821011537</v>
      </c>
      <c r="R275" s="71">
        <v>0</v>
      </c>
      <c r="S275" s="71">
        <v>3.8027102426759796</v>
      </c>
      <c r="T275" s="72"/>
      <c r="U275" s="71">
        <v>2607596</v>
      </c>
      <c r="V275" s="71">
        <v>541</v>
      </c>
      <c r="W275" s="71">
        <v>3</v>
      </c>
      <c r="X275" s="71">
        <v>7047</v>
      </c>
      <c r="Y275" s="71">
        <v>8880</v>
      </c>
      <c r="Z275" s="71">
        <v>13198</v>
      </c>
      <c r="AA275" s="71">
        <v>2662</v>
      </c>
      <c r="AB275" s="71">
        <v>20243</v>
      </c>
      <c r="AC275" s="71">
        <v>0</v>
      </c>
      <c r="AD275" s="71">
        <v>3.80271024267598</v>
      </c>
      <c r="AE275" s="72"/>
      <c r="AF275" s="71">
        <v>16632894.939210139</v>
      </c>
      <c r="AG275" s="71">
        <v>804735.92523584771</v>
      </c>
      <c r="AH275" s="71">
        <v>16767.400990409151</v>
      </c>
      <c r="AI275" s="71">
        <v>42120269.774874233</v>
      </c>
      <c r="AJ275" s="71">
        <v>41722551.199818887</v>
      </c>
      <c r="AK275" s="71">
        <v>0</v>
      </c>
      <c r="AL275" s="71">
        <v>0</v>
      </c>
      <c r="AM275" s="71">
        <v>2786471.4341359078</v>
      </c>
      <c r="AN275" s="71">
        <v>0</v>
      </c>
      <c r="AO275" s="71">
        <v>0</v>
      </c>
      <c r="AP275" s="71">
        <v>104083690.67426543</v>
      </c>
      <c r="AQ275" s="72"/>
      <c r="AR275" s="71">
        <v>623</v>
      </c>
      <c r="AS275" s="71">
        <v>127</v>
      </c>
      <c r="AT275" s="71">
        <v>0</v>
      </c>
      <c r="AU275" s="71">
        <v>0</v>
      </c>
      <c r="AV275" s="71">
        <v>0</v>
      </c>
      <c r="AW275" s="71">
        <v>0</v>
      </c>
      <c r="AX275" s="71"/>
      <c r="AY275" s="72"/>
      <c r="AZ275" s="71">
        <v>2700.7000000000003</v>
      </c>
      <c r="BA275" s="71">
        <v>2614</v>
      </c>
      <c r="BB275" s="71">
        <v>0</v>
      </c>
      <c r="BC275" s="71">
        <v>0</v>
      </c>
      <c r="BD275" s="71">
        <v>0</v>
      </c>
      <c r="BE275" s="71">
        <v>0</v>
      </c>
      <c r="BF275" s="71"/>
      <c r="BG275" s="72"/>
      <c r="BH275" s="71">
        <v>0</v>
      </c>
      <c r="BI275" s="71">
        <v>0</v>
      </c>
      <c r="BJ275" s="71">
        <v>3.4369999999999998</v>
      </c>
      <c r="BK275" s="71">
        <v>0</v>
      </c>
      <c r="BL275" s="71">
        <v>0</v>
      </c>
      <c r="BM275" s="71">
        <v>0</v>
      </c>
      <c r="BN275" s="72"/>
      <c r="BO275" s="71">
        <v>0</v>
      </c>
      <c r="BP275" s="71">
        <v>0</v>
      </c>
      <c r="BQ275" s="71">
        <v>1</v>
      </c>
      <c r="BR275" s="71">
        <v>0</v>
      </c>
      <c r="BS275" s="71">
        <v>0</v>
      </c>
      <c r="BT275" s="71">
        <v>0</v>
      </c>
      <c r="BU275"/>
      <c r="BV275" s="70">
        <v>3.4369999999999998</v>
      </c>
      <c r="BW275" s="70">
        <v>0</v>
      </c>
      <c r="BX275" s="70">
        <v>0</v>
      </c>
      <c r="BY275" s="70">
        <v>0</v>
      </c>
      <c r="BZ275" s="70">
        <v>0</v>
      </c>
      <c r="CA275" s="70">
        <v>0</v>
      </c>
      <c r="CB275" s="70">
        <v>0</v>
      </c>
      <c r="CC275" s="70">
        <v>0</v>
      </c>
      <c r="CD275" s="70">
        <v>0</v>
      </c>
    </row>
    <row r="276" spans="1:82">
      <c r="A276" s="70" t="s">
        <v>1941</v>
      </c>
      <c r="B276" s="70">
        <v>186</v>
      </c>
      <c r="C276" s="70">
        <v>16</v>
      </c>
      <c r="D276" s="70">
        <v>11</v>
      </c>
      <c r="E276" s="70">
        <v>2019</v>
      </c>
      <c r="F276" s="70" t="s">
        <v>158</v>
      </c>
      <c r="G276" s="70" t="s">
        <v>1925</v>
      </c>
      <c r="H276" s="70" t="s">
        <v>1926</v>
      </c>
      <c r="I276" s="148"/>
      <c r="J276" s="71">
        <v>9.8600690281099261</v>
      </c>
      <c r="K276" s="71">
        <v>1.032545788901331</v>
      </c>
      <c r="L276" s="71">
        <v>7.4677862865728153E-2</v>
      </c>
      <c r="M276" s="71">
        <v>26.172127882018565</v>
      </c>
      <c r="N276" s="71">
        <v>31.481840214016227</v>
      </c>
      <c r="O276" s="71">
        <v>20.770939372979235</v>
      </c>
      <c r="P276" s="71">
        <v>12.444370258681985</v>
      </c>
      <c r="Q276" s="71">
        <v>1.2255032499237799</v>
      </c>
      <c r="R276" s="71">
        <v>0</v>
      </c>
      <c r="S276" s="71">
        <v>3.3237484722521868</v>
      </c>
      <c r="T276" s="72"/>
      <c r="U276" s="71">
        <v>2398294</v>
      </c>
      <c r="V276" s="71">
        <v>541</v>
      </c>
      <c r="W276" s="71">
        <v>3</v>
      </c>
      <c r="X276" s="71">
        <v>7047</v>
      </c>
      <c r="Y276" s="71">
        <v>8808</v>
      </c>
      <c r="Z276" s="71">
        <v>13004</v>
      </c>
      <c r="AA276" s="71">
        <v>2584</v>
      </c>
      <c r="AB276" s="71">
        <v>19859</v>
      </c>
      <c r="AC276" s="71">
        <v>0</v>
      </c>
      <c r="AD276" s="71">
        <v>3.3237484722521868</v>
      </c>
      <c r="AE276" s="72"/>
      <c r="AF276" s="71">
        <v>16015986.49333445</v>
      </c>
      <c r="AG276" s="71">
        <v>779197.54488929152</v>
      </c>
      <c r="AH276" s="71">
        <v>17710.60622624668</v>
      </c>
      <c r="AI276" s="71">
        <v>43162730.509955607</v>
      </c>
      <c r="AJ276" s="71">
        <v>40205976.705715589</v>
      </c>
      <c r="AK276" s="71">
        <v>0</v>
      </c>
      <c r="AL276" s="71">
        <v>0</v>
      </c>
      <c r="AM276" s="71">
        <v>2704646.3015280413</v>
      </c>
      <c r="AN276" s="71">
        <v>0</v>
      </c>
      <c r="AO276" s="71">
        <v>0</v>
      </c>
      <c r="AP276" s="71">
        <v>102886248.16164923</v>
      </c>
      <c r="AQ276" s="72"/>
      <c r="AR276" s="71">
        <v>646</v>
      </c>
      <c r="AS276" s="71">
        <v>134</v>
      </c>
      <c r="AT276" s="71">
        <v>0</v>
      </c>
      <c r="AU276" s="71">
        <v>0</v>
      </c>
      <c r="AV276" s="71">
        <v>0</v>
      </c>
      <c r="AW276" s="71">
        <v>0</v>
      </c>
      <c r="AX276" s="71"/>
      <c r="AY276" s="72"/>
      <c r="AZ276" s="71">
        <v>2825.7000000000012</v>
      </c>
      <c r="BA276" s="71">
        <v>2765.3000000000011</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1942</v>
      </c>
      <c r="B277" s="70">
        <v>187</v>
      </c>
      <c r="C277" s="70">
        <v>17</v>
      </c>
      <c r="D277" s="70">
        <v>11</v>
      </c>
      <c r="E277" s="70">
        <v>2020</v>
      </c>
      <c r="F277" s="70" t="s">
        <v>159</v>
      </c>
      <c r="G277" s="70" t="s">
        <v>1925</v>
      </c>
      <c r="H277" s="70" t="s">
        <v>1926</v>
      </c>
      <c r="I277" s="148"/>
      <c r="J277" s="71">
        <v>15.547794099223079</v>
      </c>
      <c r="K277" s="71">
        <v>0.99909671355929208</v>
      </c>
      <c r="L277" s="71">
        <v>4.4480365975535854E-2</v>
      </c>
      <c r="M277" s="71">
        <v>19.213063052037377</v>
      </c>
      <c r="N277" s="71">
        <v>30.632050934438016</v>
      </c>
      <c r="O277" s="71">
        <v>18.112913887412105</v>
      </c>
      <c r="P277" s="71">
        <v>11.671751827675488</v>
      </c>
      <c r="Q277" s="71">
        <v>1.1532127889594701</v>
      </c>
      <c r="R277" s="71">
        <v>0</v>
      </c>
      <c r="S277" s="71">
        <v>3.5417229166057509</v>
      </c>
      <c r="T277" s="72"/>
      <c r="U277" s="71">
        <v>3847568</v>
      </c>
      <c r="V277" s="71">
        <v>458</v>
      </c>
      <c r="W277" s="71">
        <v>2</v>
      </c>
      <c r="X277" s="71">
        <v>5748</v>
      </c>
      <c r="Y277" s="71">
        <v>8742</v>
      </c>
      <c r="Z277" s="71">
        <v>12943</v>
      </c>
      <c r="AA277" s="71">
        <v>2576</v>
      </c>
      <c r="AB277" s="71">
        <v>19559</v>
      </c>
      <c r="AC277" s="71">
        <v>0</v>
      </c>
      <c r="AD277" s="71">
        <v>3.5417229166057509</v>
      </c>
      <c r="AE277" s="72"/>
      <c r="AF277" s="71">
        <v>25938709.839375939</v>
      </c>
      <c r="AG277" s="71">
        <v>720428.0989363062</v>
      </c>
      <c r="AH277" s="71">
        <v>11445.336423086836</v>
      </c>
      <c r="AI277" s="71">
        <v>33213492.072250668</v>
      </c>
      <c r="AJ277" s="71">
        <v>39931449.294563517</v>
      </c>
      <c r="AK277" s="71"/>
      <c r="AL277" s="71"/>
      <c r="AM277" s="71">
        <v>2552666.8050223412</v>
      </c>
      <c r="AN277" s="71"/>
      <c r="AO277" s="71"/>
      <c r="AP277" s="71">
        <v>102368191.44657186</v>
      </c>
      <c r="AQ277" s="72"/>
      <c r="AR277" s="71">
        <v>677</v>
      </c>
      <c r="AS277" s="71">
        <v>135</v>
      </c>
      <c r="AT277" s="71">
        <v>0</v>
      </c>
      <c r="AU277" s="71">
        <v>0</v>
      </c>
      <c r="AV277" s="71">
        <v>0</v>
      </c>
      <c r="AW277" s="71">
        <v>0</v>
      </c>
      <c r="AX277" s="71"/>
      <c r="AY277" s="72"/>
      <c r="AZ277" s="71">
        <v>3008.8000000000011</v>
      </c>
      <c r="BA277" s="71">
        <v>2751.7999999999988</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1943</v>
      </c>
      <c r="B278" s="70">
        <v>187</v>
      </c>
      <c r="C278" s="70">
        <v>18</v>
      </c>
      <c r="D278" s="70">
        <v>11</v>
      </c>
      <c r="E278" s="70">
        <v>2021</v>
      </c>
      <c r="F278" s="70" t="s">
        <v>160</v>
      </c>
      <c r="G278" s="70" t="s">
        <v>1925</v>
      </c>
      <c r="H278" s="70" t="s">
        <v>1926</v>
      </c>
      <c r="I278" s="148"/>
      <c r="J278" s="71">
        <v>9.9026542469283463</v>
      </c>
      <c r="K278" s="71">
        <v>1.0713451651167869</v>
      </c>
      <c r="L278" s="71">
        <v>5.8354726743554422E-2</v>
      </c>
      <c r="M278" s="71">
        <v>21.732862780474097</v>
      </c>
      <c r="N278" s="71">
        <v>33.376773230333363</v>
      </c>
      <c r="O278" s="71">
        <v>17.468970731134018</v>
      </c>
      <c r="P278" s="71">
        <v>11.92320100757731</v>
      </c>
      <c r="Q278" s="71">
        <v>1.1287395602072301</v>
      </c>
      <c r="R278" s="71">
        <v>0</v>
      </c>
      <c r="S278" s="71">
        <v>2.8278584818341148</v>
      </c>
      <c r="T278" s="72"/>
      <c r="U278" s="71">
        <v>2591986</v>
      </c>
      <c r="V278" s="71">
        <v>458</v>
      </c>
      <c r="W278" s="71">
        <v>2</v>
      </c>
      <c r="X278" s="71">
        <v>5748</v>
      </c>
      <c r="Y278" s="71">
        <v>8725</v>
      </c>
      <c r="Z278" s="71">
        <v>12853</v>
      </c>
      <c r="AA278" s="71">
        <v>2566</v>
      </c>
      <c r="AB278" s="71">
        <v>19332</v>
      </c>
      <c r="AC278" s="71">
        <v>0</v>
      </c>
      <c r="AD278" s="71">
        <v>2.8278584818341148</v>
      </c>
      <c r="AE278" s="72"/>
      <c r="AF278" s="71">
        <v>15640697.128376588</v>
      </c>
      <c r="AG278" s="71">
        <v>741891.88382046705</v>
      </c>
      <c r="AH278" s="71">
        <v>13709.932376584076</v>
      </c>
      <c r="AI278" s="71">
        <v>35544974.910757288</v>
      </c>
      <c r="AJ278" s="71">
        <v>42271156.116900317</v>
      </c>
      <c r="AK278" s="71">
        <v>0</v>
      </c>
      <c r="AL278" s="71">
        <v>0</v>
      </c>
      <c r="AM278" s="71">
        <v>2537593.4791004462</v>
      </c>
      <c r="AN278" s="71">
        <v>0</v>
      </c>
      <c r="AO278" s="71">
        <v>0</v>
      </c>
      <c r="AP278" s="71">
        <v>96750023.45133169</v>
      </c>
      <c r="AQ278" s="72"/>
      <c r="AR278" s="71">
        <v>708</v>
      </c>
      <c r="AS278" s="71">
        <v>139</v>
      </c>
      <c r="AT278" s="71">
        <v>0</v>
      </c>
      <c r="AU278" s="71">
        <v>0</v>
      </c>
      <c r="AV278" s="71">
        <v>0</v>
      </c>
      <c r="AW278" s="71">
        <v>0</v>
      </c>
      <c r="AX278" s="71"/>
      <c r="AY278" s="72"/>
      <c r="AZ278" s="71">
        <v>3199.2000000000021</v>
      </c>
      <c r="BA278" s="71">
        <v>2922.2999999999988</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1944</v>
      </c>
      <c r="B279" s="70">
        <v>187</v>
      </c>
      <c r="C279" s="70">
        <v>19</v>
      </c>
      <c r="D279" s="70">
        <v>11</v>
      </c>
      <c r="E279" s="70">
        <v>2022</v>
      </c>
      <c r="F279" s="70" t="s">
        <v>161</v>
      </c>
      <c r="G279" s="70" t="s">
        <v>1925</v>
      </c>
      <c r="H279" s="70" t="s">
        <v>1926</v>
      </c>
      <c r="I279" s="148"/>
      <c r="J279" s="71">
        <v>10.703179858707795</v>
      </c>
      <c r="K279" s="71">
        <v>0.96520523127248514</v>
      </c>
      <c r="L279" s="71">
        <v>3.7391850483254233E-2</v>
      </c>
      <c r="M279" s="71">
        <v>21.462406292399404</v>
      </c>
      <c r="N279" s="71">
        <v>32.665365517451875</v>
      </c>
      <c r="O279" s="71">
        <v>18.343387487625936</v>
      </c>
      <c r="P279" s="71">
        <v>11.730437448126784</v>
      </c>
      <c r="Q279" s="71">
        <v>1.124884950625366</v>
      </c>
      <c r="R279" s="71">
        <v>0</v>
      </c>
      <c r="S279" s="71">
        <v>2.8340953759041749</v>
      </c>
      <c r="T279" s="72"/>
      <c r="U279" s="71">
        <v>3108781</v>
      </c>
      <c r="V279" s="71">
        <v>458</v>
      </c>
      <c r="W279" s="71">
        <v>2</v>
      </c>
      <c r="X279" s="71">
        <v>5748</v>
      </c>
      <c r="Y279" s="71">
        <v>8732</v>
      </c>
      <c r="Z279" s="71">
        <v>12823</v>
      </c>
      <c r="AA279" s="71">
        <v>2563</v>
      </c>
      <c r="AB279" s="71">
        <v>19108</v>
      </c>
      <c r="AC279" s="71">
        <v>0</v>
      </c>
      <c r="AD279" s="71">
        <v>2.8340953759041749</v>
      </c>
      <c r="AE279" s="72"/>
      <c r="AF279" s="71">
        <v>16661632.143472683</v>
      </c>
      <c r="AG279" s="71">
        <v>720517.05032868462</v>
      </c>
      <c r="AH279" s="71">
        <v>10703.463279490095</v>
      </c>
      <c r="AI279" s="71">
        <v>35300055.632316425</v>
      </c>
      <c r="AJ279" s="71">
        <v>41945400.460871622</v>
      </c>
      <c r="AK279" s="71">
        <v>0</v>
      </c>
      <c r="AL279" s="71">
        <v>0</v>
      </c>
      <c r="AM279" s="71">
        <v>2467364.341531164</v>
      </c>
      <c r="AN279" s="71">
        <v>0</v>
      </c>
      <c r="AO279" s="71">
        <v>0</v>
      </c>
      <c r="AP279" s="71">
        <v>97105673.091800064</v>
      </c>
      <c r="AQ279" s="72"/>
      <c r="AR279" s="71">
        <v>731</v>
      </c>
      <c r="AS279" s="71">
        <v>144</v>
      </c>
      <c r="AT279" s="71">
        <v>0</v>
      </c>
      <c r="AU279" s="71">
        <v>0</v>
      </c>
      <c r="AV279" s="71">
        <v>0</v>
      </c>
      <c r="AW279" s="71">
        <v>0</v>
      </c>
      <c r="AX279" s="71"/>
      <c r="AY279" s="72"/>
      <c r="AZ279" s="71">
        <v>3344.8000000000011</v>
      </c>
      <c r="BA279" s="71">
        <v>3053.6999999999994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1945</v>
      </c>
      <c r="B280" s="70">
        <v>187</v>
      </c>
      <c r="C280" s="70">
        <v>20</v>
      </c>
      <c r="D280" s="70">
        <v>11</v>
      </c>
      <c r="E280" s="70">
        <v>2023</v>
      </c>
      <c r="F280" s="70" t="s">
        <v>1539</v>
      </c>
      <c r="G280" s="70" t="s">
        <v>1925</v>
      </c>
      <c r="H280" s="70" t="s">
        <v>1926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764</v>
      </c>
      <c r="AS280" s="71">
        <v>144</v>
      </c>
      <c r="AT280" s="71">
        <v>0</v>
      </c>
      <c r="AU280" s="71">
        <v>0</v>
      </c>
      <c r="AV280" s="71">
        <v>0</v>
      </c>
      <c r="AW280" s="71">
        <v>0</v>
      </c>
      <c r="AX280" s="71"/>
      <c r="AY280" s="72"/>
      <c r="AZ280" s="71">
        <v>3551.0000000000018</v>
      </c>
      <c r="BA280" s="71">
        <v>3053.6999999999994</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1946</v>
      </c>
      <c r="B281" s="70">
        <v>187</v>
      </c>
      <c r="C281" s="70">
        <v>21</v>
      </c>
      <c r="D281" s="70">
        <v>11</v>
      </c>
      <c r="E281" s="70">
        <v>2024</v>
      </c>
      <c r="F281" s="70" t="s">
        <v>1554</v>
      </c>
      <c r="G281" s="70" t="s">
        <v>1925</v>
      </c>
      <c r="H281" s="70" t="s">
        <v>1926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1947</v>
      </c>
      <c r="B282" s="70">
        <v>443</v>
      </c>
      <c r="C282" s="70">
        <v>1</v>
      </c>
      <c r="D282" s="70">
        <v>27</v>
      </c>
      <c r="E282" s="70">
        <v>1990</v>
      </c>
      <c r="F282" s="70" t="s">
        <v>787</v>
      </c>
      <c r="G282" s="70" t="s">
        <v>1948</v>
      </c>
      <c r="H282" s="70" t="s">
        <v>1949</v>
      </c>
      <c r="I282" s="148"/>
      <c r="J282" s="71">
        <v>366.59470247988691</v>
      </c>
      <c r="K282" s="71">
        <v>1.673375530527075</v>
      </c>
      <c r="L282" s="71">
        <v>1.72164119487822</v>
      </c>
      <c r="M282" s="71">
        <v>15.44512926346848</v>
      </c>
      <c r="N282" s="71">
        <v>11.60960805191049</v>
      </c>
      <c r="O282" s="71">
        <v>16.1337499054031</v>
      </c>
      <c r="P282" s="71">
        <v>19.529585462041162</v>
      </c>
      <c r="Q282" s="71">
        <v>1.226426109213</v>
      </c>
      <c r="R282" s="71">
        <v>0</v>
      </c>
      <c r="S282" s="71">
        <v>1.5477852516429109</v>
      </c>
      <c r="T282" s="72"/>
      <c r="U282" s="71">
        <v>15382715</v>
      </c>
      <c r="V282" s="71">
        <v>741</v>
      </c>
      <c r="W282" s="71">
        <v>18</v>
      </c>
      <c r="X282" s="71">
        <v>5751</v>
      </c>
      <c r="Y282" s="71">
        <v>4997</v>
      </c>
      <c r="Z282" s="71">
        <v>6636</v>
      </c>
      <c r="AA282" s="71">
        <v>4742</v>
      </c>
      <c r="AB282" s="71">
        <v>19913</v>
      </c>
      <c r="AC282" s="71">
        <v>0</v>
      </c>
      <c r="AD282" s="71">
        <v>1.5477852516429109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1950</v>
      </c>
      <c r="B283" s="70">
        <v>444</v>
      </c>
      <c r="C283" s="70">
        <v>2</v>
      </c>
      <c r="D283" s="70">
        <v>27</v>
      </c>
      <c r="E283" s="70">
        <v>2005</v>
      </c>
      <c r="F283" s="70" t="s">
        <v>789</v>
      </c>
      <c r="G283" s="70" t="s">
        <v>1948</v>
      </c>
      <c r="H283" s="70" t="s">
        <v>1949</v>
      </c>
      <c r="I283" s="148"/>
      <c r="J283" s="71">
        <v>403.37457310570011</v>
      </c>
      <c r="K283" s="71">
        <v>1.2954760887332031</v>
      </c>
      <c r="L283" s="71">
        <v>3.24155571201841</v>
      </c>
      <c r="M283" s="71">
        <v>27.599709090838459</v>
      </c>
      <c r="N283" s="71">
        <v>17.556022180525929</v>
      </c>
      <c r="O283" s="71">
        <v>23.953388883876571</v>
      </c>
      <c r="P283" s="71">
        <v>22.97596356820836</v>
      </c>
      <c r="Q283" s="71">
        <v>1.1484167801207099</v>
      </c>
      <c r="R283" s="71">
        <v>0</v>
      </c>
      <c r="S283" s="71">
        <v>2.5885974126654618</v>
      </c>
      <c r="T283" s="72"/>
      <c r="U283" s="71">
        <v>17887349</v>
      </c>
      <c r="V283" s="71">
        <v>632</v>
      </c>
      <c r="W283" s="71">
        <v>29</v>
      </c>
      <c r="X283" s="71">
        <v>5613</v>
      </c>
      <c r="Y283" s="71">
        <v>6535</v>
      </c>
      <c r="Z283" s="71">
        <v>11401</v>
      </c>
      <c r="AA283" s="71">
        <v>4569</v>
      </c>
      <c r="AB283" s="71">
        <v>19493</v>
      </c>
      <c r="AC283" s="71">
        <v>0</v>
      </c>
      <c r="AD283" s="71">
        <v>2.5885974126654618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1951</v>
      </c>
      <c r="B284" s="70">
        <v>445</v>
      </c>
      <c r="C284" s="70">
        <v>3</v>
      </c>
      <c r="D284" s="70">
        <v>27</v>
      </c>
      <c r="E284" s="70">
        <v>2006</v>
      </c>
      <c r="F284" s="70" t="s">
        <v>790</v>
      </c>
      <c r="G284" s="70" t="s">
        <v>1948</v>
      </c>
      <c r="H284" s="70" t="s">
        <v>1949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1952</v>
      </c>
      <c r="B285" s="70">
        <v>446</v>
      </c>
      <c r="C285" s="70">
        <v>4</v>
      </c>
      <c r="D285" s="70">
        <v>27</v>
      </c>
      <c r="E285" s="70">
        <v>2007</v>
      </c>
      <c r="F285" s="70" t="s">
        <v>791</v>
      </c>
      <c r="G285" s="70" t="s">
        <v>1948</v>
      </c>
      <c r="H285" s="70" t="s">
        <v>1949</v>
      </c>
      <c r="I285" s="148"/>
      <c r="J285" s="71">
        <v>430.45738052796679</v>
      </c>
      <c r="K285" s="71">
        <v>1.7237538636191889</v>
      </c>
      <c r="L285" s="71">
        <v>2.1243823029033848</v>
      </c>
      <c r="M285" s="71">
        <v>27.141385583841618</v>
      </c>
      <c r="N285" s="71">
        <v>19.028633159391241</v>
      </c>
      <c r="O285" s="71">
        <v>23.399765658306251</v>
      </c>
      <c r="P285" s="71">
        <v>23.00478885379697</v>
      </c>
      <c r="Q285" s="71">
        <v>1.2105447585132401</v>
      </c>
      <c r="R285" s="71">
        <v>0</v>
      </c>
      <c r="S285" s="71">
        <v>3.3140677630870479</v>
      </c>
      <c r="T285" s="72"/>
      <c r="U285" s="71">
        <v>20382905</v>
      </c>
      <c r="V285" s="71">
        <v>634</v>
      </c>
      <c r="W285" s="71">
        <v>25</v>
      </c>
      <c r="X285" s="71">
        <v>7054</v>
      </c>
      <c r="Y285" s="71">
        <v>6666</v>
      </c>
      <c r="Z285" s="71">
        <v>11578</v>
      </c>
      <c r="AA285" s="71">
        <v>4505</v>
      </c>
      <c r="AB285" s="71">
        <v>19461</v>
      </c>
      <c r="AC285" s="71">
        <v>0</v>
      </c>
      <c r="AD285" s="71">
        <v>3.3140677630870479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1953</v>
      </c>
      <c r="B286" s="70">
        <v>447</v>
      </c>
      <c r="C286" s="70">
        <v>5</v>
      </c>
      <c r="D286" s="70">
        <v>27</v>
      </c>
      <c r="E286" s="70">
        <v>2008</v>
      </c>
      <c r="F286" s="70" t="s">
        <v>792</v>
      </c>
      <c r="G286" s="70" t="s">
        <v>1948</v>
      </c>
      <c r="H286" s="70" t="s">
        <v>1949</v>
      </c>
      <c r="I286" s="148"/>
      <c r="J286" s="71">
        <v>390.84709670624238</v>
      </c>
      <c r="K286" s="71">
        <v>1.352401369854535</v>
      </c>
      <c r="L286" s="71">
        <v>1.9164918181984909</v>
      </c>
      <c r="M286" s="71">
        <v>29.72242567185253</v>
      </c>
      <c r="N286" s="71">
        <v>17.058116568453009</v>
      </c>
      <c r="O286" s="71">
        <v>22.70199700464886</v>
      </c>
      <c r="P286" s="71">
        <v>22.60112103879203</v>
      </c>
      <c r="Q286" s="71">
        <v>1.18532594099072</v>
      </c>
      <c r="R286" s="71">
        <v>0</v>
      </c>
      <c r="S286" s="71">
        <v>2.0260619495499101</v>
      </c>
      <c r="T286" s="72"/>
      <c r="U286" s="71">
        <v>20877417</v>
      </c>
      <c r="V286" s="71">
        <v>634</v>
      </c>
      <c r="W286" s="71">
        <v>25</v>
      </c>
      <c r="X286" s="71">
        <v>7054</v>
      </c>
      <c r="Y286" s="71">
        <v>6673</v>
      </c>
      <c r="Z286" s="71">
        <v>11627</v>
      </c>
      <c r="AA286" s="71">
        <v>4431</v>
      </c>
      <c r="AB286" s="71">
        <v>19369</v>
      </c>
      <c r="AC286" s="71">
        <v>0</v>
      </c>
      <c r="AD286" s="71">
        <v>2.0260619495499101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1954</v>
      </c>
      <c r="B287" s="70">
        <v>448</v>
      </c>
      <c r="C287" s="70">
        <v>6</v>
      </c>
      <c r="D287" s="70">
        <v>27</v>
      </c>
      <c r="E287" s="70">
        <v>2009</v>
      </c>
      <c r="F287" s="70" t="s">
        <v>176</v>
      </c>
      <c r="G287" s="70" t="s">
        <v>1948</v>
      </c>
      <c r="H287" s="70" t="s">
        <v>1949</v>
      </c>
      <c r="I287" s="148"/>
      <c r="J287" s="71">
        <v>357.92585231955587</v>
      </c>
      <c r="K287" s="71">
        <v>0.94964303978606768</v>
      </c>
      <c r="L287" s="71">
        <v>2.3038159648833232</v>
      </c>
      <c r="M287" s="71">
        <v>25.912787092275479</v>
      </c>
      <c r="N287" s="71">
        <v>15.044048793990649</v>
      </c>
      <c r="O287" s="71">
        <v>23.043397005035839</v>
      </c>
      <c r="P287" s="71">
        <v>20.86751888919169</v>
      </c>
      <c r="Q287" s="71">
        <v>1.1239147717567799</v>
      </c>
      <c r="R287" s="71">
        <v>0</v>
      </c>
      <c r="S287" s="71">
        <v>2.3155763146661692</v>
      </c>
      <c r="T287" s="72"/>
      <c r="U287" s="71">
        <v>16897645</v>
      </c>
      <c r="V287" s="71">
        <v>608</v>
      </c>
      <c r="W287" s="71">
        <v>36</v>
      </c>
      <c r="X287" s="71">
        <v>7589</v>
      </c>
      <c r="Y287" s="71">
        <v>6731</v>
      </c>
      <c r="Z287" s="71">
        <v>11649</v>
      </c>
      <c r="AA287" s="71">
        <v>4200</v>
      </c>
      <c r="AB287" s="71">
        <v>19279</v>
      </c>
      <c r="AC287" s="71">
        <v>0</v>
      </c>
      <c r="AD287" s="71">
        <v>2.3155763146661692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50.994999999999997</v>
      </c>
      <c r="BK287" s="71">
        <v>0</v>
      </c>
      <c r="BL287" s="71">
        <v>0</v>
      </c>
      <c r="BM287" s="71">
        <v>0</v>
      </c>
      <c r="BN287" s="72"/>
      <c r="BO287" s="71">
        <v>0</v>
      </c>
      <c r="BP287" s="71">
        <v>0</v>
      </c>
      <c r="BQ287" s="71">
        <v>8</v>
      </c>
      <c r="BR287" s="71">
        <v>0</v>
      </c>
      <c r="BS287" s="71">
        <v>0</v>
      </c>
      <c r="BT287" s="71">
        <v>0</v>
      </c>
      <c r="BU287"/>
      <c r="BV287" s="70">
        <v>38.659999999999997</v>
      </c>
      <c r="BW287" s="70">
        <v>12.335000000000001</v>
      </c>
      <c r="BX287" s="70">
        <v>0</v>
      </c>
      <c r="BY287" s="70">
        <v>0</v>
      </c>
      <c r="BZ287" s="70">
        <v>0</v>
      </c>
      <c r="CA287" s="70">
        <v>0</v>
      </c>
      <c r="CB287" s="70">
        <v>0</v>
      </c>
      <c r="CC287" s="70">
        <v>0</v>
      </c>
      <c r="CD287" s="70">
        <v>0</v>
      </c>
    </row>
    <row r="288" spans="1:82">
      <c r="A288" s="70" t="s">
        <v>1955</v>
      </c>
      <c r="B288" s="70">
        <v>449</v>
      </c>
      <c r="C288" s="70">
        <v>7</v>
      </c>
      <c r="D288" s="70">
        <v>27</v>
      </c>
      <c r="E288" s="70">
        <v>2010</v>
      </c>
      <c r="F288" s="70" t="s">
        <v>177</v>
      </c>
      <c r="G288" s="70" t="s">
        <v>1948</v>
      </c>
      <c r="H288" s="70" t="s">
        <v>1949</v>
      </c>
      <c r="I288" s="148"/>
      <c r="J288" s="71">
        <v>426.38988185206449</v>
      </c>
      <c r="K288" s="71">
        <v>1.3308983328994379</v>
      </c>
      <c r="L288" s="71">
        <v>2.142903937289554</v>
      </c>
      <c r="M288" s="71">
        <v>28.457792427704419</v>
      </c>
      <c r="N288" s="71">
        <v>16.41622335977695</v>
      </c>
      <c r="O288" s="71">
        <v>22.926969256056751</v>
      </c>
      <c r="P288" s="71">
        <v>21.1879858809437</v>
      </c>
      <c r="Q288" s="71">
        <v>1.1701766759107799</v>
      </c>
      <c r="R288" s="71">
        <v>0</v>
      </c>
      <c r="S288" s="71">
        <v>2.5598998906087029</v>
      </c>
      <c r="T288" s="72"/>
      <c r="U288" s="71">
        <v>19649680</v>
      </c>
      <c r="V288" s="71">
        <v>608</v>
      </c>
      <c r="W288" s="71">
        <v>36</v>
      </c>
      <c r="X288" s="71">
        <v>7589</v>
      </c>
      <c r="Y288" s="71">
        <v>6777</v>
      </c>
      <c r="Z288" s="71">
        <v>11644</v>
      </c>
      <c r="AA288" s="71">
        <v>4158</v>
      </c>
      <c r="AB288" s="71">
        <v>19234</v>
      </c>
      <c r="AC288" s="71">
        <v>0</v>
      </c>
      <c r="AD288" s="71">
        <v>2.5598998906087029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35.161999999999999</v>
      </c>
      <c r="BK288" s="71">
        <v>0</v>
      </c>
      <c r="BL288" s="71">
        <v>0</v>
      </c>
      <c r="BM288" s="71">
        <v>0</v>
      </c>
      <c r="BN288" s="72"/>
      <c r="BO288" s="71">
        <v>0</v>
      </c>
      <c r="BP288" s="71">
        <v>0</v>
      </c>
      <c r="BQ288" s="71">
        <v>8</v>
      </c>
      <c r="BR288" s="71">
        <v>0</v>
      </c>
      <c r="BS288" s="71">
        <v>0</v>
      </c>
      <c r="BT288" s="71">
        <v>0</v>
      </c>
      <c r="BU288"/>
      <c r="BV288" s="70">
        <v>35.161999999999999</v>
      </c>
      <c r="BW288" s="70">
        <v>0</v>
      </c>
      <c r="BX288" s="70">
        <v>0</v>
      </c>
      <c r="BY288" s="70">
        <v>0</v>
      </c>
      <c r="BZ288" s="70">
        <v>0</v>
      </c>
      <c r="CA288" s="70">
        <v>0</v>
      </c>
      <c r="CB288" s="70">
        <v>0</v>
      </c>
      <c r="CC288" s="70">
        <v>0</v>
      </c>
      <c r="CD288" s="70">
        <v>0</v>
      </c>
    </row>
    <row r="289" spans="1:82">
      <c r="A289" s="70" t="s">
        <v>1956</v>
      </c>
      <c r="B289" s="70">
        <v>450</v>
      </c>
      <c r="C289" s="70">
        <v>8</v>
      </c>
      <c r="D289" s="70">
        <v>27</v>
      </c>
      <c r="E289" s="70">
        <v>2011</v>
      </c>
      <c r="F289" s="70" t="s">
        <v>178</v>
      </c>
      <c r="G289" s="70" t="s">
        <v>1948</v>
      </c>
      <c r="H289" s="70" t="s">
        <v>1949</v>
      </c>
      <c r="I289" s="148"/>
      <c r="J289" s="71">
        <v>418.87564988466568</v>
      </c>
      <c r="K289" s="71">
        <v>1.401739093131203</v>
      </c>
      <c r="L289" s="71">
        <v>1.6318971926444521</v>
      </c>
      <c r="M289" s="71">
        <v>35.688278742440978</v>
      </c>
      <c r="N289" s="71">
        <v>19.854681287340259</v>
      </c>
      <c r="O289" s="71">
        <v>22.645674401176496</v>
      </c>
      <c r="P289" s="71">
        <v>20.343109761712196</v>
      </c>
      <c r="Q289" s="71">
        <v>1.3532940741414901</v>
      </c>
      <c r="R289" s="71">
        <v>0</v>
      </c>
      <c r="S289" s="71">
        <v>2.1474017165115522</v>
      </c>
      <c r="T289" s="72"/>
      <c r="U289" s="71">
        <v>18809364</v>
      </c>
      <c r="V289" s="71">
        <v>608</v>
      </c>
      <c r="W289" s="71">
        <v>36</v>
      </c>
      <c r="X289" s="71">
        <v>7589</v>
      </c>
      <c r="Y289" s="71">
        <v>6779</v>
      </c>
      <c r="Z289" s="71">
        <v>11751</v>
      </c>
      <c r="AA289" s="71">
        <v>4111</v>
      </c>
      <c r="AB289" s="71">
        <v>19284</v>
      </c>
      <c r="AC289" s="71">
        <v>0</v>
      </c>
      <c r="AD289" s="71">
        <v>2.1474017165115522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22.678999999999998</v>
      </c>
      <c r="BK289" s="71">
        <v>0</v>
      </c>
      <c r="BL289" s="71">
        <v>0</v>
      </c>
      <c r="BM289" s="71">
        <v>0</v>
      </c>
      <c r="BN289" s="72"/>
      <c r="BO289" s="71">
        <v>0</v>
      </c>
      <c r="BP289" s="71">
        <v>0</v>
      </c>
      <c r="BQ289" s="71">
        <v>8</v>
      </c>
      <c r="BR289" s="71">
        <v>0</v>
      </c>
      <c r="BS289" s="71">
        <v>0</v>
      </c>
      <c r="BT289" s="71">
        <v>0</v>
      </c>
      <c r="BU289"/>
      <c r="BV289" s="70">
        <v>22.678999999999998</v>
      </c>
      <c r="BW289" s="70">
        <v>0</v>
      </c>
      <c r="BX289" s="70">
        <v>0</v>
      </c>
      <c r="BY289" s="70">
        <v>0</v>
      </c>
      <c r="BZ289" s="70">
        <v>0</v>
      </c>
      <c r="CA289" s="70">
        <v>0</v>
      </c>
      <c r="CB289" s="70">
        <v>0</v>
      </c>
      <c r="CC289" s="70">
        <v>0</v>
      </c>
      <c r="CD289" s="70">
        <v>0</v>
      </c>
    </row>
    <row r="290" spans="1:82">
      <c r="A290" s="70" t="s">
        <v>1957</v>
      </c>
      <c r="B290" s="70">
        <v>451</v>
      </c>
      <c r="C290" s="70">
        <v>9</v>
      </c>
      <c r="D290" s="70">
        <v>27</v>
      </c>
      <c r="E290" s="70">
        <v>2012</v>
      </c>
      <c r="F290" s="70" t="s">
        <v>179</v>
      </c>
      <c r="G290" s="70" t="s">
        <v>1948</v>
      </c>
      <c r="H290" s="70" t="s">
        <v>1949</v>
      </c>
      <c r="I290" s="148"/>
      <c r="J290" s="71">
        <v>370.61559069382668</v>
      </c>
      <c r="K290" s="71">
        <v>1.3211580275181689</v>
      </c>
      <c r="L290" s="71">
        <v>1.600481103018363</v>
      </c>
      <c r="M290" s="71">
        <v>37.937616861614373</v>
      </c>
      <c r="N290" s="71">
        <v>21.192404447822302</v>
      </c>
      <c r="O290" s="71">
        <v>22.681611927597931</v>
      </c>
      <c r="P290" s="71">
        <v>20.389179403922295</v>
      </c>
      <c r="Q290" s="71">
        <v>1.49007444163336</v>
      </c>
      <c r="R290" s="71">
        <v>0</v>
      </c>
      <c r="S290" s="71">
        <v>1.9073504558004311</v>
      </c>
      <c r="T290" s="72"/>
      <c r="U290" s="71">
        <v>16271834</v>
      </c>
      <c r="V290" s="71">
        <v>608</v>
      </c>
      <c r="W290" s="71">
        <v>36</v>
      </c>
      <c r="X290" s="71">
        <v>7589</v>
      </c>
      <c r="Y290" s="71">
        <v>7209</v>
      </c>
      <c r="Z290" s="71">
        <v>11863</v>
      </c>
      <c r="AA290" s="71">
        <v>4097</v>
      </c>
      <c r="AB290" s="71">
        <v>19543</v>
      </c>
      <c r="AC290" s="71">
        <v>0</v>
      </c>
      <c r="AD290" s="71">
        <v>1.9073504558004311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60.344999999999999</v>
      </c>
      <c r="BK290" s="71">
        <v>0</v>
      </c>
      <c r="BL290" s="71">
        <v>0</v>
      </c>
      <c r="BM290" s="71">
        <v>0</v>
      </c>
      <c r="BN290" s="72"/>
      <c r="BO290" s="71">
        <v>0</v>
      </c>
      <c r="BP290" s="71">
        <v>0</v>
      </c>
      <c r="BQ290" s="71">
        <v>8</v>
      </c>
      <c r="BR290" s="71">
        <v>0</v>
      </c>
      <c r="BS290" s="71">
        <v>0</v>
      </c>
      <c r="BT290" s="71">
        <v>0</v>
      </c>
      <c r="BU290"/>
      <c r="BV290" s="70">
        <v>47.764000000000003</v>
      </c>
      <c r="BW290" s="70">
        <v>12.581</v>
      </c>
      <c r="BX290" s="70">
        <v>0</v>
      </c>
      <c r="BY290" s="70">
        <v>0</v>
      </c>
      <c r="BZ290" s="70">
        <v>0</v>
      </c>
      <c r="CA290" s="70">
        <v>0</v>
      </c>
      <c r="CB290" s="70">
        <v>0</v>
      </c>
      <c r="CC290" s="70">
        <v>0</v>
      </c>
      <c r="CD290" s="70">
        <v>0</v>
      </c>
    </row>
    <row r="291" spans="1:82">
      <c r="A291" s="70" t="s">
        <v>1958</v>
      </c>
      <c r="B291" s="70">
        <v>452</v>
      </c>
      <c r="C291" s="70">
        <v>10</v>
      </c>
      <c r="D291" s="70">
        <v>27</v>
      </c>
      <c r="E291" s="70">
        <v>2013</v>
      </c>
      <c r="F291" s="70" t="s">
        <v>180</v>
      </c>
      <c r="G291" s="70" t="s">
        <v>1948</v>
      </c>
      <c r="H291" s="70" t="s">
        <v>1949</v>
      </c>
      <c r="I291" s="148"/>
      <c r="J291" s="71">
        <v>450.86772065245111</v>
      </c>
      <c r="K291" s="71">
        <v>1.130536019287506</v>
      </c>
      <c r="L291" s="71">
        <v>1.5985735774578851</v>
      </c>
      <c r="M291" s="71">
        <v>37.083102134825587</v>
      </c>
      <c r="N291" s="71">
        <v>23.126070429002741</v>
      </c>
      <c r="O291" s="71">
        <v>22.144140052233269</v>
      </c>
      <c r="P291" s="71">
        <v>20.161288780665267</v>
      </c>
      <c r="Q291" s="71">
        <v>1.51120520523775</v>
      </c>
      <c r="R291" s="71">
        <v>0</v>
      </c>
      <c r="S291" s="71">
        <v>2.7300351352121339</v>
      </c>
      <c r="T291" s="72"/>
      <c r="U291" s="71">
        <v>18436072</v>
      </c>
      <c r="V291" s="71">
        <v>608</v>
      </c>
      <c r="W291" s="71">
        <v>36</v>
      </c>
      <c r="X291" s="71">
        <v>7589</v>
      </c>
      <c r="Y291" s="71">
        <v>7281</v>
      </c>
      <c r="Z291" s="71">
        <v>12099</v>
      </c>
      <c r="AA291" s="71">
        <v>4036</v>
      </c>
      <c r="AB291" s="71">
        <v>19536</v>
      </c>
      <c r="AC291" s="71">
        <v>0</v>
      </c>
      <c r="AD291" s="71">
        <v>2.7300351352121339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66.328000000000003</v>
      </c>
      <c r="BK291" s="71">
        <v>0</v>
      </c>
      <c r="BL291" s="71">
        <v>0</v>
      </c>
      <c r="BM291" s="71">
        <v>0</v>
      </c>
      <c r="BN291" s="72"/>
      <c r="BO291" s="71">
        <v>0</v>
      </c>
      <c r="BP291" s="71">
        <v>0</v>
      </c>
      <c r="BQ291" s="71">
        <v>8</v>
      </c>
      <c r="BR291" s="71">
        <v>0</v>
      </c>
      <c r="BS291" s="71">
        <v>0</v>
      </c>
      <c r="BT291" s="71">
        <v>0</v>
      </c>
      <c r="BU291"/>
      <c r="BV291" s="70">
        <v>54.043999999999997</v>
      </c>
      <c r="BW291" s="70">
        <v>12.284000000000001</v>
      </c>
      <c r="BX291" s="70">
        <v>0</v>
      </c>
      <c r="BY291" s="70">
        <v>0</v>
      </c>
      <c r="BZ291" s="70">
        <v>0</v>
      </c>
      <c r="CA291" s="70">
        <v>0</v>
      </c>
      <c r="CB291" s="70">
        <v>0</v>
      </c>
      <c r="CC291" s="70">
        <v>0</v>
      </c>
      <c r="CD291" s="70">
        <v>0</v>
      </c>
    </row>
    <row r="292" spans="1:82">
      <c r="A292" s="70" t="s">
        <v>1959</v>
      </c>
      <c r="B292" s="70">
        <v>453</v>
      </c>
      <c r="C292" s="70">
        <v>11</v>
      </c>
      <c r="D292" s="70">
        <v>27</v>
      </c>
      <c r="E292" s="70">
        <v>2014</v>
      </c>
      <c r="F292" s="70" t="s">
        <v>181</v>
      </c>
      <c r="G292" s="1064" t="s">
        <v>1948</v>
      </c>
      <c r="H292" s="70" t="s">
        <v>1949</v>
      </c>
      <c r="I292" s="148"/>
      <c r="J292" s="71">
        <v>441.30437457892759</v>
      </c>
      <c r="K292" s="71">
        <v>1.096810213328018</v>
      </c>
      <c r="L292" s="71">
        <v>2.02745469659077</v>
      </c>
      <c r="M292" s="71">
        <v>40.798776860701253</v>
      </c>
      <c r="N292" s="71">
        <v>20.885866388913321</v>
      </c>
      <c r="O292" s="71">
        <v>21.200642634078985</v>
      </c>
      <c r="P292" s="71">
        <v>20.190764144653564</v>
      </c>
      <c r="Q292" s="71">
        <v>1.4539933397695499</v>
      </c>
      <c r="R292" s="71">
        <v>0</v>
      </c>
      <c r="S292" s="71">
        <v>2.0267619445498668</v>
      </c>
      <c r="T292" s="72"/>
      <c r="U292" s="71">
        <v>19496247</v>
      </c>
      <c r="V292" s="71">
        <v>482</v>
      </c>
      <c r="W292" s="71">
        <v>44</v>
      </c>
      <c r="X292" s="71">
        <v>7744</v>
      </c>
      <c r="Y292" s="71">
        <v>7351</v>
      </c>
      <c r="Z292" s="71">
        <v>12200</v>
      </c>
      <c r="AA292" s="71">
        <v>4021</v>
      </c>
      <c r="AB292" s="71">
        <v>19591</v>
      </c>
      <c r="AC292" s="71">
        <v>0</v>
      </c>
      <c r="AD292" s="71">
        <v>2.0267619445498668</v>
      </c>
      <c r="AE292" s="72"/>
      <c r="AF292" s="71"/>
      <c r="AG292" s="71"/>
      <c r="AH292" s="71"/>
      <c r="AI292" s="71"/>
      <c r="AJ292" s="71"/>
      <c r="AK292" s="71"/>
      <c r="AL292" s="71"/>
      <c r="AM292" s="71"/>
      <c r="AN292" s="71"/>
      <c r="AO292" s="71"/>
      <c r="AP292" s="71"/>
      <c r="AQ292" s="72"/>
      <c r="AR292" s="71">
        <v>459</v>
      </c>
      <c r="AS292" s="71">
        <v>107</v>
      </c>
      <c r="AT292" s="71">
        <v>0</v>
      </c>
      <c r="AU292" s="71">
        <v>0</v>
      </c>
      <c r="AV292" s="71">
        <v>0</v>
      </c>
      <c r="AW292" s="71">
        <v>0</v>
      </c>
      <c r="AX292" s="71"/>
      <c r="AY292" s="72"/>
      <c r="AZ292" s="71">
        <v>1839.1</v>
      </c>
      <c r="BA292" s="71">
        <v>13189.9</v>
      </c>
      <c r="BB292" s="71">
        <v>0</v>
      </c>
      <c r="BC292" s="71">
        <v>0</v>
      </c>
      <c r="BD292" s="71">
        <v>0</v>
      </c>
      <c r="BE292" s="71">
        <v>0</v>
      </c>
      <c r="BF292" s="71"/>
      <c r="BG292" s="72"/>
      <c r="BH292" s="71">
        <v>0</v>
      </c>
      <c r="BI292" s="71">
        <v>0</v>
      </c>
      <c r="BJ292" s="71">
        <v>68.426000000000002</v>
      </c>
      <c r="BK292" s="71">
        <v>0</v>
      </c>
      <c r="BL292" s="71">
        <v>0</v>
      </c>
      <c r="BM292" s="71">
        <v>0</v>
      </c>
      <c r="BN292" s="72"/>
      <c r="BO292" s="71">
        <v>0</v>
      </c>
      <c r="BP292" s="71">
        <v>0</v>
      </c>
      <c r="BQ292" s="71">
        <v>9</v>
      </c>
      <c r="BR292" s="71">
        <v>0</v>
      </c>
      <c r="BS292" s="71">
        <v>0</v>
      </c>
      <c r="BT292" s="71">
        <v>0</v>
      </c>
      <c r="BU292"/>
      <c r="BV292" s="70">
        <v>57.15</v>
      </c>
      <c r="BW292" s="70">
        <v>11.276</v>
      </c>
      <c r="BX292" s="70">
        <v>0</v>
      </c>
      <c r="BY292" s="70">
        <v>0</v>
      </c>
      <c r="BZ292" s="70">
        <v>0</v>
      </c>
      <c r="CA292" s="70">
        <v>0</v>
      </c>
      <c r="CB292" s="70">
        <v>0</v>
      </c>
      <c r="CC292" s="70">
        <v>0</v>
      </c>
      <c r="CD292" s="70">
        <v>0</v>
      </c>
    </row>
    <row r="293" spans="1:82">
      <c r="A293" s="70" t="s">
        <v>1960</v>
      </c>
      <c r="B293" s="70">
        <v>454</v>
      </c>
      <c r="C293" s="70">
        <v>12</v>
      </c>
      <c r="D293" s="70">
        <v>27</v>
      </c>
      <c r="E293" s="70">
        <v>2015</v>
      </c>
      <c r="F293" s="70" t="s">
        <v>182</v>
      </c>
      <c r="G293" s="1064" t="s">
        <v>1948</v>
      </c>
      <c r="H293" s="70" t="s">
        <v>1949</v>
      </c>
      <c r="I293" s="148"/>
      <c r="J293" s="71">
        <v>441.2244989557916</v>
      </c>
      <c r="K293" s="71">
        <v>1.0559279031906179</v>
      </c>
      <c r="L293" s="71">
        <v>2.373823829297351</v>
      </c>
      <c r="M293" s="71">
        <v>37.868431415239613</v>
      </c>
      <c r="N293" s="71">
        <v>19.299356613365941</v>
      </c>
      <c r="O293" s="71">
        <v>21.158625248614161</v>
      </c>
      <c r="P293" s="71">
        <v>20.025805364927333</v>
      </c>
      <c r="Q293" s="71">
        <v>1.4216947279952801</v>
      </c>
      <c r="R293" s="71">
        <v>0</v>
      </c>
      <c r="S293" s="71">
        <v>2.0446015224004421</v>
      </c>
      <c r="T293" s="72"/>
      <c r="U293" s="71">
        <v>20880237</v>
      </c>
      <c r="V293" s="71">
        <v>482</v>
      </c>
      <c r="W293" s="71">
        <v>44</v>
      </c>
      <c r="X293" s="71">
        <v>7744</v>
      </c>
      <c r="Y293" s="71">
        <v>7441</v>
      </c>
      <c r="Z293" s="71">
        <v>12293</v>
      </c>
      <c r="AA293" s="71">
        <v>3985</v>
      </c>
      <c r="AB293" s="71">
        <v>19568</v>
      </c>
      <c r="AC293" s="71">
        <v>0</v>
      </c>
      <c r="AD293" s="71">
        <v>2.0446015224004421</v>
      </c>
      <c r="AE293" s="72"/>
      <c r="AF293" s="71">
        <v>175549847.7870239</v>
      </c>
      <c r="AG293" s="71">
        <v>837931.6127972817</v>
      </c>
      <c r="AH293" s="71">
        <v>457144.80372486683</v>
      </c>
      <c r="AI293" s="71">
        <v>51742818.866593651</v>
      </c>
      <c r="AJ293" s="71">
        <v>27890284.36863818</v>
      </c>
      <c r="AK293" s="71">
        <v>0</v>
      </c>
      <c r="AL293" s="71">
        <v>0</v>
      </c>
      <c r="AM293" s="71">
        <v>2681712.3153272639</v>
      </c>
      <c r="AN293" s="71">
        <v>0</v>
      </c>
      <c r="AO293" s="71">
        <v>0</v>
      </c>
      <c r="AP293" s="71">
        <v>259159739.75410515</v>
      </c>
      <c r="AQ293" s="72"/>
      <c r="AR293" s="71">
        <v>510</v>
      </c>
      <c r="AS293" s="71">
        <v>159</v>
      </c>
      <c r="AT293" s="71">
        <v>0</v>
      </c>
      <c r="AU293" s="71">
        <v>0</v>
      </c>
      <c r="AV293" s="71">
        <v>0</v>
      </c>
      <c r="AW293" s="71">
        <v>0</v>
      </c>
      <c r="AX293" s="71"/>
      <c r="AY293" s="72"/>
      <c r="AZ293" s="71">
        <v>2082.8000000000002</v>
      </c>
      <c r="BA293" s="71">
        <v>18493.7</v>
      </c>
      <c r="BB293" s="71">
        <v>0</v>
      </c>
      <c r="BC293" s="71">
        <v>0</v>
      </c>
      <c r="BD293" s="71">
        <v>0</v>
      </c>
      <c r="BE293" s="71">
        <v>0</v>
      </c>
      <c r="BF293" s="71"/>
      <c r="BG293" s="72"/>
      <c r="BH293" s="71">
        <v>0</v>
      </c>
      <c r="BI293" s="71">
        <v>0</v>
      </c>
      <c r="BJ293" s="71">
        <v>72.295000000000002</v>
      </c>
      <c r="BK293" s="71">
        <v>0</v>
      </c>
      <c r="BL293" s="71">
        <v>0</v>
      </c>
      <c r="BM293" s="71">
        <v>0</v>
      </c>
      <c r="BN293" s="72"/>
      <c r="BO293" s="71">
        <v>0</v>
      </c>
      <c r="BP293" s="71">
        <v>0</v>
      </c>
      <c r="BQ293" s="71">
        <v>10</v>
      </c>
      <c r="BR293" s="71">
        <v>0</v>
      </c>
      <c r="BS293" s="71">
        <v>0</v>
      </c>
      <c r="BT293" s="71">
        <v>0</v>
      </c>
      <c r="BU293"/>
      <c r="BV293" s="70">
        <v>61.82</v>
      </c>
      <c r="BW293" s="70">
        <v>10.475</v>
      </c>
      <c r="BX293" s="70">
        <v>0</v>
      </c>
      <c r="BY293" s="70">
        <v>0</v>
      </c>
      <c r="BZ293" s="70">
        <v>0</v>
      </c>
      <c r="CA293" s="70">
        <v>0</v>
      </c>
      <c r="CB293" s="70">
        <v>0</v>
      </c>
      <c r="CC293" s="70">
        <v>0</v>
      </c>
      <c r="CD293" s="70">
        <v>0</v>
      </c>
    </row>
    <row r="294" spans="1:82">
      <c r="A294" s="70" t="s">
        <v>1961</v>
      </c>
      <c r="B294" s="70">
        <v>455</v>
      </c>
      <c r="C294" s="70">
        <v>13</v>
      </c>
      <c r="D294" s="70">
        <v>27</v>
      </c>
      <c r="E294" s="70">
        <v>2016</v>
      </c>
      <c r="F294" s="70" t="s">
        <v>155</v>
      </c>
      <c r="G294" s="70" t="s">
        <v>1948</v>
      </c>
      <c r="H294" s="70" t="s">
        <v>1949</v>
      </c>
      <c r="I294" s="148"/>
      <c r="J294" s="71">
        <v>460.57353871248978</v>
      </c>
      <c r="K294" s="71">
        <v>1.0041704168780798</v>
      </c>
      <c r="L294" s="71">
        <v>2.3419964940974403</v>
      </c>
      <c r="M294" s="71">
        <v>34.190576492523363</v>
      </c>
      <c r="N294" s="71">
        <v>17.978267087169282</v>
      </c>
      <c r="O294" s="71">
        <v>21.134625844897823</v>
      </c>
      <c r="P294" s="71">
        <v>19.26483246855075</v>
      </c>
      <c r="Q294" s="71">
        <v>1.3792316078524538</v>
      </c>
      <c r="R294" s="71">
        <v>0</v>
      </c>
      <c r="S294" s="71">
        <v>2.7522298047586031</v>
      </c>
      <c r="T294" s="72"/>
      <c r="U294" s="71">
        <v>21838913</v>
      </c>
      <c r="V294" s="71">
        <v>482</v>
      </c>
      <c r="W294" s="71">
        <v>44</v>
      </c>
      <c r="X294" s="71">
        <v>7744</v>
      </c>
      <c r="Y294" s="71">
        <v>7573</v>
      </c>
      <c r="Z294" s="71">
        <v>12430</v>
      </c>
      <c r="AA294" s="71">
        <v>3965</v>
      </c>
      <c r="AB294" s="71">
        <v>19527</v>
      </c>
      <c r="AC294" s="71">
        <v>0</v>
      </c>
      <c r="AD294" s="71">
        <v>2.7522298047586031</v>
      </c>
      <c r="AE294" s="72"/>
      <c r="AF294" s="71">
        <v>183101154.60793501</v>
      </c>
      <c r="AG294" s="71">
        <v>756988.23703538033</v>
      </c>
      <c r="AH294" s="71">
        <v>329561.58063719922</v>
      </c>
      <c r="AI294" s="71">
        <v>51353619.394705392</v>
      </c>
      <c r="AJ294" s="71">
        <v>24650251.357151508</v>
      </c>
      <c r="AK294" s="71">
        <v>0</v>
      </c>
      <c r="AL294" s="71">
        <v>0</v>
      </c>
      <c r="AM294" s="71">
        <v>2678172.4993406548</v>
      </c>
      <c r="AN294" s="71">
        <v>0</v>
      </c>
      <c r="AO294" s="71">
        <v>0</v>
      </c>
      <c r="AP294" s="71">
        <v>262869747.67680514</v>
      </c>
      <c r="AQ294" s="72"/>
      <c r="AR294" s="71">
        <v>539</v>
      </c>
      <c r="AS294" s="71">
        <v>195</v>
      </c>
      <c r="AT294" s="71">
        <v>0</v>
      </c>
      <c r="AU294" s="71">
        <v>0</v>
      </c>
      <c r="AV294" s="71">
        <v>0</v>
      </c>
      <c r="AW294" s="71">
        <v>0</v>
      </c>
      <c r="AX294" s="71"/>
      <c r="AY294" s="72"/>
      <c r="AZ294" s="71">
        <v>2222.8000000000002</v>
      </c>
      <c r="BA294" s="71">
        <v>24300.799999999999</v>
      </c>
      <c r="BB294" s="71">
        <v>0</v>
      </c>
      <c r="BC294" s="71">
        <v>0</v>
      </c>
      <c r="BD294" s="71">
        <v>0</v>
      </c>
      <c r="BE294" s="71">
        <v>0</v>
      </c>
      <c r="BF294" s="71"/>
      <c r="BG294" s="72"/>
      <c r="BH294" s="71">
        <v>0</v>
      </c>
      <c r="BI294" s="71">
        <v>0</v>
      </c>
      <c r="BJ294" s="71">
        <v>75.816999999999993</v>
      </c>
      <c r="BK294" s="71">
        <v>0</v>
      </c>
      <c r="BL294" s="71">
        <v>0</v>
      </c>
      <c r="BM294" s="71">
        <v>0</v>
      </c>
      <c r="BN294" s="72"/>
      <c r="BO294" s="71">
        <v>0</v>
      </c>
      <c r="BP294" s="71">
        <v>0</v>
      </c>
      <c r="BQ294" s="71">
        <v>11</v>
      </c>
      <c r="BR294" s="71">
        <v>0</v>
      </c>
      <c r="BS294" s="71">
        <v>0</v>
      </c>
      <c r="BT294" s="71">
        <v>0</v>
      </c>
      <c r="BU294"/>
      <c r="BV294" s="70">
        <v>65.158000000000001</v>
      </c>
      <c r="BW294" s="70">
        <v>10.659000000000001</v>
      </c>
      <c r="BX294" s="70">
        <v>0</v>
      </c>
      <c r="BY294" s="70">
        <v>0</v>
      </c>
      <c r="BZ294" s="70">
        <v>0</v>
      </c>
      <c r="CA294" s="70">
        <v>0</v>
      </c>
      <c r="CB294" s="70">
        <v>0</v>
      </c>
      <c r="CC294" s="70">
        <v>0</v>
      </c>
      <c r="CD294" s="70">
        <v>0</v>
      </c>
    </row>
    <row r="295" spans="1:82">
      <c r="A295" s="70" t="s">
        <v>1962</v>
      </c>
      <c r="B295" s="70">
        <v>456</v>
      </c>
      <c r="C295" s="70">
        <v>14</v>
      </c>
      <c r="D295" s="70">
        <v>27</v>
      </c>
      <c r="E295" s="70">
        <v>2017</v>
      </c>
      <c r="F295" s="70" t="s">
        <v>156</v>
      </c>
      <c r="G295" s="70" t="s">
        <v>1948</v>
      </c>
      <c r="H295" s="70" t="s">
        <v>1949</v>
      </c>
      <c r="I295" s="148"/>
      <c r="J295" s="71">
        <v>442.93074367260743</v>
      </c>
      <c r="K295" s="71">
        <v>0.98888722496775161</v>
      </c>
      <c r="L295" s="71">
        <v>1.8827577023417492</v>
      </c>
      <c r="M295" s="71">
        <v>29.779451764762054</v>
      </c>
      <c r="N295" s="71">
        <v>17.719522232614263</v>
      </c>
      <c r="O295" s="71">
        <v>20.950323620732146</v>
      </c>
      <c r="P295" s="71">
        <v>19.200731958072694</v>
      </c>
      <c r="Q295" s="71">
        <v>1.32439018929504</v>
      </c>
      <c r="R295" s="71">
        <v>0</v>
      </c>
      <c r="S295" s="71">
        <v>2.3948880510379662</v>
      </c>
      <c r="T295" s="72"/>
      <c r="U295" s="71">
        <v>22380954</v>
      </c>
      <c r="V295" s="71">
        <v>482</v>
      </c>
      <c r="W295" s="71">
        <v>44</v>
      </c>
      <c r="X295" s="71">
        <v>7744</v>
      </c>
      <c r="Y295" s="71">
        <v>7649</v>
      </c>
      <c r="Z295" s="71">
        <v>12526</v>
      </c>
      <c r="AA295" s="71">
        <v>3977</v>
      </c>
      <c r="AB295" s="71">
        <v>19390</v>
      </c>
      <c r="AC295" s="71">
        <v>0</v>
      </c>
      <c r="AD295" s="71">
        <v>2.3948880510379662</v>
      </c>
      <c r="AE295" s="72"/>
      <c r="AF295" s="71">
        <v>181914028.03625679</v>
      </c>
      <c r="AG295" s="71">
        <v>800362.34108950233</v>
      </c>
      <c r="AH295" s="71">
        <v>363837.35977116902</v>
      </c>
      <c r="AI295" s="71">
        <v>51976238.411476672</v>
      </c>
      <c r="AJ295" s="71">
        <v>27724552.09843922</v>
      </c>
      <c r="AK295" s="71">
        <v>0</v>
      </c>
      <c r="AL295" s="71">
        <v>0</v>
      </c>
      <c r="AM295" s="71">
        <v>2663543.845381571</v>
      </c>
      <c r="AN295" s="71">
        <v>0</v>
      </c>
      <c r="AO295" s="71">
        <v>0</v>
      </c>
      <c r="AP295" s="71">
        <v>265442562.09241492</v>
      </c>
      <c r="AQ295" s="72"/>
      <c r="AR295" s="71">
        <v>552</v>
      </c>
      <c r="AS295" s="71">
        <v>237</v>
      </c>
      <c r="AT295" s="71">
        <v>0</v>
      </c>
      <c r="AU295" s="71">
        <v>0</v>
      </c>
      <c r="AV295" s="71">
        <v>0</v>
      </c>
      <c r="AW295" s="71">
        <v>0</v>
      </c>
      <c r="AX295" s="71"/>
      <c r="AY295" s="72"/>
      <c r="AZ295" s="71">
        <v>2306.6999999999998</v>
      </c>
      <c r="BA295" s="71">
        <v>27772.7</v>
      </c>
      <c r="BB295" s="71">
        <v>0</v>
      </c>
      <c r="BC295" s="71">
        <v>0</v>
      </c>
      <c r="BD295" s="71">
        <v>0</v>
      </c>
      <c r="BE295" s="71">
        <v>0</v>
      </c>
      <c r="BF295" s="71"/>
      <c r="BG295" s="72"/>
      <c r="BH295" s="71">
        <v>0</v>
      </c>
      <c r="BI295" s="71">
        <v>0</v>
      </c>
      <c r="BJ295" s="71">
        <v>81.507999999999996</v>
      </c>
      <c r="BK295" s="71">
        <v>0</v>
      </c>
      <c r="BL295" s="71">
        <v>0</v>
      </c>
      <c r="BM295" s="71">
        <v>0</v>
      </c>
      <c r="BN295" s="72"/>
      <c r="BO295" s="71">
        <v>0</v>
      </c>
      <c r="BP295" s="71">
        <v>0</v>
      </c>
      <c r="BQ295" s="71">
        <v>13</v>
      </c>
      <c r="BR295" s="71">
        <v>0</v>
      </c>
      <c r="BS295" s="71">
        <v>0</v>
      </c>
      <c r="BT295" s="71">
        <v>0</v>
      </c>
      <c r="BU295"/>
      <c r="BV295" s="70">
        <v>71.379000000000005</v>
      </c>
      <c r="BW295" s="70">
        <v>10.129</v>
      </c>
      <c r="BX295" s="70">
        <v>0</v>
      </c>
      <c r="BY295" s="70">
        <v>0</v>
      </c>
      <c r="BZ295" s="70">
        <v>0</v>
      </c>
      <c r="CA295" s="70">
        <v>0</v>
      </c>
      <c r="CB295" s="70">
        <v>0</v>
      </c>
      <c r="CC295" s="70">
        <v>0</v>
      </c>
      <c r="CD295" s="70">
        <v>0</v>
      </c>
    </row>
    <row r="296" spans="1:82">
      <c r="A296" s="70" t="s">
        <v>1963</v>
      </c>
      <c r="B296" s="70">
        <v>457</v>
      </c>
      <c r="C296" s="70">
        <v>15</v>
      </c>
      <c r="D296" s="70">
        <v>27</v>
      </c>
      <c r="E296" s="70">
        <v>2018</v>
      </c>
      <c r="F296" s="70" t="s">
        <v>183</v>
      </c>
      <c r="G296" s="70" t="s">
        <v>1948</v>
      </c>
      <c r="H296" s="70" t="s">
        <v>1949</v>
      </c>
      <c r="I296" s="148"/>
      <c r="J296" s="71">
        <v>407.75087408150006</v>
      </c>
      <c r="K296" s="71">
        <v>0.86206697756972384</v>
      </c>
      <c r="L296" s="71">
        <v>1.6993978757018182</v>
      </c>
      <c r="M296" s="71">
        <v>24.866626860546667</v>
      </c>
      <c r="N296" s="71">
        <v>14.660932252673073</v>
      </c>
      <c r="O296" s="71">
        <v>20.57640624460559</v>
      </c>
      <c r="P296" s="71">
        <v>18.856646989347002</v>
      </c>
      <c r="Q296" s="71">
        <v>1.22660926840699</v>
      </c>
      <c r="R296" s="71">
        <v>0</v>
      </c>
      <c r="S296" s="71">
        <v>2.0521961461223897</v>
      </c>
      <c r="T296" s="72"/>
      <c r="U296" s="71">
        <v>23237444</v>
      </c>
      <c r="V296" s="71">
        <v>482</v>
      </c>
      <c r="W296" s="71">
        <v>44</v>
      </c>
      <c r="X296" s="71">
        <v>7744</v>
      </c>
      <c r="Y296" s="71">
        <v>7743</v>
      </c>
      <c r="Z296" s="71">
        <v>12538</v>
      </c>
      <c r="AA296" s="71">
        <v>3945</v>
      </c>
      <c r="AB296" s="71">
        <v>19353</v>
      </c>
      <c r="AC296" s="71">
        <v>0</v>
      </c>
      <c r="AD296" s="71">
        <v>2.0521961461223901</v>
      </c>
      <c r="AE296" s="72"/>
      <c r="AF296" s="71">
        <v>181176493.8121098</v>
      </c>
      <c r="AG296" s="71">
        <v>690497.08300092479</v>
      </c>
      <c r="AH296" s="71">
        <v>342274.10917900229</v>
      </c>
      <c r="AI296" s="71">
        <v>48440679.300534233</v>
      </c>
      <c r="AJ296" s="71">
        <v>26708611.108619731</v>
      </c>
      <c r="AK296" s="71">
        <v>0</v>
      </c>
      <c r="AL296" s="71">
        <v>0</v>
      </c>
      <c r="AM296" s="71">
        <v>2663961.9456025399</v>
      </c>
      <c r="AN296" s="71">
        <v>0</v>
      </c>
      <c r="AO296" s="71">
        <v>0</v>
      </c>
      <c r="AP296" s="71">
        <v>260022517.35904619</v>
      </c>
      <c r="AQ296" s="72"/>
      <c r="AR296" s="71">
        <v>593</v>
      </c>
      <c r="AS296" s="71">
        <v>257</v>
      </c>
      <c r="AT296" s="71">
        <v>0</v>
      </c>
      <c r="AU296" s="71">
        <v>0</v>
      </c>
      <c r="AV296" s="71">
        <v>0</v>
      </c>
      <c r="AW296" s="71">
        <v>0</v>
      </c>
      <c r="AX296" s="71"/>
      <c r="AY296" s="72"/>
      <c r="AZ296" s="71">
        <v>2517.5</v>
      </c>
      <c r="BA296" s="71">
        <v>29209.7</v>
      </c>
      <c r="BB296" s="71">
        <v>0</v>
      </c>
      <c r="BC296" s="71">
        <v>0</v>
      </c>
      <c r="BD296" s="71">
        <v>0</v>
      </c>
      <c r="BE296" s="71">
        <v>0</v>
      </c>
      <c r="BF296" s="71"/>
      <c r="BG296" s="72"/>
      <c r="BH296" s="71">
        <v>0</v>
      </c>
      <c r="BI296" s="71">
        <v>0</v>
      </c>
      <c r="BJ296" s="71">
        <v>75.06</v>
      </c>
      <c r="BK296" s="71">
        <v>0</v>
      </c>
      <c r="BL296" s="71">
        <v>0</v>
      </c>
      <c r="BM296" s="71">
        <v>0</v>
      </c>
      <c r="BN296" s="72"/>
      <c r="BO296" s="71">
        <v>0</v>
      </c>
      <c r="BP296" s="71">
        <v>0</v>
      </c>
      <c r="BQ296" s="71">
        <v>13</v>
      </c>
      <c r="BR296" s="71">
        <v>0</v>
      </c>
      <c r="BS296" s="71">
        <v>0</v>
      </c>
      <c r="BT296" s="71">
        <v>0</v>
      </c>
      <c r="BU296"/>
      <c r="BV296" s="70">
        <v>64.269000000000005</v>
      </c>
      <c r="BW296" s="70">
        <v>10.791</v>
      </c>
      <c r="BX296" s="70">
        <v>0</v>
      </c>
      <c r="BY296" s="70">
        <v>0</v>
      </c>
      <c r="BZ296" s="70">
        <v>0</v>
      </c>
      <c r="CA296" s="70">
        <v>0</v>
      </c>
      <c r="CB296" s="70">
        <v>0</v>
      </c>
      <c r="CC296" s="70">
        <v>0</v>
      </c>
      <c r="CD296" s="70">
        <v>0</v>
      </c>
    </row>
    <row r="297" spans="1:82">
      <c r="A297" s="70" t="s">
        <v>1964</v>
      </c>
      <c r="B297" s="70">
        <v>458</v>
      </c>
      <c r="C297" s="70">
        <v>16</v>
      </c>
      <c r="D297" s="70">
        <v>27</v>
      </c>
      <c r="E297" s="70">
        <v>2019</v>
      </c>
      <c r="F297" s="70" t="s">
        <v>158</v>
      </c>
      <c r="G297" s="70" t="s">
        <v>1948</v>
      </c>
      <c r="H297" s="70" t="s">
        <v>1949</v>
      </c>
      <c r="I297" s="148"/>
      <c r="J297" s="71">
        <v>351.50735378171237</v>
      </c>
      <c r="K297" s="71">
        <v>0.80426614735300728</v>
      </c>
      <c r="L297" s="71">
        <v>1.7143632574433079</v>
      </c>
      <c r="M297" s="71">
        <v>24.023583313270326</v>
      </c>
      <c r="N297" s="71">
        <v>15.392830224617176</v>
      </c>
      <c r="O297" s="71">
        <v>20.133627406675121</v>
      </c>
      <c r="P297" s="71">
        <v>19.042198143509509</v>
      </c>
      <c r="Q297" s="71">
        <v>1.18514476634202</v>
      </c>
      <c r="R297" s="71">
        <v>0</v>
      </c>
      <c r="S297" s="71">
        <v>2.3774286637953526</v>
      </c>
      <c r="T297" s="72"/>
      <c r="U297" s="71">
        <v>20977033</v>
      </c>
      <c r="V297" s="71">
        <v>482</v>
      </c>
      <c r="W297" s="71">
        <v>44</v>
      </c>
      <c r="X297" s="71">
        <v>7744</v>
      </c>
      <c r="Y297" s="71">
        <v>7801</v>
      </c>
      <c r="Z297" s="71">
        <v>12605</v>
      </c>
      <c r="AA297" s="71">
        <v>3954</v>
      </c>
      <c r="AB297" s="71">
        <v>19205</v>
      </c>
      <c r="AC297" s="71">
        <v>0</v>
      </c>
      <c r="AD297" s="71">
        <v>2.377428663795353</v>
      </c>
      <c r="AE297" s="72"/>
      <c r="AF297" s="71">
        <v>155002533.0159902</v>
      </c>
      <c r="AG297" s="71">
        <v>696264.61032151605</v>
      </c>
      <c r="AH297" s="71">
        <v>366353.3779195894</v>
      </c>
      <c r="AI297" s="71">
        <v>49376502.593466997</v>
      </c>
      <c r="AJ297" s="71">
        <v>28859635.386867251</v>
      </c>
      <c r="AK297" s="71">
        <v>0</v>
      </c>
      <c r="AL297" s="71">
        <v>0</v>
      </c>
      <c r="AM297" s="71">
        <v>2615576.4248374053</v>
      </c>
      <c r="AN297" s="71">
        <v>0</v>
      </c>
      <c r="AO297" s="71">
        <v>0</v>
      </c>
      <c r="AP297" s="71">
        <v>236916865.40940297</v>
      </c>
      <c r="AQ297" s="72"/>
      <c r="AR297" s="71">
        <v>628</v>
      </c>
      <c r="AS297" s="71">
        <v>270</v>
      </c>
      <c r="AT297" s="71">
        <v>0</v>
      </c>
      <c r="AU297" s="71">
        <v>0</v>
      </c>
      <c r="AV297" s="71">
        <v>0</v>
      </c>
      <c r="AW297" s="71">
        <v>0</v>
      </c>
      <c r="AX297" s="71"/>
      <c r="AY297" s="72"/>
      <c r="AZ297" s="71">
        <v>2719.3000000000011</v>
      </c>
      <c r="BA297" s="71">
        <v>29862.1</v>
      </c>
      <c r="BB297" s="71">
        <v>0</v>
      </c>
      <c r="BC297" s="71">
        <v>0</v>
      </c>
      <c r="BD297" s="71">
        <v>0</v>
      </c>
      <c r="BE297" s="71">
        <v>0</v>
      </c>
      <c r="BF297" s="71"/>
      <c r="BG297" s="72"/>
      <c r="BH297" s="71">
        <v>0</v>
      </c>
      <c r="BI297" s="71">
        <v>0</v>
      </c>
      <c r="BJ297" s="71">
        <v>65.125</v>
      </c>
      <c r="BK297" s="71">
        <v>0</v>
      </c>
      <c r="BL297" s="71">
        <v>0</v>
      </c>
      <c r="BM297" s="71">
        <v>0</v>
      </c>
      <c r="BN297" s="72"/>
      <c r="BO297" s="71">
        <v>0</v>
      </c>
      <c r="BP297" s="71">
        <v>0</v>
      </c>
      <c r="BQ297" s="71">
        <v>13</v>
      </c>
      <c r="BR297" s="71">
        <v>0</v>
      </c>
      <c r="BS297" s="71">
        <v>0</v>
      </c>
      <c r="BT297" s="71">
        <v>0</v>
      </c>
      <c r="BU297"/>
      <c r="BV297" s="70">
        <v>54.542000000000002</v>
      </c>
      <c r="BW297" s="70">
        <v>10.583</v>
      </c>
      <c r="BX297" s="70">
        <v>0</v>
      </c>
      <c r="BY297" s="70">
        <v>0</v>
      </c>
      <c r="BZ297" s="70">
        <v>0</v>
      </c>
      <c r="CA297" s="70">
        <v>0</v>
      </c>
      <c r="CB297" s="70">
        <v>0</v>
      </c>
      <c r="CC297" s="70">
        <v>0</v>
      </c>
      <c r="CD297" s="70">
        <v>0</v>
      </c>
    </row>
    <row r="298" spans="1:82">
      <c r="A298" s="70" t="s">
        <v>1965</v>
      </c>
      <c r="B298" s="70">
        <v>459</v>
      </c>
      <c r="C298" s="70">
        <v>17</v>
      </c>
      <c r="D298" s="70">
        <v>27</v>
      </c>
      <c r="E298" s="70">
        <v>2020</v>
      </c>
      <c r="F298" s="70" t="s">
        <v>159</v>
      </c>
      <c r="G298" s="70" t="s">
        <v>1948</v>
      </c>
      <c r="H298" s="70" t="s">
        <v>1949</v>
      </c>
      <c r="I298" s="148"/>
      <c r="J298" s="71">
        <v>345.16842599231131</v>
      </c>
      <c r="K298" s="71">
        <v>0.65614350983100611</v>
      </c>
      <c r="L298" s="71">
        <v>4.8320893865272829</v>
      </c>
      <c r="M298" s="71">
        <v>22.172192526666297</v>
      </c>
      <c r="N298" s="71">
        <v>15.241240072823359</v>
      </c>
      <c r="O298" s="71">
        <v>17.540544129245408</v>
      </c>
      <c r="P298" s="71">
        <v>17.756830517337047</v>
      </c>
      <c r="Q298" s="71">
        <v>1.12019478385607</v>
      </c>
      <c r="R298" s="71">
        <v>0</v>
      </c>
      <c r="S298" s="71">
        <v>2.1020156019905181</v>
      </c>
      <c r="T298" s="72"/>
      <c r="U298" s="71">
        <v>19994461</v>
      </c>
      <c r="V298" s="71">
        <v>348</v>
      </c>
      <c r="W298" s="71">
        <v>158</v>
      </c>
      <c r="X298" s="71">
        <v>7247</v>
      </c>
      <c r="Y298" s="71">
        <v>7778</v>
      </c>
      <c r="Z298" s="71">
        <v>12534</v>
      </c>
      <c r="AA298" s="71">
        <v>3919</v>
      </c>
      <c r="AB298" s="71">
        <v>18999</v>
      </c>
      <c r="AC298" s="71">
        <v>0</v>
      </c>
      <c r="AD298" s="71">
        <v>2.1020156019905181</v>
      </c>
      <c r="AE298" s="72"/>
      <c r="AF298" s="71">
        <v>157494999.4392404</v>
      </c>
      <c r="AG298" s="71">
        <v>514565.88032037887</v>
      </c>
      <c r="AH298" s="71">
        <v>1056145.6223832103</v>
      </c>
      <c r="AI298" s="71">
        <v>43450681.102636367</v>
      </c>
      <c r="AJ298" s="71">
        <v>28400224.01248087</v>
      </c>
      <c r="AK298" s="71"/>
      <c r="AL298" s="71"/>
      <c r="AM298" s="71">
        <v>2479580.5832925742</v>
      </c>
      <c r="AN298" s="71"/>
      <c r="AO298" s="71"/>
      <c r="AP298" s="71">
        <v>233396196.64035377</v>
      </c>
      <c r="AQ298" s="72"/>
      <c r="AR298" s="71">
        <v>662</v>
      </c>
      <c r="AS298" s="71">
        <v>275</v>
      </c>
      <c r="AT298" s="71">
        <v>0</v>
      </c>
      <c r="AU298" s="71">
        <v>0</v>
      </c>
      <c r="AV298" s="71">
        <v>0</v>
      </c>
      <c r="AW298" s="71">
        <v>0</v>
      </c>
      <c r="AX298" s="71"/>
      <c r="AY298" s="72"/>
      <c r="AZ298" s="71">
        <v>2922.400000000001</v>
      </c>
      <c r="BA298" s="71">
        <v>29970.200000000019</v>
      </c>
      <c r="BB298" s="71">
        <v>0</v>
      </c>
      <c r="BC298" s="71">
        <v>0</v>
      </c>
      <c r="BD298" s="71">
        <v>0</v>
      </c>
      <c r="BE298" s="71">
        <v>0</v>
      </c>
      <c r="BF298" s="71"/>
      <c r="BG298" s="72"/>
      <c r="BH298" s="71">
        <v>0</v>
      </c>
      <c r="BI298" s="71">
        <v>0</v>
      </c>
      <c r="BJ298" s="71">
        <v>55.978000000000002</v>
      </c>
      <c r="BK298" s="71">
        <v>0</v>
      </c>
      <c r="BL298" s="71">
        <v>0</v>
      </c>
      <c r="BM298" s="71">
        <v>0</v>
      </c>
      <c r="BN298" s="72"/>
      <c r="BO298" s="71">
        <v>0</v>
      </c>
      <c r="BP298" s="71">
        <v>0</v>
      </c>
      <c r="BQ298" s="71">
        <v>11</v>
      </c>
      <c r="BR298" s="71">
        <v>0</v>
      </c>
      <c r="BS298" s="71">
        <v>0</v>
      </c>
      <c r="BT298" s="71">
        <v>0</v>
      </c>
      <c r="BU298"/>
      <c r="BV298" s="70">
        <v>46.24</v>
      </c>
      <c r="BW298" s="70">
        <v>9.7379999999999995</v>
      </c>
      <c r="BX298" s="70">
        <v>0</v>
      </c>
      <c r="BY298" s="70">
        <v>0</v>
      </c>
      <c r="BZ298" s="70">
        <v>0</v>
      </c>
      <c r="CA298" s="70">
        <v>0</v>
      </c>
      <c r="CB298" s="70">
        <v>0</v>
      </c>
      <c r="CC298" s="70">
        <v>0</v>
      </c>
      <c r="CD298" s="70">
        <v>0</v>
      </c>
    </row>
    <row r="299" spans="1:82">
      <c r="A299" s="70" t="s">
        <v>1966</v>
      </c>
      <c r="B299" s="70">
        <v>459</v>
      </c>
      <c r="C299" s="70">
        <v>18</v>
      </c>
      <c r="D299" s="70">
        <v>27</v>
      </c>
      <c r="E299" s="70">
        <v>2021</v>
      </c>
      <c r="F299" s="70" t="s">
        <v>160</v>
      </c>
      <c r="G299" s="70" t="s">
        <v>1948</v>
      </c>
      <c r="H299" s="70" t="s">
        <v>1949</v>
      </c>
      <c r="I299" s="148"/>
      <c r="J299" s="71">
        <v>340.24910829206073</v>
      </c>
      <c r="K299" s="71">
        <v>0.67009943729801102</v>
      </c>
      <c r="L299" s="71">
        <v>5.0531976927885278</v>
      </c>
      <c r="M299" s="71">
        <v>20.927451245531469</v>
      </c>
      <c r="N299" s="71">
        <v>13.953338181034278</v>
      </c>
      <c r="O299" s="71">
        <v>17.001428061600826</v>
      </c>
      <c r="P299" s="71">
        <v>18.024199808414803</v>
      </c>
      <c r="Q299" s="71">
        <v>1.1010056841934499</v>
      </c>
      <c r="R299" s="71">
        <v>0</v>
      </c>
      <c r="S299" s="71">
        <v>1.666682751103028</v>
      </c>
      <c r="T299" s="72"/>
      <c r="U299" s="71">
        <v>21031446</v>
      </c>
      <c r="V299" s="71">
        <v>348</v>
      </c>
      <c r="W299" s="71">
        <v>158</v>
      </c>
      <c r="X299" s="71">
        <v>7247</v>
      </c>
      <c r="Y299" s="71">
        <v>7760</v>
      </c>
      <c r="Z299" s="71">
        <v>12509</v>
      </c>
      <c r="AA299" s="71">
        <v>3879</v>
      </c>
      <c r="AB299" s="71">
        <v>18857</v>
      </c>
      <c r="AC299" s="71">
        <v>0</v>
      </c>
      <c r="AD299" s="71">
        <v>1.666682751103028</v>
      </c>
      <c r="AE299" s="72"/>
      <c r="AF299" s="71">
        <v>155956588.74003941</v>
      </c>
      <c r="AG299" s="71">
        <v>549506.40890073939</v>
      </c>
      <c r="AH299" s="71">
        <v>1068046.8943083049</v>
      </c>
      <c r="AI299" s="71">
        <v>47176851.625709035</v>
      </c>
      <c r="AJ299" s="71">
        <v>29125015.585918721</v>
      </c>
      <c r="AK299" s="71">
        <v>0</v>
      </c>
      <c r="AL299" s="71">
        <v>0</v>
      </c>
      <c r="AM299" s="71">
        <v>2475243.1323917396</v>
      </c>
      <c r="AN299" s="71">
        <v>0</v>
      </c>
      <c r="AO299" s="71">
        <v>0</v>
      </c>
      <c r="AP299" s="71">
        <v>236351252.38726795</v>
      </c>
      <c r="AQ299" s="72"/>
      <c r="AR299" s="71">
        <v>699</v>
      </c>
      <c r="AS299" s="71">
        <v>283</v>
      </c>
      <c r="AT299" s="71">
        <v>0</v>
      </c>
      <c r="AU299" s="71">
        <v>0</v>
      </c>
      <c r="AV299" s="71">
        <v>0</v>
      </c>
      <c r="AW299" s="71">
        <v>0</v>
      </c>
      <c r="AX299" s="71"/>
      <c r="AY299" s="72"/>
      <c r="AZ299" s="71">
        <v>3170.900000000001</v>
      </c>
      <c r="BA299" s="71">
        <v>30366.200000000019</v>
      </c>
      <c r="BB299" s="71">
        <v>0</v>
      </c>
      <c r="BC299" s="71">
        <v>0</v>
      </c>
      <c r="BD299" s="71">
        <v>0</v>
      </c>
      <c r="BE299" s="71">
        <v>0</v>
      </c>
      <c r="BF299" s="71"/>
      <c r="BG299" s="72"/>
      <c r="BH299" s="71">
        <v>0</v>
      </c>
      <c r="BI299" s="71">
        <v>0</v>
      </c>
      <c r="BJ299" s="71">
        <v>64.266999999999996</v>
      </c>
      <c r="BK299" s="71">
        <v>0</v>
      </c>
      <c r="BL299" s="71">
        <v>0</v>
      </c>
      <c r="BM299" s="71">
        <v>0</v>
      </c>
      <c r="BN299" s="72"/>
      <c r="BO299" s="71">
        <v>0</v>
      </c>
      <c r="BP299" s="71">
        <v>0</v>
      </c>
      <c r="BQ299" s="71">
        <v>12</v>
      </c>
      <c r="BR299" s="71">
        <v>0</v>
      </c>
      <c r="BS299" s="71">
        <v>0</v>
      </c>
      <c r="BT299" s="71">
        <v>0</v>
      </c>
      <c r="BU299"/>
      <c r="BV299" s="70">
        <v>54.521000000000001</v>
      </c>
      <c r="BW299" s="70">
        <v>9.7460000000000004</v>
      </c>
      <c r="BX299" s="70">
        <v>0</v>
      </c>
      <c r="BY299" s="70">
        <v>0</v>
      </c>
      <c r="BZ299" s="70">
        <v>0</v>
      </c>
      <c r="CA299" s="70">
        <v>0</v>
      </c>
      <c r="CB299" s="70">
        <v>0</v>
      </c>
      <c r="CC299" s="70">
        <v>0</v>
      </c>
      <c r="CD299" s="70">
        <v>0</v>
      </c>
    </row>
    <row r="300" spans="1:82">
      <c r="A300" s="70" t="s">
        <v>1967</v>
      </c>
      <c r="B300" s="70">
        <v>459</v>
      </c>
      <c r="C300" s="70">
        <v>19</v>
      </c>
      <c r="D300" s="70">
        <v>27</v>
      </c>
      <c r="E300" s="70">
        <v>2022</v>
      </c>
      <c r="F300" s="70" t="s">
        <v>161</v>
      </c>
      <c r="G300" s="70" t="s">
        <v>1948</v>
      </c>
      <c r="H300" s="70" t="s">
        <v>1949</v>
      </c>
      <c r="I300" s="148"/>
      <c r="J300" s="71">
        <v>337.95492577390428</v>
      </c>
      <c r="K300" s="71">
        <v>0.64405843816086572</v>
      </c>
      <c r="L300" s="71">
        <v>4.6217236766318361</v>
      </c>
      <c r="M300" s="71">
        <v>23.570505301469289</v>
      </c>
      <c r="N300" s="71">
        <v>16.53795021202292</v>
      </c>
      <c r="O300" s="71">
        <v>17.857015207676405</v>
      </c>
      <c r="P300" s="71">
        <v>18.192933615413171</v>
      </c>
      <c r="Q300" s="71">
        <v>1.1035740676378016</v>
      </c>
      <c r="R300" s="71">
        <v>0</v>
      </c>
      <c r="S300" s="71">
        <v>0</v>
      </c>
      <c r="T300" s="72"/>
      <c r="U300" s="71">
        <v>23357842</v>
      </c>
      <c r="V300" s="71">
        <v>348</v>
      </c>
      <c r="W300" s="71">
        <v>158</v>
      </c>
      <c r="X300" s="71">
        <v>7247</v>
      </c>
      <c r="Y300" s="71">
        <v>7897</v>
      </c>
      <c r="Z300" s="71">
        <v>12483</v>
      </c>
      <c r="AA300" s="71">
        <v>3975</v>
      </c>
      <c r="AB300" s="71">
        <v>18746</v>
      </c>
      <c r="AC300" s="71">
        <v>0</v>
      </c>
      <c r="AD300" s="71">
        <v>0</v>
      </c>
      <c r="AE300" s="72"/>
      <c r="AF300" s="71">
        <v>147577210.0203501</v>
      </c>
      <c r="AG300" s="71">
        <v>543684.94479702984</v>
      </c>
      <c r="AH300" s="71">
        <v>1137791.1641645522</v>
      </c>
      <c r="AI300" s="71">
        <v>45693744.737848103</v>
      </c>
      <c r="AJ300" s="71">
        <v>31378287.882026363</v>
      </c>
      <c r="AK300" s="71">
        <v>0</v>
      </c>
      <c r="AL300" s="71">
        <v>0</v>
      </c>
      <c r="AM300" s="71">
        <v>2420620.2609557882</v>
      </c>
      <c r="AN300" s="71">
        <v>0</v>
      </c>
      <c r="AO300" s="71">
        <v>0</v>
      </c>
      <c r="AP300" s="71">
        <v>228751339.01014194</v>
      </c>
      <c r="AQ300" s="72"/>
      <c r="AR300" s="71">
        <v>743</v>
      </c>
      <c r="AS300" s="71">
        <v>284</v>
      </c>
      <c r="AT300" s="71">
        <v>0</v>
      </c>
      <c r="AU300" s="71">
        <v>0</v>
      </c>
      <c r="AV300" s="71">
        <v>0</v>
      </c>
      <c r="AW300" s="71">
        <v>0</v>
      </c>
      <c r="AX300" s="71"/>
      <c r="AY300" s="72"/>
      <c r="AZ300" s="71">
        <v>3469.300000000002</v>
      </c>
      <c r="BA300" s="71">
        <v>30803.700000000015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1968</v>
      </c>
      <c r="B301" s="70">
        <v>459</v>
      </c>
      <c r="C301" s="70">
        <v>20</v>
      </c>
      <c r="D301" s="70">
        <v>27</v>
      </c>
      <c r="E301" s="70">
        <v>2023</v>
      </c>
      <c r="F301" s="70" t="s">
        <v>1539</v>
      </c>
      <c r="G301" s="70" t="s">
        <v>1948</v>
      </c>
      <c r="H301" s="70" t="s">
        <v>1949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776</v>
      </c>
      <c r="AS301" s="71">
        <v>285</v>
      </c>
      <c r="AT301" s="71">
        <v>0</v>
      </c>
      <c r="AU301" s="71">
        <v>0</v>
      </c>
      <c r="AV301" s="71">
        <v>0</v>
      </c>
      <c r="AW301" s="71">
        <v>0</v>
      </c>
      <c r="AX301" s="71"/>
      <c r="AY301" s="72"/>
      <c r="AZ301" s="71">
        <v>3680.8000000000029</v>
      </c>
      <c r="BA301" s="71">
        <v>30853.200000000015</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1969</v>
      </c>
      <c r="B302" s="70">
        <v>459</v>
      </c>
      <c r="C302" s="70">
        <v>21</v>
      </c>
      <c r="D302" s="70">
        <v>27</v>
      </c>
      <c r="E302" s="70">
        <v>2024</v>
      </c>
      <c r="F302" s="70" t="s">
        <v>1554</v>
      </c>
      <c r="G302" s="70" t="s">
        <v>1948</v>
      </c>
      <c r="H302" s="70" t="s">
        <v>1949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1970</v>
      </c>
      <c r="B303" s="70">
        <v>477</v>
      </c>
      <c r="C303" s="70">
        <v>1</v>
      </c>
      <c r="D303" s="70">
        <v>29</v>
      </c>
      <c r="E303" s="70">
        <v>1990</v>
      </c>
      <c r="F303" s="70" t="s">
        <v>787</v>
      </c>
      <c r="G303" s="70" t="s">
        <v>1573</v>
      </c>
      <c r="H303" s="70" t="s">
        <v>1574</v>
      </c>
      <c r="I303" s="148"/>
      <c r="J303" s="71">
        <v>46.497221607881812</v>
      </c>
      <c r="K303" s="71">
        <v>8.6790136630901866</v>
      </c>
      <c r="L303" s="71">
        <v>17.099107945884089</v>
      </c>
      <c r="M303" s="71">
        <v>28.029458516980149</v>
      </c>
      <c r="N303" s="71">
        <v>49.633928613566127</v>
      </c>
      <c r="O303" s="71">
        <v>22.311546546396059</v>
      </c>
      <c r="P303" s="71">
        <v>25.83901712122443</v>
      </c>
      <c r="Q303" s="71">
        <v>1.88900292249646</v>
      </c>
      <c r="R303" s="71">
        <v>0</v>
      </c>
      <c r="S303" s="71">
        <v>1.538238597963338</v>
      </c>
      <c r="T303" s="72"/>
      <c r="U303" s="71">
        <v>1305477</v>
      </c>
      <c r="V303" s="71">
        <v>1588</v>
      </c>
      <c r="W303" s="71">
        <v>200</v>
      </c>
      <c r="X303" s="71">
        <v>9399</v>
      </c>
      <c r="Y303" s="71">
        <v>10618</v>
      </c>
      <c r="Z303" s="71">
        <v>9177</v>
      </c>
      <c r="AA303" s="71">
        <v>6274</v>
      </c>
      <c r="AB303" s="71">
        <v>30671</v>
      </c>
      <c r="AC303" s="71">
        <v>0</v>
      </c>
      <c r="AD303" s="71">
        <v>1.538238597963338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1971</v>
      </c>
      <c r="B304" s="70">
        <v>478</v>
      </c>
      <c r="C304" s="70">
        <v>2</v>
      </c>
      <c r="D304" s="70">
        <v>29</v>
      </c>
      <c r="E304" s="70">
        <v>2005</v>
      </c>
      <c r="F304" s="70" t="s">
        <v>789</v>
      </c>
      <c r="G304" s="70" t="s">
        <v>1573</v>
      </c>
      <c r="H304" s="70" t="s">
        <v>1574</v>
      </c>
      <c r="I304" s="148"/>
      <c r="J304" s="71">
        <v>29.62198029263881</v>
      </c>
      <c r="K304" s="71">
        <v>3.445485587603013</v>
      </c>
      <c r="L304" s="71">
        <v>17.342565924114488</v>
      </c>
      <c r="M304" s="71">
        <v>41.349256196391991</v>
      </c>
      <c r="N304" s="71">
        <v>55.729307991731318</v>
      </c>
      <c r="O304" s="71">
        <v>26.12371172547331</v>
      </c>
      <c r="P304" s="71">
        <v>24.544906582715029</v>
      </c>
      <c r="Q304" s="71">
        <v>1.4986034800149099</v>
      </c>
      <c r="R304" s="71">
        <v>0</v>
      </c>
      <c r="S304" s="71">
        <v>0</v>
      </c>
      <c r="T304" s="72"/>
      <c r="U304" s="71">
        <v>914886</v>
      </c>
      <c r="V304" s="71">
        <v>1051</v>
      </c>
      <c r="W304" s="71">
        <v>154</v>
      </c>
      <c r="X304" s="71">
        <v>6715</v>
      </c>
      <c r="Y304" s="71">
        <v>11362</v>
      </c>
      <c r="Z304" s="71">
        <v>12434</v>
      </c>
      <c r="AA304" s="71">
        <v>4881</v>
      </c>
      <c r="AB304" s="71">
        <v>25437</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1972</v>
      </c>
      <c r="B305" s="70">
        <v>479</v>
      </c>
      <c r="C305" s="70">
        <v>3</v>
      </c>
      <c r="D305" s="70">
        <v>29</v>
      </c>
      <c r="E305" s="70">
        <v>2006</v>
      </c>
      <c r="F305" s="70" t="s">
        <v>790</v>
      </c>
      <c r="G305" s="70" t="s">
        <v>1573</v>
      </c>
      <c r="H305" s="70" t="s">
        <v>1574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1973</v>
      </c>
      <c r="B306" s="70">
        <v>480</v>
      </c>
      <c r="C306" s="70">
        <v>4</v>
      </c>
      <c r="D306" s="70">
        <v>29</v>
      </c>
      <c r="E306" s="70">
        <v>2007</v>
      </c>
      <c r="F306" s="70" t="s">
        <v>791</v>
      </c>
      <c r="G306" s="70" t="s">
        <v>1573</v>
      </c>
      <c r="H306" s="70" t="s">
        <v>1574</v>
      </c>
      <c r="I306" s="148"/>
      <c r="J306" s="71">
        <v>28.063793683038799</v>
      </c>
      <c r="K306" s="71">
        <v>2.801188450017194</v>
      </c>
      <c r="L306" s="71">
        <v>10.833083787910811</v>
      </c>
      <c r="M306" s="71">
        <v>41.998806332460823</v>
      </c>
      <c r="N306" s="71">
        <v>55.147650533151612</v>
      </c>
      <c r="O306" s="71">
        <v>24.774082521982901</v>
      </c>
      <c r="P306" s="71">
        <v>24.128219164082282</v>
      </c>
      <c r="Q306" s="71">
        <v>1.5284052855161101</v>
      </c>
      <c r="R306" s="71">
        <v>0</v>
      </c>
      <c r="S306" s="71">
        <v>0</v>
      </c>
      <c r="T306" s="72"/>
      <c r="U306" s="71">
        <v>921621</v>
      </c>
      <c r="V306" s="71">
        <v>932</v>
      </c>
      <c r="W306" s="71">
        <v>132</v>
      </c>
      <c r="X306" s="71">
        <v>8543</v>
      </c>
      <c r="Y306" s="71">
        <v>11273</v>
      </c>
      <c r="Z306" s="71">
        <v>12258</v>
      </c>
      <c r="AA306" s="71">
        <v>4725</v>
      </c>
      <c r="AB306" s="71">
        <v>24571</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1974</v>
      </c>
      <c r="B307" s="70">
        <v>481</v>
      </c>
      <c r="C307" s="70">
        <v>5</v>
      </c>
      <c r="D307" s="70">
        <v>29</v>
      </c>
      <c r="E307" s="70">
        <v>2008</v>
      </c>
      <c r="F307" s="70" t="s">
        <v>792</v>
      </c>
      <c r="G307" s="70" t="s">
        <v>1573</v>
      </c>
      <c r="H307" s="70" t="s">
        <v>1574</v>
      </c>
      <c r="I307" s="148"/>
      <c r="J307" s="71">
        <v>24.371772551075111</v>
      </c>
      <c r="K307" s="71">
        <v>2.4584839804440461</v>
      </c>
      <c r="L307" s="71">
        <v>9.3539589893757267</v>
      </c>
      <c r="M307" s="71">
        <v>49.142670383346939</v>
      </c>
      <c r="N307" s="71">
        <v>55.939513898362158</v>
      </c>
      <c r="O307" s="71">
        <v>23.65287621177572</v>
      </c>
      <c r="P307" s="71">
        <v>23.789579897297681</v>
      </c>
      <c r="Q307" s="71">
        <v>1.4821929005521901</v>
      </c>
      <c r="R307" s="71">
        <v>0</v>
      </c>
      <c r="S307" s="71">
        <v>0</v>
      </c>
      <c r="T307" s="72"/>
      <c r="U307" s="71">
        <v>840945</v>
      </c>
      <c r="V307" s="71">
        <v>932</v>
      </c>
      <c r="W307" s="71">
        <v>132</v>
      </c>
      <c r="X307" s="71">
        <v>8543</v>
      </c>
      <c r="Y307" s="71">
        <v>11283</v>
      </c>
      <c r="Z307" s="71">
        <v>12114</v>
      </c>
      <c r="AA307" s="71">
        <v>4664</v>
      </c>
      <c r="AB307" s="71">
        <v>24220</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1975</v>
      </c>
      <c r="B308" s="70">
        <v>482</v>
      </c>
      <c r="C308" s="70">
        <v>6</v>
      </c>
      <c r="D308" s="70">
        <v>29</v>
      </c>
      <c r="E308" s="70">
        <v>2009</v>
      </c>
      <c r="F308" s="70" t="s">
        <v>176</v>
      </c>
      <c r="G308" s="70" t="s">
        <v>1573</v>
      </c>
      <c r="H308" s="70" t="s">
        <v>1574</v>
      </c>
      <c r="I308" s="148"/>
      <c r="J308" s="71">
        <v>15.11220423461177</v>
      </c>
      <c r="K308" s="71">
        <v>1.649790238699713</v>
      </c>
      <c r="L308" s="71">
        <v>14.841479030593989</v>
      </c>
      <c r="M308" s="71">
        <v>38.283809970745949</v>
      </c>
      <c r="N308" s="71">
        <v>47.933104738055782</v>
      </c>
      <c r="O308" s="71">
        <v>23.886086259404909</v>
      </c>
      <c r="P308" s="71">
        <v>22.82012244239462</v>
      </c>
      <c r="Q308" s="71">
        <v>1.39085837567163</v>
      </c>
      <c r="R308" s="71">
        <v>0</v>
      </c>
      <c r="S308" s="71">
        <v>0</v>
      </c>
      <c r="T308" s="72"/>
      <c r="U308" s="71">
        <v>526586</v>
      </c>
      <c r="V308" s="71">
        <v>766</v>
      </c>
      <c r="W308" s="71">
        <v>240</v>
      </c>
      <c r="X308" s="71">
        <v>8405</v>
      </c>
      <c r="Y308" s="71">
        <v>11256</v>
      </c>
      <c r="Z308" s="71">
        <v>12075</v>
      </c>
      <c r="AA308" s="71">
        <v>4593</v>
      </c>
      <c r="AB308" s="71">
        <v>23858</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8.58</v>
      </c>
      <c r="BM308" s="71">
        <v>0</v>
      </c>
      <c r="BN308" s="72"/>
      <c r="BO308" s="71">
        <v>0</v>
      </c>
      <c r="BP308" s="71">
        <v>0</v>
      </c>
      <c r="BQ308" s="71">
        <v>0</v>
      </c>
      <c r="BR308" s="71">
        <v>0</v>
      </c>
      <c r="BS308" s="71">
        <v>2</v>
      </c>
      <c r="BT308" s="71">
        <v>0</v>
      </c>
      <c r="BU308"/>
      <c r="BV308" s="70">
        <v>8.58</v>
      </c>
      <c r="BW308" s="70">
        <v>0</v>
      </c>
      <c r="BX308" s="70">
        <v>0</v>
      </c>
      <c r="BY308" s="70">
        <v>0</v>
      </c>
      <c r="BZ308" s="70">
        <v>0</v>
      </c>
      <c r="CA308" s="70">
        <v>0</v>
      </c>
      <c r="CB308" s="70">
        <v>0</v>
      </c>
      <c r="CC308" s="70">
        <v>0</v>
      </c>
      <c r="CD308" s="70">
        <v>0</v>
      </c>
    </row>
    <row r="309" spans="1:82">
      <c r="A309" s="70" t="s">
        <v>1976</v>
      </c>
      <c r="B309" s="70">
        <v>483</v>
      </c>
      <c r="C309" s="70">
        <v>7</v>
      </c>
      <c r="D309" s="70">
        <v>29</v>
      </c>
      <c r="E309" s="70">
        <v>2010</v>
      </c>
      <c r="F309" s="70" t="s">
        <v>177</v>
      </c>
      <c r="G309" s="70" t="s">
        <v>1573</v>
      </c>
      <c r="H309" s="70" t="s">
        <v>1574</v>
      </c>
      <c r="I309" s="148"/>
      <c r="J309" s="71">
        <v>13.993939199267169</v>
      </c>
      <c r="K309" s="71">
        <v>1.720576509247812</v>
      </c>
      <c r="L309" s="71">
        <v>13.51171594899904</v>
      </c>
      <c r="M309" s="71">
        <v>34.269349284155822</v>
      </c>
      <c r="N309" s="71">
        <v>47.063401040186569</v>
      </c>
      <c r="O309" s="71">
        <v>23.813016676636071</v>
      </c>
      <c r="P309" s="71">
        <v>23.093783552774621</v>
      </c>
      <c r="Q309" s="71">
        <v>1.43202758644005</v>
      </c>
      <c r="R309" s="71">
        <v>0</v>
      </c>
      <c r="S309" s="71">
        <v>0</v>
      </c>
      <c r="T309" s="72"/>
      <c r="U309" s="71">
        <v>545850</v>
      </c>
      <c r="V309" s="71">
        <v>766</v>
      </c>
      <c r="W309" s="71">
        <v>240</v>
      </c>
      <c r="X309" s="71">
        <v>8405</v>
      </c>
      <c r="Y309" s="71">
        <v>11240</v>
      </c>
      <c r="Z309" s="71">
        <v>12094</v>
      </c>
      <c r="AA309" s="71">
        <v>4532</v>
      </c>
      <c r="AB309" s="71">
        <v>23538</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3.2669999999999999</v>
      </c>
      <c r="BM309" s="71">
        <v>0</v>
      </c>
      <c r="BN309" s="72"/>
      <c r="BO309" s="71">
        <v>0</v>
      </c>
      <c r="BP309" s="71">
        <v>0</v>
      </c>
      <c r="BQ309" s="71">
        <v>0</v>
      </c>
      <c r="BR309" s="71">
        <v>0</v>
      </c>
      <c r="BS309" s="71">
        <v>1</v>
      </c>
      <c r="BT309" s="71">
        <v>0</v>
      </c>
      <c r="BU309"/>
      <c r="BV309" s="70">
        <v>3.2669999999999999</v>
      </c>
      <c r="BW309" s="70">
        <v>0</v>
      </c>
      <c r="BX309" s="70">
        <v>0</v>
      </c>
      <c r="BY309" s="70">
        <v>0</v>
      </c>
      <c r="BZ309" s="70">
        <v>0</v>
      </c>
      <c r="CA309" s="70">
        <v>0</v>
      </c>
      <c r="CB309" s="70">
        <v>0</v>
      </c>
      <c r="CC309" s="70">
        <v>0</v>
      </c>
      <c r="CD309" s="70">
        <v>0</v>
      </c>
    </row>
    <row r="310" spans="1:82">
      <c r="A310" s="70" t="s">
        <v>1977</v>
      </c>
      <c r="B310" s="70">
        <v>484</v>
      </c>
      <c r="C310" s="70">
        <v>8</v>
      </c>
      <c r="D310" s="70">
        <v>29</v>
      </c>
      <c r="E310" s="70">
        <v>2011</v>
      </c>
      <c r="F310" s="70" t="s">
        <v>178</v>
      </c>
      <c r="G310" s="70" t="s">
        <v>1573</v>
      </c>
      <c r="H310" s="70" t="s">
        <v>1574</v>
      </c>
      <c r="I310" s="148"/>
      <c r="J310" s="71">
        <v>12.74296756451165</v>
      </c>
      <c r="K310" s="71">
        <v>2.4108477279943141</v>
      </c>
      <c r="L310" s="71">
        <v>12.60741550945183</v>
      </c>
      <c r="M310" s="71">
        <v>43.291822783754547</v>
      </c>
      <c r="N310" s="71">
        <v>56.654256733339267</v>
      </c>
      <c r="O310" s="71">
        <v>23.231521139152637</v>
      </c>
      <c r="P310" s="71">
        <v>22.505585793302618</v>
      </c>
      <c r="Q310" s="71">
        <v>1.6291600254716201</v>
      </c>
      <c r="R310" s="71">
        <v>0</v>
      </c>
      <c r="S310" s="71">
        <v>0</v>
      </c>
      <c r="T310" s="72"/>
      <c r="U310" s="71">
        <v>468124</v>
      </c>
      <c r="V310" s="71">
        <v>766</v>
      </c>
      <c r="W310" s="71">
        <v>240</v>
      </c>
      <c r="X310" s="71">
        <v>8405</v>
      </c>
      <c r="Y310" s="71">
        <v>11241</v>
      </c>
      <c r="Z310" s="71">
        <v>12055</v>
      </c>
      <c r="AA310" s="71">
        <v>4548</v>
      </c>
      <c r="AB310" s="71">
        <v>23215</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2.9609999999999999</v>
      </c>
      <c r="BM310" s="71">
        <v>0</v>
      </c>
      <c r="BN310" s="72"/>
      <c r="BO310" s="71">
        <v>0</v>
      </c>
      <c r="BP310" s="71">
        <v>0</v>
      </c>
      <c r="BQ310" s="71">
        <v>0</v>
      </c>
      <c r="BR310" s="71">
        <v>0</v>
      </c>
      <c r="BS310" s="71">
        <v>1</v>
      </c>
      <c r="BT310" s="71">
        <v>0</v>
      </c>
      <c r="BU310"/>
      <c r="BV310" s="70">
        <v>2.9609999999999999</v>
      </c>
      <c r="BW310" s="70">
        <v>0</v>
      </c>
      <c r="BX310" s="70">
        <v>0</v>
      </c>
      <c r="BY310" s="70">
        <v>0</v>
      </c>
      <c r="BZ310" s="70">
        <v>0</v>
      </c>
      <c r="CA310" s="70">
        <v>0</v>
      </c>
      <c r="CB310" s="70">
        <v>0</v>
      </c>
      <c r="CC310" s="70">
        <v>0</v>
      </c>
      <c r="CD310" s="70">
        <v>0</v>
      </c>
    </row>
    <row r="311" spans="1:82">
      <c r="A311" s="70" t="s">
        <v>1978</v>
      </c>
      <c r="B311" s="70">
        <v>485</v>
      </c>
      <c r="C311" s="70">
        <v>9</v>
      </c>
      <c r="D311" s="70">
        <v>29</v>
      </c>
      <c r="E311" s="70">
        <v>2012</v>
      </c>
      <c r="F311" s="70" t="s">
        <v>179</v>
      </c>
      <c r="G311" s="1064" t="s">
        <v>1573</v>
      </c>
      <c r="H311" s="70" t="s">
        <v>1574</v>
      </c>
      <c r="I311" s="148"/>
      <c r="J311" s="71">
        <v>12.452191967646939</v>
      </c>
      <c r="K311" s="71">
        <v>2.715913207592759</v>
      </c>
      <c r="L311" s="71">
        <v>12.720507357528421</v>
      </c>
      <c r="M311" s="71">
        <v>53.768306344715967</v>
      </c>
      <c r="N311" s="71">
        <v>61.875383083999552</v>
      </c>
      <c r="O311" s="71">
        <v>23.192105932880629</v>
      </c>
      <c r="P311" s="71">
        <v>22.369870983800517</v>
      </c>
      <c r="Q311" s="71">
        <v>1.7419910335157001</v>
      </c>
      <c r="R311" s="71">
        <v>0</v>
      </c>
      <c r="S311" s="71">
        <v>0.52293514292396581</v>
      </c>
      <c r="T311" s="72"/>
      <c r="U311" s="71">
        <v>438292</v>
      </c>
      <c r="V311" s="71">
        <v>766</v>
      </c>
      <c r="W311" s="71">
        <v>240</v>
      </c>
      <c r="X311" s="71">
        <v>8405</v>
      </c>
      <c r="Y311" s="71">
        <v>11176</v>
      </c>
      <c r="Z311" s="71">
        <v>12130</v>
      </c>
      <c r="AA311" s="71">
        <v>4495</v>
      </c>
      <c r="AB311" s="71">
        <v>22847</v>
      </c>
      <c r="AC311" s="71">
        <v>0</v>
      </c>
      <c r="AD311" s="71">
        <v>0.52293514292396581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3.355</v>
      </c>
      <c r="BM311" s="71">
        <v>0</v>
      </c>
      <c r="BN311" s="72"/>
      <c r="BO311" s="71">
        <v>0</v>
      </c>
      <c r="BP311" s="71">
        <v>0</v>
      </c>
      <c r="BQ311" s="71">
        <v>0</v>
      </c>
      <c r="BR311" s="71">
        <v>0</v>
      </c>
      <c r="BS311" s="71">
        <v>1</v>
      </c>
      <c r="BT311" s="71">
        <v>0</v>
      </c>
      <c r="BU311"/>
      <c r="BV311" s="70">
        <v>3.355</v>
      </c>
      <c r="BW311" s="70">
        <v>0</v>
      </c>
      <c r="BX311" s="70">
        <v>0</v>
      </c>
      <c r="BY311" s="70">
        <v>0</v>
      </c>
      <c r="BZ311" s="70">
        <v>0</v>
      </c>
      <c r="CA311" s="70">
        <v>0</v>
      </c>
      <c r="CB311" s="70">
        <v>0</v>
      </c>
      <c r="CC311" s="70">
        <v>0</v>
      </c>
      <c r="CD311" s="70">
        <v>0</v>
      </c>
    </row>
    <row r="312" spans="1:82">
      <c r="A312" s="70" t="s">
        <v>1979</v>
      </c>
      <c r="B312" s="70">
        <v>486</v>
      </c>
      <c r="C312" s="70">
        <v>10</v>
      </c>
      <c r="D312" s="70">
        <v>29</v>
      </c>
      <c r="E312" s="70">
        <v>2013</v>
      </c>
      <c r="F312" s="70" t="s">
        <v>180</v>
      </c>
      <c r="G312" s="1064" t="s">
        <v>1573</v>
      </c>
      <c r="H312" s="70" t="s">
        <v>1574</v>
      </c>
      <c r="I312" s="148"/>
      <c r="J312" s="71">
        <v>12.74627845829988</v>
      </c>
      <c r="K312" s="71">
        <v>2.244711529964635</v>
      </c>
      <c r="L312" s="71">
        <v>11.233211029333001</v>
      </c>
      <c r="M312" s="71">
        <v>50.005810404069493</v>
      </c>
      <c r="N312" s="71">
        <v>60.34643085439258</v>
      </c>
      <c r="O312" s="71">
        <v>22.089232687858775</v>
      </c>
      <c r="P312" s="71">
        <v>22.264336990937831</v>
      </c>
      <c r="Q312" s="71">
        <v>1.75634286368362</v>
      </c>
      <c r="R312" s="71">
        <v>0</v>
      </c>
      <c r="S312" s="71">
        <v>2.6490516863671818</v>
      </c>
      <c r="T312" s="72"/>
      <c r="U312" s="71">
        <v>456811</v>
      </c>
      <c r="V312" s="71">
        <v>766</v>
      </c>
      <c r="W312" s="71">
        <v>240</v>
      </c>
      <c r="X312" s="71">
        <v>8405</v>
      </c>
      <c r="Y312" s="71">
        <v>11247</v>
      </c>
      <c r="Z312" s="71">
        <v>12069</v>
      </c>
      <c r="AA312" s="71">
        <v>4457</v>
      </c>
      <c r="AB312" s="71">
        <v>22705</v>
      </c>
      <c r="AC312" s="71">
        <v>0</v>
      </c>
      <c r="AD312" s="71">
        <v>2.6490516863671818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3.8959999999999999</v>
      </c>
      <c r="BM312" s="71">
        <v>0</v>
      </c>
      <c r="BN312" s="72"/>
      <c r="BO312" s="71">
        <v>0</v>
      </c>
      <c r="BP312" s="71">
        <v>0</v>
      </c>
      <c r="BQ312" s="71">
        <v>0</v>
      </c>
      <c r="BR312" s="71">
        <v>0</v>
      </c>
      <c r="BS312" s="71">
        <v>1</v>
      </c>
      <c r="BT312" s="71">
        <v>0</v>
      </c>
      <c r="BU312"/>
      <c r="BV312" s="70">
        <v>3.8959999999999999</v>
      </c>
      <c r="BW312" s="70">
        <v>0</v>
      </c>
      <c r="BX312" s="70">
        <v>0</v>
      </c>
      <c r="BY312" s="70">
        <v>0</v>
      </c>
      <c r="BZ312" s="70">
        <v>0</v>
      </c>
      <c r="CA312" s="70">
        <v>0</v>
      </c>
      <c r="CB312" s="70">
        <v>0</v>
      </c>
      <c r="CC312" s="70">
        <v>0</v>
      </c>
      <c r="CD312" s="70">
        <v>0</v>
      </c>
    </row>
    <row r="313" spans="1:82">
      <c r="A313" s="70" t="s">
        <v>1980</v>
      </c>
      <c r="B313" s="70">
        <v>487</v>
      </c>
      <c r="C313" s="70">
        <v>11</v>
      </c>
      <c r="D313" s="70">
        <v>29</v>
      </c>
      <c r="E313" s="70">
        <v>2014</v>
      </c>
      <c r="F313" s="70" t="s">
        <v>181</v>
      </c>
      <c r="G313" s="70" t="s">
        <v>1573</v>
      </c>
      <c r="H313" s="70" t="s">
        <v>1574</v>
      </c>
      <c r="I313" s="148"/>
      <c r="J313" s="71">
        <v>10.93670457934757</v>
      </c>
      <c r="K313" s="71">
        <v>2.3170254763473408</v>
      </c>
      <c r="L313" s="71">
        <v>12.196914474072519</v>
      </c>
      <c r="M313" s="71">
        <v>49.138165634628137</v>
      </c>
      <c r="N313" s="71">
        <v>63.325255638433738</v>
      </c>
      <c r="O313" s="71">
        <v>20.764465478246702</v>
      </c>
      <c r="P313" s="71">
        <v>22.189253109978637</v>
      </c>
      <c r="Q313" s="71">
        <v>1.6534155287318699</v>
      </c>
      <c r="R313" s="71">
        <v>0</v>
      </c>
      <c r="S313" s="71">
        <v>3.2475501293512359</v>
      </c>
      <c r="T313" s="72"/>
      <c r="U313" s="71">
        <v>435315</v>
      </c>
      <c r="V313" s="71">
        <v>687</v>
      </c>
      <c r="W313" s="71">
        <v>266</v>
      </c>
      <c r="X313" s="71">
        <v>7852</v>
      </c>
      <c r="Y313" s="71">
        <v>11146</v>
      </c>
      <c r="Z313" s="71">
        <v>11949</v>
      </c>
      <c r="AA313" s="71">
        <v>4419</v>
      </c>
      <c r="AB313" s="71">
        <v>22278</v>
      </c>
      <c r="AC313" s="71">
        <v>0</v>
      </c>
      <c r="AD313" s="71">
        <v>3.2475501293512359</v>
      </c>
      <c r="AE313" s="72"/>
      <c r="AF313" s="71"/>
      <c r="AG313" s="71"/>
      <c r="AH313" s="71"/>
      <c r="AI313" s="71"/>
      <c r="AJ313" s="71"/>
      <c r="AK313" s="71"/>
      <c r="AL313" s="71"/>
      <c r="AM313" s="71"/>
      <c r="AN313" s="71"/>
      <c r="AO313" s="71"/>
      <c r="AP313" s="71"/>
      <c r="AQ313" s="72"/>
      <c r="AR313" s="71">
        <v>62</v>
      </c>
      <c r="AS313" s="71">
        <v>16</v>
      </c>
      <c r="AT313" s="71">
        <v>0</v>
      </c>
      <c r="AU313" s="71">
        <v>0</v>
      </c>
      <c r="AV313" s="71">
        <v>0</v>
      </c>
      <c r="AW313" s="71">
        <v>0</v>
      </c>
      <c r="AX313" s="71"/>
      <c r="AY313" s="72"/>
      <c r="AZ313" s="71">
        <v>300.21800000000002</v>
      </c>
      <c r="BA313" s="71">
        <v>1151.2</v>
      </c>
      <c r="BB313" s="71">
        <v>0</v>
      </c>
      <c r="BC313" s="71">
        <v>0</v>
      </c>
      <c r="BD313" s="71">
        <v>0</v>
      </c>
      <c r="BE313" s="71">
        <v>0</v>
      </c>
      <c r="BF313" s="71"/>
      <c r="BG313" s="72"/>
      <c r="BH313" s="71">
        <v>0</v>
      </c>
      <c r="BI313" s="71">
        <v>0</v>
      </c>
      <c r="BJ313" s="71">
        <v>0</v>
      </c>
      <c r="BK313" s="71">
        <v>0</v>
      </c>
      <c r="BL313" s="71">
        <v>3.7679999999999998</v>
      </c>
      <c r="BM313" s="71">
        <v>0</v>
      </c>
      <c r="BN313" s="72"/>
      <c r="BO313" s="71">
        <v>0</v>
      </c>
      <c r="BP313" s="71">
        <v>0</v>
      </c>
      <c r="BQ313" s="71">
        <v>0</v>
      </c>
      <c r="BR313" s="71">
        <v>0</v>
      </c>
      <c r="BS313" s="71">
        <v>1</v>
      </c>
      <c r="BT313" s="71">
        <v>0</v>
      </c>
      <c r="BU313"/>
      <c r="BV313" s="70">
        <v>3.7679999999999998</v>
      </c>
      <c r="BW313" s="70">
        <v>0</v>
      </c>
      <c r="BX313" s="70">
        <v>0</v>
      </c>
      <c r="BY313" s="70">
        <v>0</v>
      </c>
      <c r="BZ313" s="70">
        <v>0</v>
      </c>
      <c r="CA313" s="70">
        <v>0</v>
      </c>
      <c r="CB313" s="70">
        <v>0</v>
      </c>
      <c r="CC313" s="70">
        <v>0</v>
      </c>
      <c r="CD313" s="70">
        <v>0</v>
      </c>
    </row>
    <row r="314" spans="1:82">
      <c r="A314" s="70" t="s">
        <v>1981</v>
      </c>
      <c r="B314" s="70">
        <v>488</v>
      </c>
      <c r="C314" s="70">
        <v>12</v>
      </c>
      <c r="D314" s="70">
        <v>29</v>
      </c>
      <c r="E314" s="70">
        <v>2015</v>
      </c>
      <c r="F314" s="70" t="s">
        <v>182</v>
      </c>
      <c r="G314" s="70" t="s">
        <v>1573</v>
      </c>
      <c r="H314" s="70" t="s">
        <v>1574</v>
      </c>
      <c r="I314" s="148"/>
      <c r="J314" s="71">
        <v>13.636569178594399</v>
      </c>
      <c r="K314" s="71">
        <v>2.2217865705589959</v>
      </c>
      <c r="L314" s="71">
        <v>12.838524911611289</v>
      </c>
      <c r="M314" s="71">
        <v>47.544754553588241</v>
      </c>
      <c r="N314" s="71">
        <v>57.866184029410448</v>
      </c>
      <c r="O314" s="71">
        <v>20.575140829897801</v>
      </c>
      <c r="P314" s="71">
        <v>21.980645587501169</v>
      </c>
      <c r="Q314" s="71">
        <v>1.59192320038352</v>
      </c>
      <c r="R314" s="71">
        <v>0</v>
      </c>
      <c r="S314" s="71">
        <v>2.6090063115122022</v>
      </c>
      <c r="T314" s="72"/>
      <c r="U314" s="71">
        <v>544195</v>
      </c>
      <c r="V314" s="71">
        <v>687</v>
      </c>
      <c r="W314" s="71">
        <v>266</v>
      </c>
      <c r="X314" s="71">
        <v>7852</v>
      </c>
      <c r="Y314" s="71">
        <v>11066</v>
      </c>
      <c r="Z314" s="71">
        <v>11954</v>
      </c>
      <c r="AA314" s="71">
        <v>4374</v>
      </c>
      <c r="AB314" s="71">
        <v>21911</v>
      </c>
      <c r="AC314" s="71">
        <v>0</v>
      </c>
      <c r="AD314" s="71">
        <v>2.6090063115122022</v>
      </c>
      <c r="AE314" s="72"/>
      <c r="AF314" s="71">
        <v>4199716.3827093653</v>
      </c>
      <c r="AG314" s="71">
        <v>1480198.355305867</v>
      </c>
      <c r="AH314" s="71">
        <v>1660045.207030097</v>
      </c>
      <c r="AI314" s="71">
        <v>49939357.301466353</v>
      </c>
      <c r="AJ314" s="71">
        <v>49011840.98617094</v>
      </c>
      <c r="AK314" s="71">
        <v>0</v>
      </c>
      <c r="AL314" s="71">
        <v>0</v>
      </c>
      <c r="AM314" s="71">
        <v>3002810.63681192</v>
      </c>
      <c r="AN314" s="71">
        <v>0</v>
      </c>
      <c r="AO314" s="71">
        <v>0</v>
      </c>
      <c r="AP314" s="71">
        <v>109293968.86949454</v>
      </c>
      <c r="AQ314" s="72"/>
      <c r="AR314" s="71">
        <v>75</v>
      </c>
      <c r="AS314" s="71">
        <v>21</v>
      </c>
      <c r="AT314" s="71">
        <v>0</v>
      </c>
      <c r="AU314" s="71">
        <v>0</v>
      </c>
      <c r="AV314" s="71">
        <v>0</v>
      </c>
      <c r="AW314" s="71">
        <v>0</v>
      </c>
      <c r="AX314" s="71"/>
      <c r="AY314" s="72"/>
      <c r="AZ314" s="71">
        <v>373.11799999999999</v>
      </c>
      <c r="BA314" s="71">
        <v>2183.8000000000002</v>
      </c>
      <c r="BB314" s="71">
        <v>0</v>
      </c>
      <c r="BC314" s="71">
        <v>0</v>
      </c>
      <c r="BD314" s="71">
        <v>0</v>
      </c>
      <c r="BE314" s="71">
        <v>0</v>
      </c>
      <c r="BF314" s="71"/>
      <c r="BG314" s="72"/>
      <c r="BH314" s="71">
        <v>0</v>
      </c>
      <c r="BI314" s="71">
        <v>0</v>
      </c>
      <c r="BJ314" s="71">
        <v>0</v>
      </c>
      <c r="BK314" s="71">
        <v>0</v>
      </c>
      <c r="BL314" s="71">
        <v>3.7509999999999999</v>
      </c>
      <c r="BM314" s="71">
        <v>0</v>
      </c>
      <c r="BN314" s="72"/>
      <c r="BO314" s="71">
        <v>0</v>
      </c>
      <c r="BP314" s="71">
        <v>0</v>
      </c>
      <c r="BQ314" s="71">
        <v>0</v>
      </c>
      <c r="BR314" s="71">
        <v>0</v>
      </c>
      <c r="BS314" s="71">
        <v>1</v>
      </c>
      <c r="BT314" s="71">
        <v>0</v>
      </c>
      <c r="BU314"/>
      <c r="BV314" s="70">
        <v>3.7509999999999999</v>
      </c>
      <c r="BW314" s="70">
        <v>0</v>
      </c>
      <c r="BX314" s="70">
        <v>0</v>
      </c>
      <c r="BY314" s="70">
        <v>0</v>
      </c>
      <c r="BZ314" s="70">
        <v>0</v>
      </c>
      <c r="CA314" s="70">
        <v>0</v>
      </c>
      <c r="CB314" s="70">
        <v>0</v>
      </c>
      <c r="CC314" s="70">
        <v>0</v>
      </c>
      <c r="CD314" s="70">
        <v>0</v>
      </c>
    </row>
    <row r="315" spans="1:82">
      <c r="A315" s="70" t="s">
        <v>1982</v>
      </c>
      <c r="B315" s="70">
        <v>489</v>
      </c>
      <c r="C315" s="70">
        <v>13</v>
      </c>
      <c r="D315" s="70">
        <v>29</v>
      </c>
      <c r="E315" s="70">
        <v>2016</v>
      </c>
      <c r="F315" s="70" t="s">
        <v>155</v>
      </c>
      <c r="G315" s="70" t="s">
        <v>1573</v>
      </c>
      <c r="H315" s="70" t="s">
        <v>1574</v>
      </c>
      <c r="I315" s="148"/>
      <c r="J315" s="71">
        <v>10.58208012381985</v>
      </c>
      <c r="K315" s="71">
        <v>2.0957625217511509</v>
      </c>
      <c r="L315" s="71">
        <v>13.80588431975827</v>
      </c>
      <c r="M315" s="71">
        <v>40.764113088351266</v>
      </c>
      <c r="N315" s="71">
        <v>58.590834630252097</v>
      </c>
      <c r="O315" s="71">
        <v>20.235171535006351</v>
      </c>
      <c r="P315" s="71">
        <v>22.690231432063552</v>
      </c>
      <c r="Q315" s="71">
        <v>1.5254399055046572</v>
      </c>
      <c r="R315" s="71">
        <v>0</v>
      </c>
      <c r="S315" s="71">
        <v>2.6988162282799149</v>
      </c>
      <c r="T315" s="72"/>
      <c r="U315" s="71">
        <v>401972</v>
      </c>
      <c r="V315" s="71">
        <v>687</v>
      </c>
      <c r="W315" s="71">
        <v>266</v>
      </c>
      <c r="X315" s="71">
        <v>7852</v>
      </c>
      <c r="Y315" s="71">
        <v>11018</v>
      </c>
      <c r="Z315" s="71">
        <v>11901</v>
      </c>
      <c r="AA315" s="71">
        <v>4670</v>
      </c>
      <c r="AB315" s="71">
        <v>21597</v>
      </c>
      <c r="AC315" s="71">
        <v>0</v>
      </c>
      <c r="AD315" s="71">
        <v>2.6988162282799149</v>
      </c>
      <c r="AE315" s="72"/>
      <c r="AF315" s="71">
        <v>3316066.3638274702</v>
      </c>
      <c r="AG315" s="71">
        <v>1410931.7490740269</v>
      </c>
      <c r="AH315" s="71">
        <v>1406970.112686458</v>
      </c>
      <c r="AI315" s="71">
        <v>49849435.373011626</v>
      </c>
      <c r="AJ315" s="71">
        <v>48471821.175637938</v>
      </c>
      <c r="AK315" s="71">
        <v>0</v>
      </c>
      <c r="AL315" s="71">
        <v>0</v>
      </c>
      <c r="AM315" s="71">
        <v>2962077.711284894</v>
      </c>
      <c r="AN315" s="71">
        <v>0</v>
      </c>
      <c r="AO315" s="71">
        <v>0</v>
      </c>
      <c r="AP315" s="71">
        <v>107417302.4855224</v>
      </c>
      <c r="AQ315" s="72"/>
      <c r="AR315" s="71">
        <v>90</v>
      </c>
      <c r="AS315" s="71">
        <v>22</v>
      </c>
      <c r="AT315" s="71">
        <v>0</v>
      </c>
      <c r="AU315" s="71">
        <v>0</v>
      </c>
      <c r="AV315" s="71">
        <v>0</v>
      </c>
      <c r="AW315" s="71">
        <v>0</v>
      </c>
      <c r="AX315" s="71"/>
      <c r="AY315" s="72"/>
      <c r="AZ315" s="71">
        <v>456.71800000000002</v>
      </c>
      <c r="BA315" s="71">
        <v>2197.3000000000002</v>
      </c>
      <c r="BB315" s="71">
        <v>0</v>
      </c>
      <c r="BC315" s="71">
        <v>0</v>
      </c>
      <c r="BD315" s="71">
        <v>0</v>
      </c>
      <c r="BE315" s="71">
        <v>0</v>
      </c>
      <c r="BF315" s="71"/>
      <c r="BG315" s="72"/>
      <c r="BH315" s="71">
        <v>0</v>
      </c>
      <c r="BI315" s="71">
        <v>0</v>
      </c>
      <c r="BJ315" s="71">
        <v>0</v>
      </c>
      <c r="BK315" s="71">
        <v>0</v>
      </c>
      <c r="BL315" s="71">
        <v>3.093</v>
      </c>
      <c r="BM315" s="71">
        <v>0</v>
      </c>
      <c r="BN315" s="72"/>
      <c r="BO315" s="71">
        <v>0</v>
      </c>
      <c r="BP315" s="71">
        <v>0</v>
      </c>
      <c r="BQ315" s="71">
        <v>0</v>
      </c>
      <c r="BR315" s="71">
        <v>0</v>
      </c>
      <c r="BS315" s="71">
        <v>1</v>
      </c>
      <c r="BT315" s="71">
        <v>0</v>
      </c>
      <c r="BU315"/>
      <c r="BV315" s="70">
        <v>3.093</v>
      </c>
      <c r="BW315" s="70">
        <v>0</v>
      </c>
      <c r="BX315" s="70">
        <v>0</v>
      </c>
      <c r="BY315" s="70">
        <v>0</v>
      </c>
      <c r="BZ315" s="70">
        <v>0</v>
      </c>
      <c r="CA315" s="70">
        <v>0</v>
      </c>
      <c r="CB315" s="70">
        <v>0</v>
      </c>
      <c r="CC315" s="70">
        <v>0</v>
      </c>
      <c r="CD315" s="70">
        <v>0</v>
      </c>
    </row>
    <row r="316" spans="1:82">
      <c r="A316" s="70" t="s">
        <v>1983</v>
      </c>
      <c r="B316" s="70">
        <v>490</v>
      </c>
      <c r="C316" s="70">
        <v>14</v>
      </c>
      <c r="D316" s="70">
        <v>29</v>
      </c>
      <c r="E316" s="70">
        <v>2017</v>
      </c>
      <c r="F316" s="70" t="s">
        <v>156</v>
      </c>
      <c r="G316" s="70" t="s">
        <v>1573</v>
      </c>
      <c r="H316" s="70" t="s">
        <v>1574</v>
      </c>
      <c r="I316" s="148"/>
      <c r="J316" s="71">
        <v>11.627707798285973</v>
      </c>
      <c r="K316" s="71">
        <v>2.1415555028653355</v>
      </c>
      <c r="L316" s="71">
        <v>12.462710594367863</v>
      </c>
      <c r="M316" s="71">
        <v>40.873767349453104</v>
      </c>
      <c r="N316" s="71">
        <v>57.152384004846283</v>
      </c>
      <c r="O316" s="71">
        <v>19.868185716962888</v>
      </c>
      <c r="P316" s="71">
        <v>22.667195509970153</v>
      </c>
      <c r="Q316" s="71">
        <v>1.45054535585656</v>
      </c>
      <c r="R316" s="71">
        <v>0</v>
      </c>
      <c r="S316" s="71">
        <v>2.3266161576612503</v>
      </c>
      <c r="T316" s="72"/>
      <c r="U316" s="71">
        <v>434616</v>
      </c>
      <c r="V316" s="71">
        <v>687</v>
      </c>
      <c r="W316" s="71">
        <v>266</v>
      </c>
      <c r="X316" s="71">
        <v>7852</v>
      </c>
      <c r="Y316" s="71">
        <v>10983</v>
      </c>
      <c r="Z316" s="71">
        <v>11879</v>
      </c>
      <c r="AA316" s="71">
        <v>4695</v>
      </c>
      <c r="AB316" s="71">
        <v>21237</v>
      </c>
      <c r="AC316" s="71">
        <v>0</v>
      </c>
      <c r="AD316" s="71">
        <v>2.3266161576612499</v>
      </c>
      <c r="AE316" s="72"/>
      <c r="AF316" s="71">
        <v>3523116.1145874579</v>
      </c>
      <c r="AG316" s="71">
        <v>1415031.2792306039</v>
      </c>
      <c r="AH316" s="71">
        <v>1718762.8545503831</v>
      </c>
      <c r="AI316" s="71">
        <v>48616128.963469423</v>
      </c>
      <c r="AJ316" s="71">
        <v>43814630.831759267</v>
      </c>
      <c r="AK316" s="71">
        <v>0</v>
      </c>
      <c r="AL316" s="71">
        <v>0</v>
      </c>
      <c r="AM316" s="71">
        <v>2917260.4767595869</v>
      </c>
      <c r="AN316" s="71">
        <v>0</v>
      </c>
      <c r="AO316" s="71">
        <v>0</v>
      </c>
      <c r="AP316" s="71">
        <v>102004930.52035671</v>
      </c>
      <c r="AQ316" s="72"/>
      <c r="AR316" s="71">
        <v>96</v>
      </c>
      <c r="AS316" s="71">
        <v>26</v>
      </c>
      <c r="AT316" s="71">
        <v>0</v>
      </c>
      <c r="AU316" s="71">
        <v>0</v>
      </c>
      <c r="AV316" s="71">
        <v>0</v>
      </c>
      <c r="AW316" s="71">
        <v>0</v>
      </c>
      <c r="AX316" s="71"/>
      <c r="AY316" s="72"/>
      <c r="AZ316" s="71">
        <v>477.11799999999999</v>
      </c>
      <c r="BA316" s="71">
        <v>2361.1999999999998</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1984</v>
      </c>
      <c r="B317" s="70">
        <v>491</v>
      </c>
      <c r="C317" s="70">
        <v>15</v>
      </c>
      <c r="D317" s="70">
        <v>29</v>
      </c>
      <c r="E317" s="70">
        <v>2018</v>
      </c>
      <c r="F317" s="70" t="s">
        <v>183</v>
      </c>
      <c r="G317" s="70" t="s">
        <v>1573</v>
      </c>
      <c r="H317" s="70" t="s">
        <v>1574</v>
      </c>
      <c r="I317" s="148"/>
      <c r="J317" s="71">
        <v>10.516015976317789</v>
      </c>
      <c r="K317" s="71">
        <v>1.9932081240475741</v>
      </c>
      <c r="L317" s="71">
        <v>11.432931729296666</v>
      </c>
      <c r="M317" s="71">
        <v>41.07535989196316</v>
      </c>
      <c r="N317" s="71">
        <v>52.154510375173672</v>
      </c>
      <c r="O317" s="71">
        <v>19.366898236767469</v>
      </c>
      <c r="P317" s="71">
        <v>22.489359717332732</v>
      </c>
      <c r="Q317" s="71">
        <v>1.31857485764166</v>
      </c>
      <c r="R317" s="71">
        <v>0</v>
      </c>
      <c r="S317" s="71">
        <v>2.4414696166597363</v>
      </c>
      <c r="T317" s="72"/>
      <c r="U317" s="71">
        <v>410705</v>
      </c>
      <c r="V317" s="71">
        <v>687</v>
      </c>
      <c r="W317" s="71">
        <v>266</v>
      </c>
      <c r="X317" s="71">
        <v>7852</v>
      </c>
      <c r="Y317" s="71">
        <v>10886</v>
      </c>
      <c r="Z317" s="71">
        <v>11801</v>
      </c>
      <c r="AA317" s="71">
        <v>4705</v>
      </c>
      <c r="AB317" s="71">
        <v>20804</v>
      </c>
      <c r="AC317" s="71">
        <v>0</v>
      </c>
      <c r="AD317" s="71">
        <v>2.4414696166597358</v>
      </c>
      <c r="AE317" s="72"/>
      <c r="AF317" s="71">
        <v>3342018.977367776</v>
      </c>
      <c r="AG317" s="71">
        <v>1280264.8012764971</v>
      </c>
      <c r="AH317" s="71">
        <v>1619934.2018981059</v>
      </c>
      <c r="AI317" s="71">
        <v>49695614.350952096</v>
      </c>
      <c r="AJ317" s="71">
        <v>40341622.198568277</v>
      </c>
      <c r="AK317" s="71">
        <v>0</v>
      </c>
      <c r="AL317" s="71">
        <v>0</v>
      </c>
      <c r="AM317" s="71">
        <v>2863693.7072451431</v>
      </c>
      <c r="AN317" s="71">
        <v>0</v>
      </c>
      <c r="AO317" s="71">
        <v>0</v>
      </c>
      <c r="AP317" s="71">
        <v>99143148.237307891</v>
      </c>
      <c r="AQ317" s="72"/>
      <c r="AR317" s="71">
        <v>107</v>
      </c>
      <c r="AS317" s="71">
        <v>31</v>
      </c>
      <c r="AT317" s="71">
        <v>0</v>
      </c>
      <c r="AU317" s="71">
        <v>0</v>
      </c>
      <c r="AV317" s="71">
        <v>0</v>
      </c>
      <c r="AW317" s="71">
        <v>0</v>
      </c>
      <c r="AX317" s="71"/>
      <c r="AY317" s="72"/>
      <c r="AZ317" s="71">
        <v>541.91800000000001</v>
      </c>
      <c r="BA317" s="71">
        <v>2443.3000000000002</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1985</v>
      </c>
      <c r="B318" s="70">
        <v>492</v>
      </c>
      <c r="C318" s="70">
        <v>16</v>
      </c>
      <c r="D318" s="70">
        <v>29</v>
      </c>
      <c r="E318" s="70">
        <v>2019</v>
      </c>
      <c r="F318" s="70" t="s">
        <v>158</v>
      </c>
      <c r="G318" s="70" t="s">
        <v>1573</v>
      </c>
      <c r="H318" s="70" t="s">
        <v>1574</v>
      </c>
      <c r="I318" s="148"/>
      <c r="J318" s="71">
        <v>13.62108509238093</v>
      </c>
      <c r="K318" s="71">
        <v>1.849550368805829</v>
      </c>
      <c r="L318" s="71">
        <v>11.484155164486603</v>
      </c>
      <c r="M318" s="71">
        <v>36.848327586912646</v>
      </c>
      <c r="N318" s="71">
        <v>52.502765536115049</v>
      </c>
      <c r="O318" s="71">
        <v>18.715248895201299</v>
      </c>
      <c r="P318" s="71">
        <v>20.766302072537428</v>
      </c>
      <c r="Q318" s="71">
        <v>1.26024610352704</v>
      </c>
      <c r="R318" s="71">
        <v>0</v>
      </c>
      <c r="S318" s="71">
        <v>2.1740713168602408</v>
      </c>
      <c r="T318" s="72"/>
      <c r="U318" s="71">
        <v>559610</v>
      </c>
      <c r="V318" s="71">
        <v>687</v>
      </c>
      <c r="W318" s="71">
        <v>266</v>
      </c>
      <c r="X318" s="71">
        <v>7852</v>
      </c>
      <c r="Y318" s="71">
        <v>10825</v>
      </c>
      <c r="Z318" s="71">
        <v>11717</v>
      </c>
      <c r="AA318" s="71">
        <v>4312</v>
      </c>
      <c r="AB318" s="71">
        <v>20422</v>
      </c>
      <c r="AC318" s="71">
        <v>0</v>
      </c>
      <c r="AD318" s="71">
        <v>2.1740713168602408</v>
      </c>
      <c r="AE318" s="72"/>
      <c r="AF318" s="71">
        <v>4468390.775821072</v>
      </c>
      <c r="AG318" s="71">
        <v>1279885.6789384959</v>
      </c>
      <c r="AH318" s="71">
        <v>1749045.060219222</v>
      </c>
      <c r="AI318" s="71">
        <v>48697576.571056023</v>
      </c>
      <c r="AJ318" s="71">
        <v>42315710.802472956</v>
      </c>
      <c r="AK318" s="71">
        <v>0</v>
      </c>
      <c r="AL318" s="71">
        <v>0</v>
      </c>
      <c r="AM318" s="71">
        <v>2781322.66326631</v>
      </c>
      <c r="AN318" s="71">
        <v>0</v>
      </c>
      <c r="AO318" s="71">
        <v>0</v>
      </c>
      <c r="AP318" s="71">
        <v>101291931.55177408</v>
      </c>
      <c r="AQ318" s="72"/>
      <c r="AR318" s="71">
        <v>118</v>
      </c>
      <c r="AS318" s="71">
        <v>33</v>
      </c>
      <c r="AT318" s="71">
        <v>0</v>
      </c>
      <c r="AU318" s="71">
        <v>0</v>
      </c>
      <c r="AV318" s="71">
        <v>0</v>
      </c>
      <c r="AW318" s="71">
        <v>0</v>
      </c>
      <c r="AX318" s="71"/>
      <c r="AY318" s="72"/>
      <c r="AZ318" s="71">
        <v>618.81799999999987</v>
      </c>
      <c r="BA318" s="71">
        <v>2503.1</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1986</v>
      </c>
      <c r="B319" s="70">
        <v>493</v>
      </c>
      <c r="C319" s="70">
        <v>17</v>
      </c>
      <c r="D319" s="70">
        <v>29</v>
      </c>
      <c r="E319" s="70">
        <v>2020</v>
      </c>
      <c r="F319" s="70" t="s">
        <v>159</v>
      </c>
      <c r="G319" s="70" t="s">
        <v>1573</v>
      </c>
      <c r="H319" s="70" t="s">
        <v>1574</v>
      </c>
      <c r="I319" s="148"/>
      <c r="J319" s="71">
        <v>10.87305993115937</v>
      </c>
      <c r="K319" s="71">
        <v>1.7663143674715285</v>
      </c>
      <c r="L319" s="71">
        <v>21.475812606626882</v>
      </c>
      <c r="M319" s="71">
        <v>31.930721195695433</v>
      </c>
      <c r="N319" s="71">
        <v>48.001722241569773</v>
      </c>
      <c r="O319" s="71">
        <v>16.318835574527743</v>
      </c>
      <c r="P319" s="71">
        <v>19.637178734916755</v>
      </c>
      <c r="Q319" s="71">
        <v>1.1842261294673</v>
      </c>
      <c r="R319" s="71">
        <v>0</v>
      </c>
      <c r="S319" s="71">
        <v>2.6137643264955712</v>
      </c>
      <c r="T319" s="72"/>
      <c r="U319" s="71">
        <v>506385</v>
      </c>
      <c r="V319" s="71">
        <v>607</v>
      </c>
      <c r="W319" s="71">
        <v>442</v>
      </c>
      <c r="X319" s="71">
        <v>7155</v>
      </c>
      <c r="Y319" s="71">
        <v>10798</v>
      </c>
      <c r="Z319" s="71">
        <v>11661</v>
      </c>
      <c r="AA319" s="71">
        <v>4334</v>
      </c>
      <c r="AB319" s="71">
        <v>20085</v>
      </c>
      <c r="AC319" s="71">
        <v>0</v>
      </c>
      <c r="AD319" s="71">
        <v>2.6137643264955712</v>
      </c>
      <c r="AE319" s="72"/>
      <c r="AF319" s="71">
        <v>3953807.2060660892</v>
      </c>
      <c r="AG319" s="71">
        <v>1131678.667853995</v>
      </c>
      <c r="AH319" s="71">
        <v>3149391.153894484</v>
      </c>
      <c r="AI319" s="71">
        <v>41081732.26345028</v>
      </c>
      <c r="AJ319" s="71">
        <v>44341855.48635979</v>
      </c>
      <c r="AK319" s="71"/>
      <c r="AL319" s="71"/>
      <c r="AM319" s="71">
        <v>2621315.6490042289</v>
      </c>
      <c r="AN319" s="71"/>
      <c r="AO319" s="71"/>
      <c r="AP319" s="71">
        <v>96279780.426628873</v>
      </c>
      <c r="AQ319" s="72"/>
      <c r="AR319" s="71">
        <v>129</v>
      </c>
      <c r="AS319" s="71">
        <v>39</v>
      </c>
      <c r="AT319" s="71">
        <v>0</v>
      </c>
      <c r="AU319" s="71">
        <v>0</v>
      </c>
      <c r="AV319" s="71">
        <v>0</v>
      </c>
      <c r="AW319" s="71">
        <v>0</v>
      </c>
      <c r="AX319" s="71"/>
      <c r="AY319" s="72"/>
      <c r="AZ319" s="71">
        <v>703.81799999999976</v>
      </c>
      <c r="BA319" s="71">
        <v>2734.6000000000008</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1987</v>
      </c>
      <c r="B320" s="70">
        <v>493</v>
      </c>
      <c r="C320" s="70">
        <v>18</v>
      </c>
      <c r="D320" s="70">
        <v>29</v>
      </c>
      <c r="E320" s="70">
        <v>2021</v>
      </c>
      <c r="F320" s="70" t="s">
        <v>160</v>
      </c>
      <c r="G320" s="70" t="s">
        <v>1573</v>
      </c>
      <c r="H320" s="70" t="s">
        <v>1574</v>
      </c>
      <c r="I320" s="148"/>
      <c r="J320" s="71">
        <v>11.0639646687662</v>
      </c>
      <c r="K320" s="71">
        <v>1.7014510345985332</v>
      </c>
      <c r="L320" s="71">
        <v>19.598589142935467</v>
      </c>
      <c r="M320" s="71">
        <v>32.429367104715453</v>
      </c>
      <c r="N320" s="71">
        <v>46.795646975877538</v>
      </c>
      <c r="O320" s="71">
        <v>15.634137580349693</v>
      </c>
      <c r="P320" s="71">
        <v>20.096587824540865</v>
      </c>
      <c r="Q320" s="71">
        <v>1.14777375721879</v>
      </c>
      <c r="R320" s="71">
        <v>0</v>
      </c>
      <c r="S320" s="71">
        <v>2.2602455505111672</v>
      </c>
      <c r="T320" s="72"/>
      <c r="U320" s="71">
        <v>529153</v>
      </c>
      <c r="V320" s="71">
        <v>607</v>
      </c>
      <c r="W320" s="71">
        <v>442</v>
      </c>
      <c r="X320" s="71">
        <v>7155</v>
      </c>
      <c r="Y320" s="71">
        <v>10655</v>
      </c>
      <c r="Z320" s="71">
        <v>11503</v>
      </c>
      <c r="AA320" s="71">
        <v>4325</v>
      </c>
      <c r="AB320" s="71">
        <v>19658</v>
      </c>
      <c r="AC320" s="71">
        <v>0</v>
      </c>
      <c r="AD320" s="71">
        <v>2.2602455505111672</v>
      </c>
      <c r="AE320" s="72"/>
      <c r="AF320" s="71">
        <v>4053084.2137318011</v>
      </c>
      <c r="AG320" s="71">
        <v>1151220.9820920576</v>
      </c>
      <c r="AH320" s="71">
        <v>2823612.4526336109</v>
      </c>
      <c r="AI320" s="71">
        <v>45078838.189651221</v>
      </c>
      <c r="AJ320" s="71">
        <v>42622172.106175527</v>
      </c>
      <c r="AK320" s="71">
        <v>0</v>
      </c>
      <c r="AL320" s="71">
        <v>0</v>
      </c>
      <c r="AM320" s="71">
        <v>2580385.5065257899</v>
      </c>
      <c r="AN320" s="71">
        <v>0</v>
      </c>
      <c r="AO320" s="71">
        <v>0</v>
      </c>
      <c r="AP320" s="71">
        <v>98309313.45081</v>
      </c>
      <c r="AQ320" s="72"/>
      <c r="AR320" s="71">
        <v>134</v>
      </c>
      <c r="AS320" s="71">
        <v>40</v>
      </c>
      <c r="AT320" s="71">
        <v>0</v>
      </c>
      <c r="AU320" s="71">
        <v>0</v>
      </c>
      <c r="AV320" s="71">
        <v>0</v>
      </c>
      <c r="AW320" s="71">
        <v>0</v>
      </c>
      <c r="AX320" s="71"/>
      <c r="AY320" s="72"/>
      <c r="AZ320" s="71">
        <v>735.90599999999972</v>
      </c>
      <c r="BA320" s="71">
        <v>2784.1000000000008</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1578</v>
      </c>
      <c r="B321" s="70">
        <v>493</v>
      </c>
      <c r="C321" s="70">
        <v>19</v>
      </c>
      <c r="D321" s="70">
        <v>29</v>
      </c>
      <c r="E321" s="70">
        <v>2022</v>
      </c>
      <c r="F321" s="70" t="s">
        <v>161</v>
      </c>
      <c r="G321" s="70" t="s">
        <v>1573</v>
      </c>
      <c r="H321" s="70" t="s">
        <v>1574</v>
      </c>
      <c r="I321" s="148"/>
      <c r="J321" s="71">
        <v>11.623642050217285</v>
      </c>
      <c r="K321" s="71">
        <v>1.627529924223039</v>
      </c>
      <c r="L321" s="71">
        <v>17.572722800402246</v>
      </c>
      <c r="M321" s="71">
        <v>33.063440089262265</v>
      </c>
      <c r="N321" s="71">
        <v>45.372405130949559</v>
      </c>
      <c r="O321" s="71">
        <v>16.249125670431489</v>
      </c>
      <c r="P321" s="71">
        <v>19.991631203050247</v>
      </c>
      <c r="Q321" s="71">
        <v>1.1280050522782417</v>
      </c>
      <c r="R321" s="71">
        <v>0</v>
      </c>
      <c r="S321" s="71">
        <v>2.859992823262786</v>
      </c>
      <c r="T321" s="72"/>
      <c r="U321" s="71">
        <v>683735</v>
      </c>
      <c r="V321" s="71">
        <v>607</v>
      </c>
      <c r="W321" s="71">
        <v>442</v>
      </c>
      <c r="X321" s="71">
        <v>7155</v>
      </c>
      <c r="Y321" s="71">
        <v>10490</v>
      </c>
      <c r="Z321" s="71">
        <v>11359</v>
      </c>
      <c r="AA321" s="71">
        <v>4368</v>
      </c>
      <c r="AB321" s="71">
        <v>19161</v>
      </c>
      <c r="AC321" s="71">
        <v>0</v>
      </c>
      <c r="AD321" s="71">
        <v>2.859992823262786</v>
      </c>
      <c r="AE321" s="72"/>
      <c r="AF321" s="71">
        <v>4668902.0822167797</v>
      </c>
      <c r="AG321" s="71">
        <v>1161333.9654003973</v>
      </c>
      <c r="AH321" s="71">
        <v>3134235.7804016098</v>
      </c>
      <c r="AI321" s="71">
        <v>44768893.02266822</v>
      </c>
      <c r="AJ321" s="71">
        <v>42713860.533103377</v>
      </c>
      <c r="AK321" s="71">
        <v>0</v>
      </c>
      <c r="AL321" s="71">
        <v>0</v>
      </c>
      <c r="AM321" s="71">
        <v>2474208.0881347414</v>
      </c>
      <c r="AN321" s="71">
        <v>0</v>
      </c>
      <c r="AO321" s="71">
        <v>0</v>
      </c>
      <c r="AP321" s="71">
        <v>98921433.471925125</v>
      </c>
      <c r="AQ321" s="72"/>
      <c r="AR321" s="71">
        <v>142</v>
      </c>
      <c r="AS321" s="71">
        <v>41</v>
      </c>
      <c r="AT321" s="71">
        <v>0</v>
      </c>
      <c r="AU321" s="71">
        <v>0</v>
      </c>
      <c r="AV321" s="71">
        <v>0</v>
      </c>
      <c r="AW321" s="71">
        <v>0</v>
      </c>
      <c r="AX321" s="71"/>
      <c r="AY321" s="72"/>
      <c r="AZ321" s="71">
        <v>790.50599999999952</v>
      </c>
      <c r="BA321" s="71">
        <v>2821.5000000000009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1988</v>
      </c>
      <c r="B322" s="70">
        <v>493</v>
      </c>
      <c r="C322" s="70">
        <v>20</v>
      </c>
      <c r="D322" s="70">
        <v>29</v>
      </c>
      <c r="E322" s="70">
        <v>2023</v>
      </c>
      <c r="F322" s="70" t="s">
        <v>1539</v>
      </c>
      <c r="G322" s="70" t="s">
        <v>1573</v>
      </c>
      <c r="H322" s="70" t="s">
        <v>1574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147</v>
      </c>
      <c r="AS322" s="71">
        <v>41</v>
      </c>
      <c r="AT322" s="71">
        <v>0</v>
      </c>
      <c r="AU322" s="71">
        <v>0</v>
      </c>
      <c r="AV322" s="71">
        <v>0</v>
      </c>
      <c r="AW322" s="71">
        <v>0</v>
      </c>
      <c r="AX322" s="71"/>
      <c r="AY322" s="72"/>
      <c r="AZ322" s="71">
        <v>826.80599999999959</v>
      </c>
      <c r="BA322" s="71">
        <v>2821.5000000000009</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1572</v>
      </c>
      <c r="B323" s="70">
        <v>493</v>
      </c>
      <c r="C323" s="70">
        <v>21</v>
      </c>
      <c r="D323" s="70">
        <v>29</v>
      </c>
      <c r="E323" s="70">
        <v>2024</v>
      </c>
      <c r="F323" s="70" t="s">
        <v>1554</v>
      </c>
      <c r="G323" s="70" t="s">
        <v>1573</v>
      </c>
      <c r="H323" s="70" t="s">
        <v>1574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1989</v>
      </c>
      <c r="B324" s="70">
        <v>341</v>
      </c>
      <c r="C324" s="70">
        <v>1</v>
      </c>
      <c r="D324" s="70">
        <v>21</v>
      </c>
      <c r="E324" s="70">
        <v>1990</v>
      </c>
      <c r="F324" s="70" t="s">
        <v>787</v>
      </c>
      <c r="G324" s="70" t="s">
        <v>1990</v>
      </c>
      <c r="H324" s="70" t="s">
        <v>1991</v>
      </c>
      <c r="I324" s="148"/>
      <c r="J324" s="71">
        <v>45.39268282598816</v>
      </c>
      <c r="K324" s="71">
        <v>1.2926908017645991</v>
      </c>
      <c r="L324" s="71">
        <v>0.52935291531437678</v>
      </c>
      <c r="M324" s="71">
        <v>11.12323876432994</v>
      </c>
      <c r="N324" s="71">
        <v>17.66395589420231</v>
      </c>
      <c r="O324" s="71">
        <v>13.782734812195629</v>
      </c>
      <c r="P324" s="71">
        <v>9.1882128143850341</v>
      </c>
      <c r="Q324" s="71">
        <v>0.98265598214701699</v>
      </c>
      <c r="R324" s="71">
        <v>0</v>
      </c>
      <c r="S324" s="71">
        <v>0.9727482838271384</v>
      </c>
      <c r="T324" s="72"/>
      <c r="U324" s="71">
        <v>3795836</v>
      </c>
      <c r="V324" s="71">
        <v>347</v>
      </c>
      <c r="W324" s="71">
        <v>7</v>
      </c>
      <c r="X324" s="71">
        <v>3914</v>
      </c>
      <c r="Y324" s="71">
        <v>5094</v>
      </c>
      <c r="Z324" s="71">
        <v>5669</v>
      </c>
      <c r="AA324" s="71">
        <v>2231</v>
      </c>
      <c r="AB324" s="71">
        <v>15955</v>
      </c>
      <c r="AC324" s="71">
        <v>0</v>
      </c>
      <c r="AD324" s="71">
        <v>0.9727482838271384</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1992</v>
      </c>
      <c r="B325" s="70">
        <v>342</v>
      </c>
      <c r="C325" s="70">
        <v>2</v>
      </c>
      <c r="D325" s="70">
        <v>21</v>
      </c>
      <c r="E325" s="70">
        <v>2005</v>
      </c>
      <c r="F325" s="70" t="s">
        <v>789</v>
      </c>
      <c r="G325" s="70" t="s">
        <v>1990</v>
      </c>
      <c r="H325" s="70" t="s">
        <v>1991</v>
      </c>
      <c r="I325" s="148"/>
      <c r="J325" s="71">
        <v>18.846354438674702</v>
      </c>
      <c r="K325" s="71">
        <v>1.140995932373952</v>
      </c>
      <c r="L325" s="71">
        <v>0</v>
      </c>
      <c r="M325" s="71">
        <v>25.318424206311299</v>
      </c>
      <c r="N325" s="71">
        <v>24.756057718155311</v>
      </c>
      <c r="O325" s="71">
        <v>21.34606008772791</v>
      </c>
      <c r="P325" s="71">
        <v>9.8511518122390385</v>
      </c>
      <c r="Q325" s="71">
        <v>1.02917420263319</v>
      </c>
      <c r="R325" s="71">
        <v>0</v>
      </c>
      <c r="S325" s="71">
        <v>2.5824369859363721</v>
      </c>
      <c r="T325" s="72"/>
      <c r="U325" s="71">
        <v>1646353</v>
      </c>
      <c r="V325" s="71">
        <v>415</v>
      </c>
      <c r="W325" s="71">
        <v>0</v>
      </c>
      <c r="X325" s="71">
        <v>4724</v>
      </c>
      <c r="Y325" s="71">
        <v>6105</v>
      </c>
      <c r="Z325" s="71">
        <v>10160</v>
      </c>
      <c r="AA325" s="71">
        <v>1959</v>
      </c>
      <c r="AB325" s="71">
        <v>17469</v>
      </c>
      <c r="AC325" s="71">
        <v>0</v>
      </c>
      <c r="AD325" s="71">
        <v>2.5824369859363721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1993</v>
      </c>
      <c r="B326" s="70">
        <v>343</v>
      </c>
      <c r="C326" s="70">
        <v>3</v>
      </c>
      <c r="D326" s="70">
        <v>21</v>
      </c>
      <c r="E326" s="70">
        <v>2006</v>
      </c>
      <c r="F326" s="70" t="s">
        <v>790</v>
      </c>
      <c r="G326" s="70" t="s">
        <v>1990</v>
      </c>
      <c r="H326" s="70" t="s">
        <v>1991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1994</v>
      </c>
      <c r="B327" s="70">
        <v>344</v>
      </c>
      <c r="C327" s="70">
        <v>4</v>
      </c>
      <c r="D327" s="70">
        <v>21</v>
      </c>
      <c r="E327" s="70">
        <v>2007</v>
      </c>
      <c r="F327" s="70" t="s">
        <v>791</v>
      </c>
      <c r="G327" s="70" t="s">
        <v>1990</v>
      </c>
      <c r="H327" s="70" t="s">
        <v>1991</v>
      </c>
      <c r="I327" s="148"/>
      <c r="J327" s="71">
        <v>11.951073468394091</v>
      </c>
      <c r="K327" s="71">
        <v>1.2186465682616741</v>
      </c>
      <c r="L327" s="71">
        <v>0.65433053735886582</v>
      </c>
      <c r="M327" s="71">
        <v>24.006492622433111</v>
      </c>
      <c r="N327" s="71">
        <v>27.405524341501849</v>
      </c>
      <c r="O327" s="71">
        <v>21.055342773210789</v>
      </c>
      <c r="P327" s="71">
        <v>10.131298798209359</v>
      </c>
      <c r="Q327" s="71">
        <v>1.11587084029439</v>
      </c>
      <c r="R327" s="71">
        <v>0</v>
      </c>
      <c r="S327" s="71">
        <v>3.1777159884654682</v>
      </c>
      <c r="T327" s="72"/>
      <c r="U327" s="71">
        <v>1282539</v>
      </c>
      <c r="V327" s="71">
        <v>437</v>
      </c>
      <c r="W327" s="71">
        <v>11</v>
      </c>
      <c r="X327" s="71">
        <v>5378</v>
      </c>
      <c r="Y327" s="71">
        <v>6387</v>
      </c>
      <c r="Z327" s="71">
        <v>10418</v>
      </c>
      <c r="AA327" s="71">
        <v>1984</v>
      </c>
      <c r="AB327" s="71">
        <v>17939</v>
      </c>
      <c r="AC327" s="71">
        <v>0</v>
      </c>
      <c r="AD327" s="71">
        <v>3.1777159884654682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1995</v>
      </c>
      <c r="B328" s="70">
        <v>345</v>
      </c>
      <c r="C328" s="70">
        <v>5</v>
      </c>
      <c r="D328" s="70">
        <v>21</v>
      </c>
      <c r="E328" s="70">
        <v>2008</v>
      </c>
      <c r="F328" s="70" t="s">
        <v>792</v>
      </c>
      <c r="G328" s="70" t="s">
        <v>1990</v>
      </c>
      <c r="H328" s="70" t="s">
        <v>1991</v>
      </c>
      <c r="I328" s="148"/>
      <c r="J328" s="71">
        <v>11.30125172313253</v>
      </c>
      <c r="K328" s="71">
        <v>0.90689443060281272</v>
      </c>
      <c r="L328" s="71">
        <v>0.56619311961678909</v>
      </c>
      <c r="M328" s="71">
        <v>25.43636486232932</v>
      </c>
      <c r="N328" s="71">
        <v>28.850087732988062</v>
      </c>
      <c r="O328" s="71">
        <v>20.65379928744952</v>
      </c>
      <c r="P328" s="71">
        <v>9.9310274571266248</v>
      </c>
      <c r="Q328" s="71">
        <v>1.1050353924554399</v>
      </c>
      <c r="R328" s="71">
        <v>0</v>
      </c>
      <c r="S328" s="71">
        <v>2.946712170385092</v>
      </c>
      <c r="T328" s="72"/>
      <c r="U328" s="71">
        <v>1316711</v>
      </c>
      <c r="V328" s="71">
        <v>437</v>
      </c>
      <c r="W328" s="71">
        <v>11</v>
      </c>
      <c r="X328" s="71">
        <v>5378</v>
      </c>
      <c r="Y328" s="71">
        <v>6504</v>
      </c>
      <c r="Z328" s="71">
        <v>10578</v>
      </c>
      <c r="AA328" s="71">
        <v>1947</v>
      </c>
      <c r="AB328" s="71">
        <v>18057</v>
      </c>
      <c r="AC328" s="71">
        <v>0</v>
      </c>
      <c r="AD328" s="71">
        <v>2.946712170385092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1996</v>
      </c>
      <c r="B329" s="70">
        <v>346</v>
      </c>
      <c r="C329" s="70">
        <v>6</v>
      </c>
      <c r="D329" s="70">
        <v>21</v>
      </c>
      <c r="E329" s="70">
        <v>2009</v>
      </c>
      <c r="F329" s="70" t="s">
        <v>176</v>
      </c>
      <c r="G329" s="1064" t="s">
        <v>1990</v>
      </c>
      <c r="H329" s="70" t="s">
        <v>1991</v>
      </c>
      <c r="I329" s="148"/>
      <c r="J329" s="71">
        <v>12.76182542541393</v>
      </c>
      <c r="K329" s="71">
        <v>0.8637689255409946</v>
      </c>
      <c r="L329" s="71">
        <v>0</v>
      </c>
      <c r="M329" s="71">
        <v>25.65277600116746</v>
      </c>
      <c r="N329" s="71">
        <v>26.575195139896429</v>
      </c>
      <c r="O329" s="71">
        <v>21.088990940912279</v>
      </c>
      <c r="P329" s="71">
        <v>9.3059197332038153</v>
      </c>
      <c r="Q329" s="71">
        <v>1.05395794172887</v>
      </c>
      <c r="R329" s="71">
        <v>0</v>
      </c>
      <c r="S329" s="71">
        <v>2.331816049592017</v>
      </c>
      <c r="T329" s="72"/>
      <c r="U329" s="71">
        <v>1291516</v>
      </c>
      <c r="V329" s="71">
        <v>408</v>
      </c>
      <c r="W329" s="71">
        <v>0</v>
      </c>
      <c r="X329" s="71">
        <v>5559</v>
      </c>
      <c r="Y329" s="71">
        <v>6512</v>
      </c>
      <c r="Z329" s="71">
        <v>10661</v>
      </c>
      <c r="AA329" s="71">
        <v>1873</v>
      </c>
      <c r="AB329" s="71">
        <v>18079</v>
      </c>
      <c r="AC329" s="71">
        <v>0</v>
      </c>
      <c r="AD329" s="71">
        <v>2.331816049592017</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32.9</v>
      </c>
      <c r="BK329" s="71">
        <v>0</v>
      </c>
      <c r="BL329" s="71">
        <v>0</v>
      </c>
      <c r="BM329" s="71">
        <v>0</v>
      </c>
      <c r="BN329" s="72"/>
      <c r="BO329" s="71">
        <v>0</v>
      </c>
      <c r="BP329" s="71">
        <v>0</v>
      </c>
      <c r="BQ329" s="71">
        <v>1</v>
      </c>
      <c r="BR329" s="71">
        <v>0</v>
      </c>
      <c r="BS329" s="71">
        <v>0</v>
      </c>
      <c r="BT329" s="71">
        <v>0</v>
      </c>
      <c r="BU329"/>
      <c r="BV329" s="70">
        <v>32.9</v>
      </c>
      <c r="BW329" s="70">
        <v>0</v>
      </c>
      <c r="BX329" s="70">
        <v>0</v>
      </c>
      <c r="BY329" s="70">
        <v>0</v>
      </c>
      <c r="BZ329" s="70">
        <v>0</v>
      </c>
      <c r="CA329" s="70">
        <v>0</v>
      </c>
      <c r="CB329" s="70">
        <v>0</v>
      </c>
      <c r="CC329" s="70">
        <v>0</v>
      </c>
      <c r="CD329" s="70">
        <v>0</v>
      </c>
    </row>
    <row r="330" spans="1:82">
      <c r="A330" s="70" t="s">
        <v>1997</v>
      </c>
      <c r="B330" s="70">
        <v>347</v>
      </c>
      <c r="C330" s="70">
        <v>7</v>
      </c>
      <c r="D330" s="70">
        <v>21</v>
      </c>
      <c r="E330" s="70">
        <v>2010</v>
      </c>
      <c r="F330" s="70" t="s">
        <v>177</v>
      </c>
      <c r="G330" s="1064" t="s">
        <v>1990</v>
      </c>
      <c r="H330" s="70" t="s">
        <v>1991</v>
      </c>
      <c r="I330" s="148"/>
      <c r="J330" s="71">
        <v>12.33243470928652</v>
      </c>
      <c r="K330" s="71">
        <v>0.91424305816843776</v>
      </c>
      <c r="L330" s="71">
        <v>0</v>
      </c>
      <c r="M330" s="71">
        <v>26.22846009509605</v>
      </c>
      <c r="N330" s="71">
        <v>30.047807783224641</v>
      </c>
      <c r="O330" s="71">
        <v>21.215913237204699</v>
      </c>
      <c r="P330" s="71">
        <v>9.3251597311512704</v>
      </c>
      <c r="Q330" s="71">
        <v>1.09607481507791</v>
      </c>
      <c r="R330" s="71">
        <v>0</v>
      </c>
      <c r="S330" s="71">
        <v>2.5100527529696581</v>
      </c>
      <c r="T330" s="72"/>
      <c r="U330" s="71">
        <v>1170875</v>
      </c>
      <c r="V330" s="71">
        <v>408</v>
      </c>
      <c r="W330" s="71">
        <v>0</v>
      </c>
      <c r="X330" s="71">
        <v>5559</v>
      </c>
      <c r="Y330" s="71">
        <v>6575</v>
      </c>
      <c r="Z330" s="71">
        <v>10775</v>
      </c>
      <c r="AA330" s="71">
        <v>1830</v>
      </c>
      <c r="AB330" s="71">
        <v>18016</v>
      </c>
      <c r="AC330" s="71">
        <v>0</v>
      </c>
      <c r="AD330" s="71">
        <v>2.5100527529696581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32.469000000000001</v>
      </c>
      <c r="BK330" s="71">
        <v>0</v>
      </c>
      <c r="BL330" s="71">
        <v>0</v>
      </c>
      <c r="BM330" s="71">
        <v>0</v>
      </c>
      <c r="BN330" s="72"/>
      <c r="BO330" s="71">
        <v>0</v>
      </c>
      <c r="BP330" s="71">
        <v>0</v>
      </c>
      <c r="BQ330" s="71">
        <v>1</v>
      </c>
      <c r="BR330" s="71">
        <v>0</v>
      </c>
      <c r="BS330" s="71">
        <v>0</v>
      </c>
      <c r="BT330" s="71">
        <v>0</v>
      </c>
      <c r="BU330"/>
      <c r="BV330" s="70">
        <v>32.469000000000001</v>
      </c>
      <c r="BW330" s="70">
        <v>0</v>
      </c>
      <c r="BX330" s="70">
        <v>0</v>
      </c>
      <c r="BY330" s="70">
        <v>0</v>
      </c>
      <c r="BZ330" s="70">
        <v>0</v>
      </c>
      <c r="CA330" s="70">
        <v>0</v>
      </c>
      <c r="CB330" s="70">
        <v>0</v>
      </c>
      <c r="CC330" s="70">
        <v>0</v>
      </c>
      <c r="CD330" s="70">
        <v>0</v>
      </c>
    </row>
    <row r="331" spans="1:82">
      <c r="A331" s="70" t="s">
        <v>1998</v>
      </c>
      <c r="B331" s="70">
        <v>348</v>
      </c>
      <c r="C331" s="70">
        <v>8</v>
      </c>
      <c r="D331" s="70">
        <v>21</v>
      </c>
      <c r="E331" s="70">
        <v>2011</v>
      </c>
      <c r="F331" s="70" t="s">
        <v>178</v>
      </c>
      <c r="G331" s="70" t="s">
        <v>1990</v>
      </c>
      <c r="H331" s="70" t="s">
        <v>1991</v>
      </c>
      <c r="I331" s="148"/>
      <c r="J331" s="71">
        <v>10.58866005596572</v>
      </c>
      <c r="K331" s="71">
        <v>1.1918220772137471</v>
      </c>
      <c r="L331" s="71">
        <v>0</v>
      </c>
      <c r="M331" s="71">
        <v>30.024514457436251</v>
      </c>
      <c r="N331" s="71">
        <v>30.003338300369968</v>
      </c>
      <c r="O331" s="71">
        <v>20.967146411777744</v>
      </c>
      <c r="P331" s="71">
        <v>8.9765023370824437</v>
      </c>
      <c r="Q331" s="71">
        <v>1.26283586725659</v>
      </c>
      <c r="R331" s="71">
        <v>0</v>
      </c>
      <c r="S331" s="71">
        <v>2.7381836693302901</v>
      </c>
      <c r="T331" s="72"/>
      <c r="U331" s="71">
        <v>999368</v>
      </c>
      <c r="V331" s="71">
        <v>408</v>
      </c>
      <c r="W331" s="71">
        <v>0</v>
      </c>
      <c r="X331" s="71">
        <v>5559</v>
      </c>
      <c r="Y331" s="71">
        <v>6639</v>
      </c>
      <c r="Z331" s="71">
        <v>10880</v>
      </c>
      <c r="AA331" s="71">
        <v>1814</v>
      </c>
      <c r="AB331" s="71">
        <v>17995</v>
      </c>
      <c r="AC331" s="71">
        <v>0</v>
      </c>
      <c r="AD331" s="71">
        <v>2.7381836693302901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31.425000000000001</v>
      </c>
      <c r="BK331" s="71">
        <v>0</v>
      </c>
      <c r="BL331" s="71">
        <v>0</v>
      </c>
      <c r="BM331" s="71">
        <v>0</v>
      </c>
      <c r="BN331" s="72"/>
      <c r="BO331" s="71">
        <v>0</v>
      </c>
      <c r="BP331" s="71">
        <v>0</v>
      </c>
      <c r="BQ331" s="71">
        <v>1</v>
      </c>
      <c r="BR331" s="71">
        <v>0</v>
      </c>
      <c r="BS331" s="71">
        <v>0</v>
      </c>
      <c r="BT331" s="71">
        <v>0</v>
      </c>
      <c r="BU331"/>
      <c r="BV331" s="70">
        <v>31.425000000000001</v>
      </c>
      <c r="BW331" s="70">
        <v>0</v>
      </c>
      <c r="BX331" s="70">
        <v>0</v>
      </c>
      <c r="BY331" s="70">
        <v>0</v>
      </c>
      <c r="BZ331" s="70">
        <v>0</v>
      </c>
      <c r="CA331" s="70">
        <v>0</v>
      </c>
      <c r="CB331" s="70">
        <v>0</v>
      </c>
      <c r="CC331" s="70">
        <v>0</v>
      </c>
      <c r="CD331" s="70">
        <v>0</v>
      </c>
    </row>
    <row r="332" spans="1:82">
      <c r="A332" s="70" t="s">
        <v>1999</v>
      </c>
      <c r="B332" s="70">
        <v>349</v>
      </c>
      <c r="C332" s="70">
        <v>9</v>
      </c>
      <c r="D332" s="70">
        <v>21</v>
      </c>
      <c r="E332" s="70">
        <v>2012</v>
      </c>
      <c r="F332" s="70" t="s">
        <v>179</v>
      </c>
      <c r="G332" s="70" t="s">
        <v>1990</v>
      </c>
      <c r="H332" s="70" t="s">
        <v>1991</v>
      </c>
      <c r="I332" s="148"/>
      <c r="J332" s="71">
        <v>14.428743401785381</v>
      </c>
      <c r="K332" s="71">
        <v>1.075742967752243</v>
      </c>
      <c r="L332" s="71">
        <v>0</v>
      </c>
      <c r="M332" s="71">
        <v>29.1844285179106</v>
      </c>
      <c r="N332" s="71">
        <v>30.37025098442399</v>
      </c>
      <c r="O332" s="71">
        <v>21.121450473250807</v>
      </c>
      <c r="P332" s="71">
        <v>9.0325507976858592</v>
      </c>
      <c r="Q332" s="71">
        <v>1.4100162026876999</v>
      </c>
      <c r="R332" s="71">
        <v>0</v>
      </c>
      <c r="S332" s="71">
        <v>1.913870325067051</v>
      </c>
      <c r="T332" s="72"/>
      <c r="U332" s="71">
        <v>1472519</v>
      </c>
      <c r="V332" s="71">
        <v>408</v>
      </c>
      <c r="W332" s="71">
        <v>0</v>
      </c>
      <c r="X332" s="71">
        <v>5559</v>
      </c>
      <c r="Y332" s="71">
        <v>6989</v>
      </c>
      <c r="Z332" s="71">
        <v>11047</v>
      </c>
      <c r="AA332" s="71">
        <v>1815</v>
      </c>
      <c r="AB332" s="71">
        <v>18493</v>
      </c>
      <c r="AC332" s="71">
        <v>0</v>
      </c>
      <c r="AD332" s="71">
        <v>1.913870325067051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33.478999999999999</v>
      </c>
      <c r="BK332" s="71">
        <v>0</v>
      </c>
      <c r="BL332" s="71">
        <v>0</v>
      </c>
      <c r="BM332" s="71">
        <v>0</v>
      </c>
      <c r="BN332" s="72"/>
      <c r="BO332" s="71">
        <v>0</v>
      </c>
      <c r="BP332" s="71">
        <v>0</v>
      </c>
      <c r="BQ332" s="71">
        <v>1</v>
      </c>
      <c r="BR332" s="71">
        <v>0</v>
      </c>
      <c r="BS332" s="71">
        <v>0</v>
      </c>
      <c r="BT332" s="71">
        <v>0</v>
      </c>
      <c r="BU332"/>
      <c r="BV332" s="70">
        <v>33.478999999999999</v>
      </c>
      <c r="BW332" s="70">
        <v>0</v>
      </c>
      <c r="BX332" s="70">
        <v>0</v>
      </c>
      <c r="BY332" s="70">
        <v>0</v>
      </c>
      <c r="BZ332" s="70">
        <v>0</v>
      </c>
      <c r="CA332" s="70">
        <v>0</v>
      </c>
      <c r="CB332" s="70">
        <v>0</v>
      </c>
      <c r="CC332" s="70">
        <v>0</v>
      </c>
      <c r="CD332" s="70">
        <v>0</v>
      </c>
    </row>
    <row r="333" spans="1:82">
      <c r="A333" s="70" t="s">
        <v>2000</v>
      </c>
      <c r="B333" s="70">
        <v>350</v>
      </c>
      <c r="C333" s="70">
        <v>10</v>
      </c>
      <c r="D333" s="70">
        <v>21</v>
      </c>
      <c r="E333" s="70">
        <v>2013</v>
      </c>
      <c r="F333" s="70" t="s">
        <v>180</v>
      </c>
      <c r="G333" s="70" t="s">
        <v>1990</v>
      </c>
      <c r="H333" s="70" t="s">
        <v>1991</v>
      </c>
      <c r="I333" s="148"/>
      <c r="J333" s="71">
        <v>16.08830455894671</v>
      </c>
      <c r="K333" s="71">
        <v>0.86848704229174167</v>
      </c>
      <c r="L333" s="71">
        <v>0</v>
      </c>
      <c r="M333" s="71">
        <v>29.75033390102405</v>
      </c>
      <c r="N333" s="71">
        <v>28.7908344379656</v>
      </c>
      <c r="O333" s="71">
        <v>20.727530051371335</v>
      </c>
      <c r="P333" s="71">
        <v>9.0066411475568575</v>
      </c>
      <c r="Q333" s="71">
        <v>1.43129759994442</v>
      </c>
      <c r="R333" s="71">
        <v>0</v>
      </c>
      <c r="S333" s="71">
        <v>2.4223717393177049</v>
      </c>
      <c r="T333" s="72"/>
      <c r="U333" s="71">
        <v>1441367</v>
      </c>
      <c r="V333" s="71">
        <v>408</v>
      </c>
      <c r="W333" s="71">
        <v>0</v>
      </c>
      <c r="X333" s="71">
        <v>5559</v>
      </c>
      <c r="Y333" s="71">
        <v>7077</v>
      </c>
      <c r="Z333" s="71">
        <v>11325</v>
      </c>
      <c r="AA333" s="71">
        <v>1803</v>
      </c>
      <c r="AB333" s="71">
        <v>18503</v>
      </c>
      <c r="AC333" s="71">
        <v>0</v>
      </c>
      <c r="AD333" s="71">
        <v>2.4223717393177049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31.526</v>
      </c>
      <c r="BK333" s="71">
        <v>0</v>
      </c>
      <c r="BL333" s="71">
        <v>0</v>
      </c>
      <c r="BM333" s="71">
        <v>0</v>
      </c>
      <c r="BN333" s="72"/>
      <c r="BO333" s="71">
        <v>0</v>
      </c>
      <c r="BP333" s="71">
        <v>0</v>
      </c>
      <c r="BQ333" s="71">
        <v>1</v>
      </c>
      <c r="BR333" s="71">
        <v>0</v>
      </c>
      <c r="BS333" s="71">
        <v>0</v>
      </c>
      <c r="BT333" s="71">
        <v>0</v>
      </c>
      <c r="BU333"/>
      <c r="BV333" s="70">
        <v>31.526</v>
      </c>
      <c r="BW333" s="70">
        <v>0</v>
      </c>
      <c r="BX333" s="70">
        <v>0</v>
      </c>
      <c r="BY333" s="70">
        <v>0</v>
      </c>
      <c r="BZ333" s="70">
        <v>0</v>
      </c>
      <c r="CA333" s="70">
        <v>0</v>
      </c>
      <c r="CB333" s="70">
        <v>0</v>
      </c>
      <c r="CC333" s="70">
        <v>0</v>
      </c>
      <c r="CD333" s="70">
        <v>0</v>
      </c>
    </row>
    <row r="334" spans="1:82">
      <c r="A334" s="70" t="s">
        <v>2001</v>
      </c>
      <c r="B334" s="70">
        <v>351</v>
      </c>
      <c r="C334" s="70">
        <v>11</v>
      </c>
      <c r="D334" s="70">
        <v>21</v>
      </c>
      <c r="E334" s="70">
        <v>2014</v>
      </c>
      <c r="F334" s="70" t="s">
        <v>181</v>
      </c>
      <c r="G334" s="70" t="s">
        <v>1990</v>
      </c>
      <c r="H334" s="70" t="s">
        <v>1991</v>
      </c>
      <c r="I334" s="148"/>
      <c r="J334" s="71">
        <v>12.22810822794747</v>
      </c>
      <c r="K334" s="71">
        <v>0.76122702025192202</v>
      </c>
      <c r="L334" s="71">
        <v>0</v>
      </c>
      <c r="M334" s="71">
        <v>26.043502250126519</v>
      </c>
      <c r="N334" s="71">
        <v>28.498843558335139</v>
      </c>
      <c r="O334" s="71">
        <v>19.673153709869521</v>
      </c>
      <c r="P334" s="71">
        <v>9.0233283183144639</v>
      </c>
      <c r="Q334" s="71">
        <v>1.36522931371859</v>
      </c>
      <c r="R334" s="71">
        <v>0</v>
      </c>
      <c r="S334" s="71">
        <v>2.3604039299292578</v>
      </c>
      <c r="T334" s="72"/>
      <c r="U334" s="71">
        <v>1328217</v>
      </c>
      <c r="V334" s="71">
        <v>307</v>
      </c>
      <c r="W334" s="71">
        <v>0</v>
      </c>
      <c r="X334" s="71">
        <v>5208</v>
      </c>
      <c r="Y334" s="71">
        <v>7100</v>
      </c>
      <c r="Z334" s="71">
        <v>11321</v>
      </c>
      <c r="AA334" s="71">
        <v>1797</v>
      </c>
      <c r="AB334" s="71">
        <v>18395</v>
      </c>
      <c r="AC334" s="71">
        <v>0</v>
      </c>
      <c r="AD334" s="71">
        <v>2.3604039299292578</v>
      </c>
      <c r="AE334" s="72"/>
      <c r="AF334" s="71"/>
      <c r="AG334" s="71"/>
      <c r="AH334" s="71"/>
      <c r="AI334" s="71"/>
      <c r="AJ334" s="71"/>
      <c r="AK334" s="71"/>
      <c r="AL334" s="71"/>
      <c r="AM334" s="71"/>
      <c r="AN334" s="71"/>
      <c r="AO334" s="71"/>
      <c r="AP334" s="71"/>
      <c r="AQ334" s="72"/>
      <c r="AR334" s="71">
        <v>376</v>
      </c>
      <c r="AS334" s="71">
        <v>59</v>
      </c>
      <c r="AT334" s="71">
        <v>0</v>
      </c>
      <c r="AU334" s="71">
        <v>0</v>
      </c>
      <c r="AV334" s="71">
        <v>0</v>
      </c>
      <c r="AW334" s="71">
        <v>0</v>
      </c>
      <c r="AX334" s="71"/>
      <c r="AY334" s="72"/>
      <c r="AZ334" s="71">
        <v>1635.5</v>
      </c>
      <c r="BA334" s="71">
        <v>1158.9000000000001</v>
      </c>
      <c r="BB334" s="71">
        <v>0</v>
      </c>
      <c r="BC334" s="71">
        <v>0</v>
      </c>
      <c r="BD334" s="71">
        <v>0</v>
      </c>
      <c r="BE334" s="71">
        <v>0</v>
      </c>
      <c r="BF334" s="71"/>
      <c r="BG334" s="72"/>
      <c r="BH334" s="71">
        <v>0</v>
      </c>
      <c r="BI334" s="71">
        <v>0</v>
      </c>
      <c r="BJ334" s="71">
        <v>23.367000000000001</v>
      </c>
      <c r="BK334" s="71">
        <v>0</v>
      </c>
      <c r="BL334" s="71">
        <v>0</v>
      </c>
      <c r="BM334" s="71">
        <v>0</v>
      </c>
      <c r="BN334" s="72"/>
      <c r="BO334" s="71">
        <v>0</v>
      </c>
      <c r="BP334" s="71">
        <v>0</v>
      </c>
      <c r="BQ334" s="71">
        <v>1</v>
      </c>
      <c r="BR334" s="71">
        <v>0</v>
      </c>
      <c r="BS334" s="71">
        <v>0</v>
      </c>
      <c r="BT334" s="71">
        <v>0</v>
      </c>
      <c r="BU334"/>
      <c r="BV334" s="70">
        <v>23.367000000000001</v>
      </c>
      <c r="BW334" s="70">
        <v>0</v>
      </c>
      <c r="BX334" s="70">
        <v>0</v>
      </c>
      <c r="BY334" s="70">
        <v>0</v>
      </c>
      <c r="BZ334" s="70">
        <v>0</v>
      </c>
      <c r="CA334" s="70">
        <v>0</v>
      </c>
      <c r="CB334" s="70">
        <v>0</v>
      </c>
      <c r="CC334" s="70">
        <v>0</v>
      </c>
      <c r="CD334" s="70">
        <v>0</v>
      </c>
    </row>
    <row r="335" spans="1:82">
      <c r="A335" s="70" t="s">
        <v>2002</v>
      </c>
      <c r="B335" s="70">
        <v>352</v>
      </c>
      <c r="C335" s="70">
        <v>12</v>
      </c>
      <c r="D335" s="70">
        <v>21</v>
      </c>
      <c r="E335" s="70">
        <v>2015</v>
      </c>
      <c r="F335" s="70" t="s">
        <v>182</v>
      </c>
      <c r="G335" s="70" t="s">
        <v>1990</v>
      </c>
      <c r="H335" s="70" t="s">
        <v>1991</v>
      </c>
      <c r="I335" s="148"/>
      <c r="J335" s="71">
        <v>9.5910123568375507</v>
      </c>
      <c r="K335" s="71">
        <v>0.74967961180210052</v>
      </c>
      <c r="L335" s="71">
        <v>0</v>
      </c>
      <c r="M335" s="71">
        <v>33.971757345273822</v>
      </c>
      <c r="N335" s="71">
        <v>27.29793639937995</v>
      </c>
      <c r="O335" s="71">
        <v>19.585454868948229</v>
      </c>
      <c r="P335" s="71">
        <v>8.8746730927130919</v>
      </c>
      <c r="Q335" s="71">
        <v>1.3327661534313899</v>
      </c>
      <c r="R335" s="71">
        <v>0</v>
      </c>
      <c r="S335" s="71">
        <v>2.2998618561460749</v>
      </c>
      <c r="T335" s="72"/>
      <c r="U335" s="71">
        <v>1126930</v>
      </c>
      <c r="V335" s="71">
        <v>307</v>
      </c>
      <c r="W335" s="71">
        <v>0</v>
      </c>
      <c r="X335" s="71">
        <v>5208</v>
      </c>
      <c r="Y335" s="71">
        <v>7155</v>
      </c>
      <c r="Z335" s="71">
        <v>11379</v>
      </c>
      <c r="AA335" s="71">
        <v>1766</v>
      </c>
      <c r="AB335" s="71">
        <v>18344</v>
      </c>
      <c r="AC335" s="71">
        <v>0</v>
      </c>
      <c r="AD335" s="71">
        <v>2.2998618561460749</v>
      </c>
      <c r="AE335" s="72"/>
      <c r="AF335" s="71">
        <v>10800719.895430179</v>
      </c>
      <c r="AG335" s="71">
        <v>575608.78729868203</v>
      </c>
      <c r="AH335" s="71">
        <v>0</v>
      </c>
      <c r="AI335" s="71">
        <v>33509109.480468228</v>
      </c>
      <c r="AJ335" s="71">
        <v>40782708.14564123</v>
      </c>
      <c r="AK335" s="71">
        <v>0</v>
      </c>
      <c r="AL335" s="71">
        <v>0</v>
      </c>
      <c r="AM335" s="71">
        <v>2513968.2498141518</v>
      </c>
      <c r="AN335" s="71">
        <v>0</v>
      </c>
      <c r="AO335" s="71">
        <v>0</v>
      </c>
      <c r="AP335" s="71">
        <v>88182114.558652461</v>
      </c>
      <c r="AQ335" s="72"/>
      <c r="AR335" s="71">
        <v>406</v>
      </c>
      <c r="AS335" s="71">
        <v>84</v>
      </c>
      <c r="AT335" s="71">
        <v>0</v>
      </c>
      <c r="AU335" s="71">
        <v>0</v>
      </c>
      <c r="AV335" s="71">
        <v>0</v>
      </c>
      <c r="AW335" s="71">
        <v>0</v>
      </c>
      <c r="AX335" s="71"/>
      <c r="AY335" s="72"/>
      <c r="AZ335" s="71">
        <v>1780.8</v>
      </c>
      <c r="BA335" s="71">
        <v>2073.1</v>
      </c>
      <c r="BB335" s="71">
        <v>0</v>
      </c>
      <c r="BC335" s="71">
        <v>0</v>
      </c>
      <c r="BD335" s="71">
        <v>0</v>
      </c>
      <c r="BE335" s="71">
        <v>0</v>
      </c>
      <c r="BF335" s="71"/>
      <c r="BG335" s="72"/>
      <c r="BH335" s="71">
        <v>0</v>
      </c>
      <c r="BI335" s="71">
        <v>0</v>
      </c>
      <c r="BJ335" s="71">
        <v>16.315999999999999</v>
      </c>
      <c r="BK335" s="71">
        <v>0</v>
      </c>
      <c r="BL335" s="71">
        <v>0</v>
      </c>
      <c r="BM335" s="71">
        <v>0</v>
      </c>
      <c r="BN335" s="72"/>
      <c r="BO335" s="71">
        <v>0</v>
      </c>
      <c r="BP335" s="71">
        <v>0</v>
      </c>
      <c r="BQ335" s="71">
        <v>1</v>
      </c>
      <c r="BR335" s="71">
        <v>0</v>
      </c>
      <c r="BS335" s="71">
        <v>0</v>
      </c>
      <c r="BT335" s="71">
        <v>0</v>
      </c>
      <c r="BU335"/>
      <c r="BV335" s="70">
        <v>16.315999999999999</v>
      </c>
      <c r="BW335" s="70">
        <v>0</v>
      </c>
      <c r="BX335" s="70">
        <v>0</v>
      </c>
      <c r="BY335" s="70">
        <v>0</v>
      </c>
      <c r="BZ335" s="70">
        <v>0</v>
      </c>
      <c r="CA335" s="70">
        <v>0</v>
      </c>
      <c r="CB335" s="70">
        <v>0</v>
      </c>
      <c r="CC335" s="70">
        <v>0</v>
      </c>
      <c r="CD335" s="70">
        <v>0</v>
      </c>
    </row>
    <row r="336" spans="1:82">
      <c r="A336" s="70" t="s">
        <v>2003</v>
      </c>
      <c r="B336" s="70">
        <v>353</v>
      </c>
      <c r="C336" s="70">
        <v>13</v>
      </c>
      <c r="D336" s="70">
        <v>21</v>
      </c>
      <c r="E336" s="70">
        <v>2016</v>
      </c>
      <c r="F336" s="70" t="s">
        <v>155</v>
      </c>
      <c r="G336" s="70" t="s">
        <v>1990</v>
      </c>
      <c r="H336" s="70" t="s">
        <v>1991</v>
      </c>
      <c r="I336" s="148"/>
      <c r="J336" s="71">
        <v>12.196626934457861</v>
      </c>
      <c r="K336" s="71">
        <v>0.74531840773191071</v>
      </c>
      <c r="L336" s="71">
        <v>0</v>
      </c>
      <c r="M336" s="71">
        <v>22.605172886722784</v>
      </c>
      <c r="N336" s="71">
        <v>27.208572875853527</v>
      </c>
      <c r="O336" s="71">
        <v>19.743787233383227</v>
      </c>
      <c r="P336" s="71">
        <v>8.58536165748529</v>
      </c>
      <c r="Q336" s="71">
        <v>1.2988523601576676</v>
      </c>
      <c r="R336" s="71">
        <v>0</v>
      </c>
      <c r="S336" s="71">
        <v>2.5257970015903424</v>
      </c>
      <c r="T336" s="72"/>
      <c r="U336" s="71">
        <v>1410200</v>
      </c>
      <c r="V336" s="71">
        <v>307</v>
      </c>
      <c r="W336" s="71">
        <v>0</v>
      </c>
      <c r="X336" s="71">
        <v>5208</v>
      </c>
      <c r="Y336" s="71">
        <v>7265</v>
      </c>
      <c r="Z336" s="71">
        <v>11612</v>
      </c>
      <c r="AA336" s="71">
        <v>1767</v>
      </c>
      <c r="AB336" s="71">
        <v>18389</v>
      </c>
      <c r="AC336" s="71">
        <v>0</v>
      </c>
      <c r="AD336" s="71">
        <v>2.5257970015903419</v>
      </c>
      <c r="AE336" s="72"/>
      <c r="AF336" s="71">
        <v>14071139.628069701</v>
      </c>
      <c r="AG336" s="71">
        <v>551635.39947391581</v>
      </c>
      <c r="AH336" s="71">
        <v>0</v>
      </c>
      <c r="AI336" s="71">
        <v>33296146.548023619</v>
      </c>
      <c r="AJ336" s="71">
        <v>40741807.697339542</v>
      </c>
      <c r="AK336" s="71">
        <v>0</v>
      </c>
      <c r="AL336" s="71">
        <v>0</v>
      </c>
      <c r="AM336" s="71">
        <v>2522093.2089094738</v>
      </c>
      <c r="AN336" s="71">
        <v>0</v>
      </c>
      <c r="AO336" s="71">
        <v>0</v>
      </c>
      <c r="AP336" s="71">
        <v>91182822.481816247</v>
      </c>
      <c r="AQ336" s="72"/>
      <c r="AR336" s="71">
        <v>435</v>
      </c>
      <c r="AS336" s="71">
        <v>115</v>
      </c>
      <c r="AT336" s="71">
        <v>0</v>
      </c>
      <c r="AU336" s="71">
        <v>0</v>
      </c>
      <c r="AV336" s="71">
        <v>0</v>
      </c>
      <c r="AW336" s="71">
        <v>0</v>
      </c>
      <c r="AX336" s="71"/>
      <c r="AY336" s="72"/>
      <c r="AZ336" s="71">
        <v>1931.9</v>
      </c>
      <c r="BA336" s="71">
        <v>2543.8000000000002</v>
      </c>
      <c r="BB336" s="71">
        <v>0</v>
      </c>
      <c r="BC336" s="71">
        <v>0</v>
      </c>
      <c r="BD336" s="71">
        <v>0</v>
      </c>
      <c r="BE336" s="71">
        <v>0</v>
      </c>
      <c r="BF336" s="71"/>
      <c r="BG336" s="72"/>
      <c r="BH336" s="71">
        <v>0</v>
      </c>
      <c r="BI336" s="71">
        <v>0</v>
      </c>
      <c r="BJ336" s="71">
        <v>17.29</v>
      </c>
      <c r="BK336" s="71">
        <v>0</v>
      </c>
      <c r="BL336" s="71">
        <v>0</v>
      </c>
      <c r="BM336" s="71">
        <v>0</v>
      </c>
      <c r="BN336" s="72"/>
      <c r="BO336" s="71">
        <v>0</v>
      </c>
      <c r="BP336" s="71">
        <v>0</v>
      </c>
      <c r="BQ336" s="71">
        <v>1</v>
      </c>
      <c r="BR336" s="71">
        <v>0</v>
      </c>
      <c r="BS336" s="71">
        <v>0</v>
      </c>
      <c r="BT336" s="71">
        <v>0</v>
      </c>
      <c r="BU336"/>
      <c r="BV336" s="70">
        <v>17.29</v>
      </c>
      <c r="BW336" s="70">
        <v>0</v>
      </c>
      <c r="BX336" s="70">
        <v>0</v>
      </c>
      <c r="BY336" s="70">
        <v>0</v>
      </c>
      <c r="BZ336" s="70">
        <v>0</v>
      </c>
      <c r="CA336" s="70">
        <v>0</v>
      </c>
      <c r="CB336" s="70">
        <v>0</v>
      </c>
      <c r="CC336" s="70">
        <v>0</v>
      </c>
      <c r="CD336" s="70">
        <v>0</v>
      </c>
    </row>
    <row r="337" spans="1:82">
      <c r="A337" s="70" t="s">
        <v>2004</v>
      </c>
      <c r="B337" s="70">
        <v>354</v>
      </c>
      <c r="C337" s="70">
        <v>14</v>
      </c>
      <c r="D337" s="70">
        <v>21</v>
      </c>
      <c r="E337" s="70">
        <v>2017</v>
      </c>
      <c r="F337" s="70" t="s">
        <v>156</v>
      </c>
      <c r="G337" s="70" t="s">
        <v>1990</v>
      </c>
      <c r="H337" s="70" t="s">
        <v>1991</v>
      </c>
      <c r="I337" s="148"/>
      <c r="J337" s="71">
        <v>6.0877282215391144</v>
      </c>
      <c r="K337" s="71">
        <v>0.74193626130714341</v>
      </c>
      <c r="L337" s="71">
        <v>0</v>
      </c>
      <c r="M337" s="71">
        <v>20.016624197585742</v>
      </c>
      <c r="N337" s="71">
        <v>26.873694363597536</v>
      </c>
      <c r="O337" s="71">
        <v>19.578835087361526</v>
      </c>
      <c r="P337" s="71">
        <v>8.4054499218014982</v>
      </c>
      <c r="Q337" s="71">
        <v>1.2642837753404399</v>
      </c>
      <c r="R337" s="71">
        <v>0</v>
      </c>
      <c r="S337" s="71">
        <v>2.5613082261181588</v>
      </c>
      <c r="T337" s="72"/>
      <c r="U337" s="71">
        <v>716058</v>
      </c>
      <c r="V337" s="71">
        <v>307</v>
      </c>
      <c r="W337" s="71">
        <v>0</v>
      </c>
      <c r="X337" s="71">
        <v>5208</v>
      </c>
      <c r="Y337" s="71">
        <v>7426</v>
      </c>
      <c r="Z337" s="71">
        <v>11706</v>
      </c>
      <c r="AA337" s="71">
        <v>1741</v>
      </c>
      <c r="AB337" s="71">
        <v>18510</v>
      </c>
      <c r="AC337" s="71">
        <v>0</v>
      </c>
      <c r="AD337" s="71">
        <v>2.5613082261181588</v>
      </c>
      <c r="AE337" s="72"/>
      <c r="AF337" s="71">
        <v>7118313.3697723458</v>
      </c>
      <c r="AG337" s="71">
        <v>555191.94271254702</v>
      </c>
      <c r="AH337" s="71">
        <v>0</v>
      </c>
      <c r="AI337" s="71">
        <v>31438961.699792329</v>
      </c>
      <c r="AJ337" s="71">
        <v>38870098.510714658</v>
      </c>
      <c r="AK337" s="71">
        <v>0</v>
      </c>
      <c r="AL337" s="71">
        <v>0</v>
      </c>
      <c r="AM337" s="71">
        <v>2542660.9890671931</v>
      </c>
      <c r="AN337" s="71">
        <v>0</v>
      </c>
      <c r="AO337" s="71">
        <v>0</v>
      </c>
      <c r="AP337" s="71">
        <v>80525226.512059078</v>
      </c>
      <c r="AQ337" s="72"/>
      <c r="AR337" s="71">
        <v>458</v>
      </c>
      <c r="AS337" s="71">
        <v>129</v>
      </c>
      <c r="AT337" s="71">
        <v>0</v>
      </c>
      <c r="AU337" s="71">
        <v>0</v>
      </c>
      <c r="AV337" s="71">
        <v>0</v>
      </c>
      <c r="AW337" s="71">
        <v>0</v>
      </c>
      <c r="AX337" s="71"/>
      <c r="AY337" s="72"/>
      <c r="AZ337" s="71">
        <v>2045.7</v>
      </c>
      <c r="BA337" s="71">
        <v>2762.7</v>
      </c>
      <c r="BB337" s="71">
        <v>0</v>
      </c>
      <c r="BC337" s="71">
        <v>0</v>
      </c>
      <c r="BD337" s="71">
        <v>0</v>
      </c>
      <c r="BE337" s="71">
        <v>0</v>
      </c>
      <c r="BF337" s="71"/>
      <c r="BG337" s="72"/>
      <c r="BH337" s="71">
        <v>0</v>
      </c>
      <c r="BI337" s="71">
        <v>0</v>
      </c>
      <c r="BJ337" s="71">
        <v>15.119</v>
      </c>
      <c r="BK337" s="71">
        <v>0</v>
      </c>
      <c r="BL337" s="71">
        <v>0</v>
      </c>
      <c r="BM337" s="71">
        <v>0</v>
      </c>
      <c r="BN337" s="72"/>
      <c r="BO337" s="71">
        <v>0</v>
      </c>
      <c r="BP337" s="71">
        <v>0</v>
      </c>
      <c r="BQ337" s="71">
        <v>1</v>
      </c>
      <c r="BR337" s="71">
        <v>0</v>
      </c>
      <c r="BS337" s="71">
        <v>0</v>
      </c>
      <c r="BT337" s="71">
        <v>0</v>
      </c>
      <c r="BU337"/>
      <c r="BV337" s="70">
        <v>15.119</v>
      </c>
      <c r="BW337" s="70">
        <v>0</v>
      </c>
      <c r="BX337" s="70">
        <v>0</v>
      </c>
      <c r="BY337" s="70">
        <v>0</v>
      </c>
      <c r="BZ337" s="70">
        <v>0</v>
      </c>
      <c r="CA337" s="70">
        <v>0</v>
      </c>
      <c r="CB337" s="70">
        <v>0</v>
      </c>
      <c r="CC337" s="70">
        <v>0</v>
      </c>
      <c r="CD337" s="70">
        <v>0</v>
      </c>
    </row>
    <row r="338" spans="1:82">
      <c r="A338" s="70" t="s">
        <v>2005</v>
      </c>
      <c r="B338" s="70">
        <v>355</v>
      </c>
      <c r="C338" s="70">
        <v>15</v>
      </c>
      <c r="D338" s="70">
        <v>21</v>
      </c>
      <c r="E338" s="70">
        <v>2018</v>
      </c>
      <c r="F338" s="70" t="s">
        <v>183</v>
      </c>
      <c r="G338" s="70" t="s">
        <v>1990</v>
      </c>
      <c r="H338" s="70" t="s">
        <v>1991</v>
      </c>
      <c r="I338" s="148"/>
      <c r="J338" s="71">
        <v>3.595146891574915</v>
      </c>
      <c r="K338" s="71">
        <v>0.69889977989286622</v>
      </c>
      <c r="L338" s="71">
        <v>0</v>
      </c>
      <c r="M338" s="71">
        <v>20.696779679347465</v>
      </c>
      <c r="N338" s="71">
        <v>24.274615474256823</v>
      </c>
      <c r="O338" s="71">
        <v>19.381668348125057</v>
      </c>
      <c r="P338" s="71">
        <v>8.3504593891987859</v>
      </c>
      <c r="Q338" s="71">
        <v>1.16886932919763</v>
      </c>
      <c r="R338" s="71">
        <v>0</v>
      </c>
      <c r="S338" s="71">
        <v>2.539295109279982</v>
      </c>
      <c r="T338" s="72"/>
      <c r="U338" s="71">
        <v>450971</v>
      </c>
      <c r="V338" s="71">
        <v>307</v>
      </c>
      <c r="W338" s="71">
        <v>0</v>
      </c>
      <c r="X338" s="71">
        <v>5208</v>
      </c>
      <c r="Y338" s="71">
        <v>7472</v>
      </c>
      <c r="Z338" s="71">
        <v>11810</v>
      </c>
      <c r="AA338" s="71">
        <v>1747</v>
      </c>
      <c r="AB338" s="71">
        <v>18442</v>
      </c>
      <c r="AC338" s="71">
        <v>0</v>
      </c>
      <c r="AD338" s="71">
        <v>2.539295109279982</v>
      </c>
      <c r="AE338" s="72"/>
      <c r="AF338" s="71">
        <v>4269281.3826057166</v>
      </c>
      <c r="AG338" s="71">
        <v>495404.30645886902</v>
      </c>
      <c r="AH338" s="71">
        <v>0</v>
      </c>
      <c r="AI338" s="71">
        <v>32018143.117551289</v>
      </c>
      <c r="AJ338" s="71">
        <v>37123948.74505005</v>
      </c>
      <c r="AK338" s="71">
        <v>0</v>
      </c>
      <c r="AL338" s="71">
        <v>0</v>
      </c>
      <c r="AM338" s="71">
        <v>2538561.783744229</v>
      </c>
      <c r="AN338" s="71">
        <v>0</v>
      </c>
      <c r="AO338" s="71">
        <v>0</v>
      </c>
      <c r="AP338" s="71">
        <v>76445339.335410163</v>
      </c>
      <c r="AQ338" s="72"/>
      <c r="AR338" s="71">
        <v>486</v>
      </c>
      <c r="AS338" s="71">
        <v>141</v>
      </c>
      <c r="AT338" s="71">
        <v>0</v>
      </c>
      <c r="AU338" s="71">
        <v>0</v>
      </c>
      <c r="AV338" s="71">
        <v>0</v>
      </c>
      <c r="AW338" s="71">
        <v>0</v>
      </c>
      <c r="AX338" s="71"/>
      <c r="AY338" s="72"/>
      <c r="AZ338" s="71">
        <v>2187.6</v>
      </c>
      <c r="BA338" s="71">
        <v>3330</v>
      </c>
      <c r="BB338" s="71">
        <v>0</v>
      </c>
      <c r="BC338" s="71">
        <v>0</v>
      </c>
      <c r="BD338" s="71">
        <v>0</v>
      </c>
      <c r="BE338" s="71">
        <v>0</v>
      </c>
      <c r="BF338" s="71"/>
      <c r="BG338" s="72"/>
      <c r="BH338" s="71">
        <v>0</v>
      </c>
      <c r="BI338" s="71">
        <v>0</v>
      </c>
      <c r="BJ338" s="71">
        <v>11.778</v>
      </c>
      <c r="BK338" s="71">
        <v>0</v>
      </c>
      <c r="BL338" s="71">
        <v>0</v>
      </c>
      <c r="BM338" s="71">
        <v>0</v>
      </c>
      <c r="BN338" s="72"/>
      <c r="BO338" s="71">
        <v>0</v>
      </c>
      <c r="BP338" s="71">
        <v>0</v>
      </c>
      <c r="BQ338" s="71">
        <v>1</v>
      </c>
      <c r="BR338" s="71">
        <v>0</v>
      </c>
      <c r="BS338" s="71">
        <v>0</v>
      </c>
      <c r="BT338" s="71">
        <v>0</v>
      </c>
      <c r="BU338"/>
      <c r="BV338" s="70">
        <v>11.778</v>
      </c>
      <c r="BW338" s="70">
        <v>0</v>
      </c>
      <c r="BX338" s="70">
        <v>0</v>
      </c>
      <c r="BY338" s="70">
        <v>0</v>
      </c>
      <c r="BZ338" s="70">
        <v>0</v>
      </c>
      <c r="CA338" s="70">
        <v>0</v>
      </c>
      <c r="CB338" s="70">
        <v>0</v>
      </c>
      <c r="CC338" s="70">
        <v>0</v>
      </c>
      <c r="CD338" s="70">
        <v>0</v>
      </c>
    </row>
    <row r="339" spans="1:82">
      <c r="A339" s="70" t="s">
        <v>2006</v>
      </c>
      <c r="B339" s="70">
        <v>356</v>
      </c>
      <c r="C339" s="70">
        <v>16</v>
      </c>
      <c r="D339" s="70">
        <v>21</v>
      </c>
      <c r="E339" s="70">
        <v>2019</v>
      </c>
      <c r="F339" s="70" t="s">
        <v>158</v>
      </c>
      <c r="G339" s="70" t="s">
        <v>1990</v>
      </c>
      <c r="H339" s="70" t="s">
        <v>1991</v>
      </c>
      <c r="I339" s="148"/>
      <c r="J339" s="71">
        <v>4.3803877272271512</v>
      </c>
      <c r="K339" s="71">
        <v>0.63543835886421851</v>
      </c>
      <c r="L339" s="71">
        <v>0</v>
      </c>
      <c r="M339" s="71">
        <v>21.25091874055498</v>
      </c>
      <c r="N339" s="71">
        <v>23.344930599561792</v>
      </c>
      <c r="O339" s="71">
        <v>19.007549872227997</v>
      </c>
      <c r="P339" s="71">
        <v>8.2930362172795569</v>
      </c>
      <c r="Q339" s="71">
        <v>1.13719592575636</v>
      </c>
      <c r="R339" s="71">
        <v>0</v>
      </c>
      <c r="S339" s="71">
        <v>2.4789312939663812</v>
      </c>
      <c r="T339" s="72"/>
      <c r="U339" s="71">
        <v>577556</v>
      </c>
      <c r="V339" s="71">
        <v>307</v>
      </c>
      <c r="W339" s="71">
        <v>0</v>
      </c>
      <c r="X339" s="71">
        <v>5208</v>
      </c>
      <c r="Y339" s="71">
        <v>7564</v>
      </c>
      <c r="Z339" s="71">
        <v>11900</v>
      </c>
      <c r="AA339" s="71">
        <v>1722</v>
      </c>
      <c r="AB339" s="71">
        <v>18428</v>
      </c>
      <c r="AC339" s="71">
        <v>0</v>
      </c>
      <c r="AD339" s="71">
        <v>2.4789312939663808</v>
      </c>
      <c r="AE339" s="72"/>
      <c r="AF339" s="71">
        <v>5500325.6197470967</v>
      </c>
      <c r="AG339" s="71">
        <v>480809.15082367661</v>
      </c>
      <c r="AH339" s="71">
        <v>0</v>
      </c>
      <c r="AI339" s="71">
        <v>35545351.067652307</v>
      </c>
      <c r="AJ339" s="71">
        <v>34960201.556853019</v>
      </c>
      <c r="AK339" s="71">
        <v>0</v>
      </c>
      <c r="AL339" s="71">
        <v>0</v>
      </c>
      <c r="AM339" s="71">
        <v>2509754.8740902734</v>
      </c>
      <c r="AN339" s="71">
        <v>0</v>
      </c>
      <c r="AO339" s="71">
        <v>0</v>
      </c>
      <c r="AP339" s="71">
        <v>78996442.269166365</v>
      </c>
      <c r="AQ339" s="72"/>
      <c r="AR339" s="71">
        <v>521</v>
      </c>
      <c r="AS339" s="71">
        <v>153</v>
      </c>
      <c r="AT339" s="71">
        <v>0</v>
      </c>
      <c r="AU339" s="71">
        <v>0</v>
      </c>
      <c r="AV339" s="71">
        <v>0</v>
      </c>
      <c r="AW339" s="71">
        <v>0</v>
      </c>
      <c r="AX339" s="71"/>
      <c r="AY339" s="72"/>
      <c r="AZ339" s="71">
        <v>2353.3000000000002</v>
      </c>
      <c r="BA339" s="71">
        <v>3495.5000000000009</v>
      </c>
      <c r="BB339" s="71">
        <v>0</v>
      </c>
      <c r="BC339" s="71">
        <v>0</v>
      </c>
      <c r="BD339" s="71">
        <v>0</v>
      </c>
      <c r="BE339" s="71">
        <v>0</v>
      </c>
      <c r="BF339" s="71"/>
      <c r="BG339" s="72"/>
      <c r="BH339" s="71">
        <v>0</v>
      </c>
      <c r="BI339" s="71">
        <v>0</v>
      </c>
      <c r="BJ339" s="71">
        <v>16.98</v>
      </c>
      <c r="BK339" s="71">
        <v>0</v>
      </c>
      <c r="BL339" s="71">
        <v>0</v>
      </c>
      <c r="BM339" s="71">
        <v>0</v>
      </c>
      <c r="BN339" s="72"/>
      <c r="BO339" s="71">
        <v>0</v>
      </c>
      <c r="BP339" s="71">
        <v>0</v>
      </c>
      <c r="BQ339" s="71">
        <v>1</v>
      </c>
      <c r="BR339" s="71">
        <v>0</v>
      </c>
      <c r="BS339" s="71">
        <v>0</v>
      </c>
      <c r="BT339" s="71">
        <v>0</v>
      </c>
      <c r="BU339"/>
      <c r="BV339" s="70">
        <v>16.98</v>
      </c>
      <c r="BW339" s="70">
        <v>0</v>
      </c>
      <c r="BX339" s="70">
        <v>0</v>
      </c>
      <c r="BY339" s="70">
        <v>0</v>
      </c>
      <c r="BZ339" s="70">
        <v>0</v>
      </c>
      <c r="CA339" s="70">
        <v>0</v>
      </c>
      <c r="CB339" s="70">
        <v>0</v>
      </c>
      <c r="CC339" s="70">
        <v>0</v>
      </c>
      <c r="CD339" s="70">
        <v>0</v>
      </c>
    </row>
    <row r="340" spans="1:82">
      <c r="A340" s="70" t="s">
        <v>2007</v>
      </c>
      <c r="B340" s="70">
        <v>357</v>
      </c>
      <c r="C340" s="70">
        <v>17</v>
      </c>
      <c r="D340" s="70">
        <v>21</v>
      </c>
      <c r="E340" s="70">
        <v>2020</v>
      </c>
      <c r="F340" s="70" t="s">
        <v>159</v>
      </c>
      <c r="G340" s="70" t="s">
        <v>1990</v>
      </c>
      <c r="H340" s="70" t="s">
        <v>1991</v>
      </c>
      <c r="I340" s="148"/>
      <c r="J340" s="71">
        <v>5.0125875428031934</v>
      </c>
      <c r="K340" s="71">
        <v>0.72791283280934294</v>
      </c>
      <c r="L340" s="71">
        <v>0.65946882221965619</v>
      </c>
      <c r="M340" s="71">
        <v>19.144528632877247</v>
      </c>
      <c r="N340" s="71">
        <v>23.034211429159686</v>
      </c>
      <c r="O340" s="71">
        <v>16.74566387829508</v>
      </c>
      <c r="P340" s="71">
        <v>7.83402907998871</v>
      </c>
      <c r="Q340" s="71">
        <v>1.0904785792630201</v>
      </c>
      <c r="R340" s="71">
        <v>0</v>
      </c>
      <c r="S340" s="71">
        <v>2.8585604077612961</v>
      </c>
      <c r="T340" s="72"/>
      <c r="U340" s="71">
        <v>634487</v>
      </c>
      <c r="V340" s="71">
        <v>319</v>
      </c>
      <c r="W340" s="71">
        <v>33</v>
      </c>
      <c r="X340" s="71">
        <v>5339</v>
      </c>
      <c r="Y340" s="71">
        <v>7691</v>
      </c>
      <c r="Z340" s="71">
        <v>11966</v>
      </c>
      <c r="AA340" s="71">
        <v>1729</v>
      </c>
      <c r="AB340" s="71">
        <v>18495</v>
      </c>
      <c r="AC340" s="71">
        <v>0</v>
      </c>
      <c r="AD340" s="71">
        <v>2.8585604077612961</v>
      </c>
      <c r="AE340" s="72"/>
      <c r="AF340" s="71">
        <v>6293605.7043932891</v>
      </c>
      <c r="AG340" s="71">
        <v>537132.82547897962</v>
      </c>
      <c r="AH340" s="71">
        <v>160077.15438375025</v>
      </c>
      <c r="AI340" s="71">
        <v>33798210.812766701</v>
      </c>
      <c r="AJ340" s="71">
        <v>41601751.316515267</v>
      </c>
      <c r="AK340" s="71"/>
      <c r="AL340" s="71"/>
      <c r="AM340" s="71">
        <v>2413802.983735784</v>
      </c>
      <c r="AN340" s="71"/>
      <c r="AO340" s="71"/>
      <c r="AP340" s="71">
        <v>84804580.79727377</v>
      </c>
      <c r="AQ340" s="72"/>
      <c r="AR340" s="71">
        <v>556</v>
      </c>
      <c r="AS340" s="71">
        <v>154</v>
      </c>
      <c r="AT340" s="71">
        <v>0</v>
      </c>
      <c r="AU340" s="71">
        <v>0</v>
      </c>
      <c r="AV340" s="71">
        <v>0</v>
      </c>
      <c r="AW340" s="71">
        <v>0</v>
      </c>
      <c r="AX340" s="71"/>
      <c r="AY340" s="72"/>
      <c r="AZ340" s="71">
        <v>2552.400000000001</v>
      </c>
      <c r="BA340" s="71">
        <v>3506.5</v>
      </c>
      <c r="BB340" s="71">
        <v>0</v>
      </c>
      <c r="BC340" s="71">
        <v>0</v>
      </c>
      <c r="BD340" s="71">
        <v>0</v>
      </c>
      <c r="BE340" s="71">
        <v>0</v>
      </c>
      <c r="BF340" s="71"/>
      <c r="BG340" s="72"/>
      <c r="BH340" s="71">
        <v>0</v>
      </c>
      <c r="BI340" s="71">
        <v>0</v>
      </c>
      <c r="BJ340" s="71">
        <v>16.256</v>
      </c>
      <c r="BK340" s="71">
        <v>0</v>
      </c>
      <c r="BL340" s="71">
        <v>0</v>
      </c>
      <c r="BM340" s="71">
        <v>0</v>
      </c>
      <c r="BN340" s="72"/>
      <c r="BO340" s="71">
        <v>0</v>
      </c>
      <c r="BP340" s="71">
        <v>0</v>
      </c>
      <c r="BQ340" s="71">
        <v>1</v>
      </c>
      <c r="BR340" s="71">
        <v>0</v>
      </c>
      <c r="BS340" s="71">
        <v>0</v>
      </c>
      <c r="BT340" s="71">
        <v>0</v>
      </c>
      <c r="BU340"/>
      <c r="BV340" s="70">
        <v>16.256</v>
      </c>
      <c r="BW340" s="70">
        <v>0</v>
      </c>
      <c r="BX340" s="70">
        <v>0</v>
      </c>
      <c r="BY340" s="70">
        <v>0</v>
      </c>
      <c r="BZ340" s="70">
        <v>0</v>
      </c>
      <c r="CA340" s="70">
        <v>0</v>
      </c>
      <c r="CB340" s="70">
        <v>0</v>
      </c>
      <c r="CC340" s="70">
        <v>0</v>
      </c>
      <c r="CD340" s="70">
        <v>0</v>
      </c>
    </row>
    <row r="341" spans="1:82">
      <c r="A341" s="70" t="s">
        <v>2008</v>
      </c>
      <c r="B341" s="70">
        <v>357</v>
      </c>
      <c r="C341" s="70">
        <v>18</v>
      </c>
      <c r="D341" s="70">
        <v>21</v>
      </c>
      <c r="E341" s="70">
        <v>2021</v>
      </c>
      <c r="F341" s="70" t="s">
        <v>160</v>
      </c>
      <c r="G341" s="70" t="s">
        <v>1990</v>
      </c>
      <c r="H341" s="70" t="s">
        <v>1991</v>
      </c>
      <c r="I341" s="148"/>
      <c r="J341" s="71">
        <v>8.1195592314325999</v>
      </c>
      <c r="K341" s="71">
        <v>0.7936301857452267</v>
      </c>
      <c r="L341" s="71">
        <v>0.74256327271020706</v>
      </c>
      <c r="M341" s="71">
        <v>21.862514257065801</v>
      </c>
      <c r="N341" s="71">
        <v>24.172881995973995</v>
      </c>
      <c r="O341" s="71">
        <v>16.38573960433764</v>
      </c>
      <c r="P341" s="71">
        <v>8.2802588447009988</v>
      </c>
      <c r="Q341" s="71">
        <v>1.0830808422224301</v>
      </c>
      <c r="R341" s="71">
        <v>0</v>
      </c>
      <c r="S341" s="71">
        <v>2.5610169928588502</v>
      </c>
      <c r="T341" s="72"/>
      <c r="U341" s="71">
        <v>1103781</v>
      </c>
      <c r="V341" s="71">
        <v>319</v>
      </c>
      <c r="W341" s="71">
        <v>33</v>
      </c>
      <c r="X341" s="71">
        <v>5339</v>
      </c>
      <c r="Y341" s="71">
        <v>7776</v>
      </c>
      <c r="Z341" s="71">
        <v>12056</v>
      </c>
      <c r="AA341" s="71">
        <v>1782</v>
      </c>
      <c r="AB341" s="71">
        <v>18550</v>
      </c>
      <c r="AC341" s="71">
        <v>0</v>
      </c>
      <c r="AD341" s="71">
        <v>2.5610169928588502</v>
      </c>
      <c r="AE341" s="72"/>
      <c r="AF341" s="71">
        <v>9899726.6971901599</v>
      </c>
      <c r="AG341" s="71">
        <v>547618.06840162247</v>
      </c>
      <c r="AH341" s="71">
        <v>172230.39579460784</v>
      </c>
      <c r="AI341" s="71">
        <v>33555446.117871948</v>
      </c>
      <c r="AJ341" s="71">
        <v>40703919.511698388</v>
      </c>
      <c r="AK341" s="71">
        <v>0</v>
      </c>
      <c r="AL341" s="71">
        <v>0</v>
      </c>
      <c r="AM341" s="71">
        <v>2434945.1188347442</v>
      </c>
      <c r="AN341" s="71">
        <v>0</v>
      </c>
      <c r="AO341" s="71">
        <v>0</v>
      </c>
      <c r="AP341" s="71">
        <v>87313885.909791484</v>
      </c>
      <c r="AQ341" s="72"/>
      <c r="AR341" s="71">
        <v>602</v>
      </c>
      <c r="AS341" s="71">
        <v>156</v>
      </c>
      <c r="AT341" s="71">
        <v>0</v>
      </c>
      <c r="AU341" s="71">
        <v>0</v>
      </c>
      <c r="AV341" s="71">
        <v>0</v>
      </c>
      <c r="AW341" s="71">
        <v>0</v>
      </c>
      <c r="AX341" s="71"/>
      <c r="AY341" s="72"/>
      <c r="AZ341" s="71">
        <v>2816.2000000000012</v>
      </c>
      <c r="BA341" s="71">
        <v>3561.5</v>
      </c>
      <c r="BB341" s="71">
        <v>0</v>
      </c>
      <c r="BC341" s="71">
        <v>0</v>
      </c>
      <c r="BD341" s="71">
        <v>0</v>
      </c>
      <c r="BE341" s="71">
        <v>0</v>
      </c>
      <c r="BF341" s="71"/>
      <c r="BG341" s="72"/>
      <c r="BH341" s="71">
        <v>0</v>
      </c>
      <c r="BI341" s="71">
        <v>0</v>
      </c>
      <c r="BJ341" s="71">
        <v>12.27</v>
      </c>
      <c r="BK341" s="71">
        <v>0</v>
      </c>
      <c r="BL341" s="71">
        <v>0</v>
      </c>
      <c r="BM341" s="71">
        <v>0</v>
      </c>
      <c r="BN341" s="72"/>
      <c r="BO341" s="71">
        <v>0</v>
      </c>
      <c r="BP341" s="71">
        <v>0</v>
      </c>
      <c r="BQ341" s="71">
        <v>1</v>
      </c>
      <c r="BR341" s="71">
        <v>0</v>
      </c>
      <c r="BS341" s="71">
        <v>0</v>
      </c>
      <c r="BT341" s="71">
        <v>0</v>
      </c>
      <c r="BU341"/>
      <c r="BV341" s="70">
        <v>12.27</v>
      </c>
      <c r="BW341" s="70">
        <v>0</v>
      </c>
      <c r="BX341" s="70">
        <v>0</v>
      </c>
      <c r="BY341" s="70">
        <v>0</v>
      </c>
      <c r="BZ341" s="70">
        <v>0</v>
      </c>
      <c r="CA341" s="70">
        <v>0</v>
      </c>
      <c r="CB341" s="70">
        <v>0</v>
      </c>
      <c r="CC341" s="70">
        <v>0</v>
      </c>
      <c r="CD341" s="70">
        <v>0</v>
      </c>
    </row>
    <row r="342" spans="1:82">
      <c r="A342" s="70" t="s">
        <v>2009</v>
      </c>
      <c r="B342" s="70">
        <v>357</v>
      </c>
      <c r="C342" s="70">
        <v>19</v>
      </c>
      <c r="D342" s="70">
        <v>21</v>
      </c>
      <c r="E342" s="70">
        <v>2022</v>
      </c>
      <c r="F342" s="70" t="s">
        <v>161</v>
      </c>
      <c r="G342" s="70" t="s">
        <v>1990</v>
      </c>
      <c r="H342" s="70" t="s">
        <v>1991</v>
      </c>
      <c r="I342" s="148"/>
      <c r="J342" s="71">
        <v>10.460303498117007</v>
      </c>
      <c r="K342" s="71">
        <v>0.75674389749510651</v>
      </c>
      <c r="L342" s="71">
        <v>0.63015497839476597</v>
      </c>
      <c r="M342" s="71">
        <v>19.756849941959825</v>
      </c>
      <c r="N342" s="71">
        <v>26.263032753602413</v>
      </c>
      <c r="O342" s="71">
        <v>17.436446236190633</v>
      </c>
      <c r="P342" s="71">
        <v>8.2108485298242098</v>
      </c>
      <c r="Q342" s="71">
        <v>1.1005717056699404</v>
      </c>
      <c r="R342" s="71">
        <v>0</v>
      </c>
      <c r="S342" s="71">
        <v>2.8070065835272811</v>
      </c>
      <c r="T342" s="72"/>
      <c r="U342" s="71">
        <v>1604166</v>
      </c>
      <c r="V342" s="71">
        <v>319</v>
      </c>
      <c r="W342" s="71">
        <v>33</v>
      </c>
      <c r="X342" s="71">
        <v>5339</v>
      </c>
      <c r="Y342" s="71">
        <v>7960</v>
      </c>
      <c r="Z342" s="71">
        <v>12189</v>
      </c>
      <c r="AA342" s="71">
        <v>1794</v>
      </c>
      <c r="AB342" s="71">
        <v>18695</v>
      </c>
      <c r="AC342" s="71">
        <v>0</v>
      </c>
      <c r="AD342" s="71">
        <v>2.8070065835272811</v>
      </c>
      <c r="AE342" s="72"/>
      <c r="AF342" s="71">
        <v>12765519.853475764</v>
      </c>
      <c r="AG342" s="71">
        <v>555360.0663176931</v>
      </c>
      <c r="AH342" s="71">
        <v>182028.0218844192</v>
      </c>
      <c r="AI342" s="71">
        <v>32352096.319287859</v>
      </c>
      <c r="AJ342" s="71">
        <v>44666609.039764963</v>
      </c>
      <c r="AK342" s="71">
        <v>0</v>
      </c>
      <c r="AL342" s="71">
        <v>0</v>
      </c>
      <c r="AM342" s="71">
        <v>2414034.7689410257</v>
      </c>
      <c r="AN342" s="71">
        <v>0</v>
      </c>
      <c r="AO342" s="71">
        <v>0</v>
      </c>
      <c r="AP342" s="71">
        <v>92935648.069671735</v>
      </c>
      <c r="AQ342" s="72"/>
      <c r="AR342" s="71">
        <v>658</v>
      </c>
      <c r="AS342" s="71">
        <v>156</v>
      </c>
      <c r="AT342" s="71">
        <v>0</v>
      </c>
      <c r="AU342" s="71">
        <v>0</v>
      </c>
      <c r="AV342" s="71">
        <v>0</v>
      </c>
      <c r="AW342" s="71">
        <v>0</v>
      </c>
      <c r="AX342" s="71"/>
      <c r="AY342" s="72"/>
      <c r="AZ342" s="71">
        <v>3144.2000000000016</v>
      </c>
      <c r="BA342" s="71">
        <v>3561.5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2010</v>
      </c>
      <c r="B343" s="70">
        <v>357</v>
      </c>
      <c r="C343" s="70">
        <v>20</v>
      </c>
      <c r="D343" s="70">
        <v>21</v>
      </c>
      <c r="E343" s="70">
        <v>2023</v>
      </c>
      <c r="F343" s="70" t="s">
        <v>1539</v>
      </c>
      <c r="G343" s="70" t="s">
        <v>1990</v>
      </c>
      <c r="H343" s="70" t="s">
        <v>1991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707</v>
      </c>
      <c r="AS343" s="71">
        <v>156</v>
      </c>
      <c r="AT343" s="71">
        <v>0</v>
      </c>
      <c r="AU343" s="71">
        <v>0</v>
      </c>
      <c r="AV343" s="71">
        <v>0</v>
      </c>
      <c r="AW343" s="71">
        <v>0</v>
      </c>
      <c r="AX343" s="71"/>
      <c r="AY343" s="72"/>
      <c r="AZ343" s="71">
        <v>3454.0000000000027</v>
      </c>
      <c r="BA343" s="71">
        <v>3561.5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2011</v>
      </c>
      <c r="B344" s="70">
        <v>357</v>
      </c>
      <c r="C344" s="70">
        <v>21</v>
      </c>
      <c r="D344" s="70">
        <v>21</v>
      </c>
      <c r="E344" s="70">
        <v>2024</v>
      </c>
      <c r="F344" s="70" t="s">
        <v>1554</v>
      </c>
      <c r="G344" s="70" t="s">
        <v>1990</v>
      </c>
      <c r="H344" s="70" t="s">
        <v>1991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2012</v>
      </c>
      <c r="B345" s="70">
        <v>358</v>
      </c>
      <c r="C345" s="70">
        <v>1</v>
      </c>
      <c r="D345" s="70">
        <v>22</v>
      </c>
      <c r="E345" s="70">
        <v>1990</v>
      </c>
      <c r="F345" s="70" t="s">
        <v>787</v>
      </c>
      <c r="G345" s="70" t="s">
        <v>1637</v>
      </c>
      <c r="H345" s="70" t="s">
        <v>1638</v>
      </c>
      <c r="I345" s="148"/>
      <c r="J345" s="71">
        <v>161.98856026941061</v>
      </c>
      <c r="K345" s="71">
        <v>13.603315495863651</v>
      </c>
      <c r="L345" s="71">
        <v>21.117398313166849</v>
      </c>
      <c r="M345" s="71">
        <v>34.42920508336374</v>
      </c>
      <c r="N345" s="71">
        <v>54.766538673624098</v>
      </c>
      <c r="O345" s="71">
        <v>23.22812637073859</v>
      </c>
      <c r="P345" s="71">
        <v>21.041048529221491</v>
      </c>
      <c r="Q345" s="71">
        <v>1.99727676872739</v>
      </c>
      <c r="R345" s="71">
        <v>7.4913136051209976</v>
      </c>
      <c r="S345" s="71">
        <v>1.6264073389636171</v>
      </c>
      <c r="T345" s="72"/>
      <c r="U345" s="71">
        <v>4548064</v>
      </c>
      <c r="V345" s="71">
        <v>2489</v>
      </c>
      <c r="W345" s="71">
        <v>247</v>
      </c>
      <c r="X345" s="71">
        <v>11545</v>
      </c>
      <c r="Y345" s="71">
        <v>11716</v>
      </c>
      <c r="Z345" s="71">
        <v>9554</v>
      </c>
      <c r="AA345" s="71">
        <v>5109</v>
      </c>
      <c r="AB345" s="71">
        <v>32429</v>
      </c>
      <c r="AC345" s="71">
        <v>1297509</v>
      </c>
      <c r="AD345" s="71">
        <v>1.6264073389636171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2013</v>
      </c>
      <c r="B346" s="70">
        <v>359</v>
      </c>
      <c r="C346" s="70">
        <v>2</v>
      </c>
      <c r="D346" s="70">
        <v>22</v>
      </c>
      <c r="E346" s="70">
        <v>2005</v>
      </c>
      <c r="F346" s="70" t="s">
        <v>789</v>
      </c>
      <c r="G346" s="70" t="s">
        <v>1637</v>
      </c>
      <c r="H346" s="70" t="s">
        <v>1638</v>
      </c>
      <c r="I346" s="148"/>
      <c r="J346" s="71">
        <v>71.407095645463897</v>
      </c>
      <c r="K346" s="71">
        <v>5.9009267913277101</v>
      </c>
      <c r="L346" s="71">
        <v>5.4054750932304909</v>
      </c>
      <c r="M346" s="71">
        <v>43.627621764919922</v>
      </c>
      <c r="N346" s="71">
        <v>62.782533206667928</v>
      </c>
      <c r="O346" s="71">
        <v>27.333882061155531</v>
      </c>
      <c r="P346" s="71">
        <v>18.2942778422285</v>
      </c>
      <c r="Q346" s="71">
        <v>1.5940446734584801</v>
      </c>
      <c r="R346" s="71">
        <v>5.7133915794846679</v>
      </c>
      <c r="S346" s="71">
        <v>0</v>
      </c>
      <c r="T346" s="72"/>
      <c r="U346" s="71">
        <v>2205435</v>
      </c>
      <c r="V346" s="71">
        <v>1800</v>
      </c>
      <c r="W346" s="71">
        <v>48</v>
      </c>
      <c r="X346" s="71">
        <v>7085</v>
      </c>
      <c r="Y346" s="71">
        <v>12800</v>
      </c>
      <c r="Z346" s="71">
        <v>13010</v>
      </c>
      <c r="AA346" s="71">
        <v>3638</v>
      </c>
      <c r="AB346" s="71">
        <v>27057</v>
      </c>
      <c r="AC346" s="71">
        <v>1010295</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2014</v>
      </c>
      <c r="B347" s="70">
        <v>360</v>
      </c>
      <c r="C347" s="70">
        <v>3</v>
      </c>
      <c r="D347" s="70">
        <v>22</v>
      </c>
      <c r="E347" s="70">
        <v>2006</v>
      </c>
      <c r="F347" s="70" t="s">
        <v>790</v>
      </c>
      <c r="G347" s="70" t="s">
        <v>1637</v>
      </c>
      <c r="H347" s="70" t="s">
        <v>1638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2015</v>
      </c>
      <c r="B348" s="70">
        <v>361</v>
      </c>
      <c r="C348" s="70">
        <v>4</v>
      </c>
      <c r="D348" s="70">
        <v>22</v>
      </c>
      <c r="E348" s="70">
        <v>2007</v>
      </c>
      <c r="F348" s="70" t="s">
        <v>791</v>
      </c>
      <c r="G348" s="70" t="s">
        <v>1637</v>
      </c>
      <c r="H348" s="70" t="s">
        <v>1638</v>
      </c>
      <c r="I348" s="148"/>
      <c r="J348" s="71">
        <v>61.838725484916409</v>
      </c>
      <c r="K348" s="71">
        <v>5.391987209582453</v>
      </c>
      <c r="L348" s="71">
        <v>8.9455010066839264</v>
      </c>
      <c r="M348" s="71">
        <v>50.139977266155682</v>
      </c>
      <c r="N348" s="71">
        <v>61.561078178761633</v>
      </c>
      <c r="O348" s="71">
        <v>25.331893484298721</v>
      </c>
      <c r="P348" s="71">
        <v>17.88296793917802</v>
      </c>
      <c r="Q348" s="71">
        <v>1.61835172818658</v>
      </c>
      <c r="R348" s="71">
        <v>5.0302089209545677</v>
      </c>
      <c r="S348" s="71">
        <v>0</v>
      </c>
      <c r="T348" s="72"/>
      <c r="U348" s="71">
        <v>2030797</v>
      </c>
      <c r="V348" s="71">
        <v>1794</v>
      </c>
      <c r="W348" s="71">
        <v>109</v>
      </c>
      <c r="X348" s="71">
        <v>10199</v>
      </c>
      <c r="Y348" s="71">
        <v>12584</v>
      </c>
      <c r="Z348" s="71">
        <v>12534</v>
      </c>
      <c r="AA348" s="71">
        <v>3502</v>
      </c>
      <c r="AB348" s="71">
        <v>26017</v>
      </c>
      <c r="AC348" s="71">
        <v>915010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2016</v>
      </c>
      <c r="B349" s="70">
        <v>362</v>
      </c>
      <c r="C349" s="70">
        <v>5</v>
      </c>
      <c r="D349" s="70">
        <v>22</v>
      </c>
      <c r="E349" s="70">
        <v>2008</v>
      </c>
      <c r="F349" s="70" t="s">
        <v>792</v>
      </c>
      <c r="G349" s="1064" t="s">
        <v>1637</v>
      </c>
      <c r="H349" s="70" t="s">
        <v>1638</v>
      </c>
      <c r="I349" s="148"/>
      <c r="J349" s="71">
        <v>57.888339483193263</v>
      </c>
      <c r="K349" s="71">
        <v>4.7323178765199767</v>
      </c>
      <c r="L349" s="71">
        <v>7.724102498802683</v>
      </c>
      <c r="M349" s="71">
        <v>58.668628729925722</v>
      </c>
      <c r="N349" s="71">
        <v>61.918690869152258</v>
      </c>
      <c r="O349" s="71">
        <v>23.908656860920729</v>
      </c>
      <c r="P349" s="71">
        <v>17.515741288018919</v>
      </c>
      <c r="Q349" s="71">
        <v>1.5580160633839</v>
      </c>
      <c r="R349" s="71">
        <v>4.2181420733333086</v>
      </c>
      <c r="S349" s="71">
        <v>0</v>
      </c>
      <c r="T349" s="72"/>
      <c r="U349" s="71">
        <v>1997430</v>
      </c>
      <c r="V349" s="71">
        <v>1794</v>
      </c>
      <c r="W349" s="71">
        <v>109</v>
      </c>
      <c r="X349" s="71">
        <v>10199</v>
      </c>
      <c r="Y349" s="71">
        <v>12489</v>
      </c>
      <c r="Z349" s="71">
        <v>12245</v>
      </c>
      <c r="AA349" s="71">
        <v>3434</v>
      </c>
      <c r="AB349" s="71">
        <v>25459</v>
      </c>
      <c r="AC349" s="71">
        <v>796749</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2017</v>
      </c>
      <c r="B350" s="70">
        <v>363</v>
      </c>
      <c r="C350" s="70">
        <v>6</v>
      </c>
      <c r="D350" s="70">
        <v>22</v>
      </c>
      <c r="E350" s="70">
        <v>2009</v>
      </c>
      <c r="F350" s="70" t="s">
        <v>176</v>
      </c>
      <c r="G350" s="1064" t="s">
        <v>1637</v>
      </c>
      <c r="H350" s="70" t="s">
        <v>1638</v>
      </c>
      <c r="I350" s="148"/>
      <c r="J350" s="71">
        <v>54.525714265406499</v>
      </c>
      <c r="K350" s="71">
        <v>2.909747535878997</v>
      </c>
      <c r="L350" s="71">
        <v>6.431307579924062</v>
      </c>
      <c r="M350" s="71">
        <v>45.444089479849183</v>
      </c>
      <c r="N350" s="71">
        <v>52.651466505092543</v>
      </c>
      <c r="O350" s="71">
        <v>24.105660220050371</v>
      </c>
      <c r="P350" s="71">
        <v>16.912627214002018</v>
      </c>
      <c r="Q350" s="71">
        <v>1.4586582034403499</v>
      </c>
      <c r="R350" s="71">
        <v>4.3808592288915653</v>
      </c>
      <c r="S350" s="71">
        <v>0</v>
      </c>
      <c r="T350" s="72"/>
      <c r="U350" s="71">
        <v>1899953</v>
      </c>
      <c r="V350" s="71">
        <v>1351</v>
      </c>
      <c r="W350" s="71">
        <v>104</v>
      </c>
      <c r="X350" s="71">
        <v>9977</v>
      </c>
      <c r="Y350" s="71">
        <v>12364</v>
      </c>
      <c r="Z350" s="71">
        <v>12186</v>
      </c>
      <c r="AA350" s="71">
        <v>3404</v>
      </c>
      <c r="AB350" s="71">
        <v>25021</v>
      </c>
      <c r="AC350" s="71">
        <v>807277</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7.8330000000000002</v>
      </c>
      <c r="BM350" s="71">
        <v>0</v>
      </c>
      <c r="BN350" s="72"/>
      <c r="BO350" s="71">
        <v>0</v>
      </c>
      <c r="BP350" s="71">
        <v>0</v>
      </c>
      <c r="BQ350" s="71">
        <v>0</v>
      </c>
      <c r="BR350" s="71">
        <v>0</v>
      </c>
      <c r="BS350" s="71">
        <v>2</v>
      </c>
      <c r="BT350" s="71">
        <v>0</v>
      </c>
      <c r="BU350"/>
      <c r="BV350" s="70">
        <v>7.8330000000000002</v>
      </c>
      <c r="BW350" s="70">
        <v>0</v>
      </c>
      <c r="BX350" s="70">
        <v>0</v>
      </c>
      <c r="BY350" s="70">
        <v>0</v>
      </c>
      <c r="BZ350" s="70">
        <v>0</v>
      </c>
      <c r="CA350" s="70">
        <v>0</v>
      </c>
      <c r="CB350" s="70">
        <v>0</v>
      </c>
      <c r="CC350" s="70">
        <v>0</v>
      </c>
      <c r="CD350" s="70">
        <v>0</v>
      </c>
    </row>
    <row r="351" spans="1:82">
      <c r="A351" s="70" t="s">
        <v>2018</v>
      </c>
      <c r="B351" s="70">
        <v>364</v>
      </c>
      <c r="C351" s="70">
        <v>7</v>
      </c>
      <c r="D351" s="70">
        <v>22</v>
      </c>
      <c r="E351" s="70">
        <v>2010</v>
      </c>
      <c r="F351" s="70" t="s">
        <v>177</v>
      </c>
      <c r="G351" s="70" t="s">
        <v>1637</v>
      </c>
      <c r="H351" s="70" t="s">
        <v>1638</v>
      </c>
      <c r="I351" s="148"/>
      <c r="J351" s="71">
        <v>44.605863861063924</v>
      </c>
      <c r="K351" s="71">
        <v>3.034593817224275</v>
      </c>
      <c r="L351" s="71">
        <v>5.8550769112329162</v>
      </c>
      <c r="M351" s="71">
        <v>40.678798073530338</v>
      </c>
      <c r="N351" s="71">
        <v>51.179355063540967</v>
      </c>
      <c r="O351" s="71">
        <v>23.807109693832199</v>
      </c>
      <c r="P351" s="71">
        <v>16.566171740968731</v>
      </c>
      <c r="Q351" s="71">
        <v>1.4898854432972399</v>
      </c>
      <c r="R351" s="71">
        <v>4.3647784433505947</v>
      </c>
      <c r="S351" s="71">
        <v>0</v>
      </c>
      <c r="T351" s="72"/>
      <c r="U351" s="71">
        <v>1739904</v>
      </c>
      <c r="V351" s="71">
        <v>1351</v>
      </c>
      <c r="W351" s="71">
        <v>104</v>
      </c>
      <c r="X351" s="71">
        <v>9977</v>
      </c>
      <c r="Y351" s="71">
        <v>12223</v>
      </c>
      <c r="Z351" s="71">
        <v>12091</v>
      </c>
      <c r="AA351" s="71">
        <v>3251</v>
      </c>
      <c r="AB351" s="71">
        <v>24489</v>
      </c>
      <c r="AC351" s="71">
        <v>762215</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6.8719999999999999</v>
      </c>
      <c r="BM351" s="71">
        <v>0</v>
      </c>
      <c r="BN351" s="72"/>
      <c r="BO351" s="71">
        <v>0</v>
      </c>
      <c r="BP351" s="71">
        <v>0</v>
      </c>
      <c r="BQ351" s="71">
        <v>0</v>
      </c>
      <c r="BR351" s="71">
        <v>0</v>
      </c>
      <c r="BS351" s="71">
        <v>2</v>
      </c>
      <c r="BT351" s="71">
        <v>0</v>
      </c>
      <c r="BU351"/>
      <c r="BV351" s="70">
        <v>6.8719999999999999</v>
      </c>
      <c r="BW351" s="70">
        <v>0</v>
      </c>
      <c r="BX351" s="70">
        <v>0</v>
      </c>
      <c r="BY351" s="70">
        <v>0</v>
      </c>
      <c r="BZ351" s="70">
        <v>0</v>
      </c>
      <c r="CA351" s="70">
        <v>0</v>
      </c>
      <c r="CB351" s="70">
        <v>0</v>
      </c>
      <c r="CC351" s="70">
        <v>0</v>
      </c>
      <c r="CD351" s="70">
        <v>0</v>
      </c>
    </row>
    <row r="352" spans="1:82">
      <c r="A352" s="70" t="s">
        <v>2019</v>
      </c>
      <c r="B352" s="70">
        <v>365</v>
      </c>
      <c r="C352" s="70">
        <v>8</v>
      </c>
      <c r="D352" s="70">
        <v>22</v>
      </c>
      <c r="E352" s="70">
        <v>2011</v>
      </c>
      <c r="F352" s="70" t="s">
        <v>178</v>
      </c>
      <c r="G352" s="70" t="s">
        <v>1637</v>
      </c>
      <c r="H352" s="70" t="s">
        <v>1638</v>
      </c>
      <c r="I352" s="148"/>
      <c r="J352" s="71">
        <v>38.109428185411808</v>
      </c>
      <c r="K352" s="71">
        <v>4.2520303923241753</v>
      </c>
      <c r="L352" s="71">
        <v>5.4632133874291258</v>
      </c>
      <c r="M352" s="71">
        <v>51.388758585784537</v>
      </c>
      <c r="N352" s="71">
        <v>61.013827240797553</v>
      </c>
      <c r="O352" s="71">
        <v>23.110112111216793</v>
      </c>
      <c r="P352" s="71">
        <v>15.637126452690477</v>
      </c>
      <c r="Q352" s="71">
        <v>1.6867753767924101</v>
      </c>
      <c r="R352" s="71">
        <v>4.0501032734583378</v>
      </c>
      <c r="S352" s="71">
        <v>0</v>
      </c>
      <c r="T352" s="72"/>
      <c r="U352" s="71">
        <v>1399983</v>
      </c>
      <c r="V352" s="71">
        <v>1351</v>
      </c>
      <c r="W352" s="71">
        <v>104</v>
      </c>
      <c r="X352" s="71">
        <v>9977</v>
      </c>
      <c r="Y352" s="71">
        <v>12106</v>
      </c>
      <c r="Z352" s="71">
        <v>11992</v>
      </c>
      <c r="AA352" s="71">
        <v>3160</v>
      </c>
      <c r="AB352" s="71">
        <v>24036</v>
      </c>
      <c r="AC352" s="71">
        <v>706094</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6.4009999999999998</v>
      </c>
      <c r="BM352" s="71">
        <v>0</v>
      </c>
      <c r="BN352" s="72"/>
      <c r="BO352" s="71">
        <v>0</v>
      </c>
      <c r="BP352" s="71">
        <v>0</v>
      </c>
      <c r="BQ352" s="71">
        <v>0</v>
      </c>
      <c r="BR352" s="71">
        <v>0</v>
      </c>
      <c r="BS352" s="71">
        <v>2</v>
      </c>
      <c r="BT352" s="71">
        <v>0</v>
      </c>
      <c r="BU352"/>
      <c r="BV352" s="70">
        <v>6.4009999999999998</v>
      </c>
      <c r="BW352" s="70">
        <v>0</v>
      </c>
      <c r="BX352" s="70">
        <v>0</v>
      </c>
      <c r="BY352" s="70">
        <v>0</v>
      </c>
      <c r="BZ352" s="70">
        <v>0</v>
      </c>
      <c r="CA352" s="70">
        <v>0</v>
      </c>
      <c r="CB352" s="70">
        <v>0</v>
      </c>
      <c r="CC352" s="70">
        <v>0</v>
      </c>
      <c r="CD352" s="70">
        <v>0</v>
      </c>
    </row>
    <row r="353" spans="1:82">
      <c r="A353" s="70" t="s">
        <v>2020</v>
      </c>
      <c r="B353" s="70">
        <v>366</v>
      </c>
      <c r="C353" s="70">
        <v>9</v>
      </c>
      <c r="D353" s="70">
        <v>22</v>
      </c>
      <c r="E353" s="70">
        <v>2012</v>
      </c>
      <c r="F353" s="70" t="s">
        <v>179</v>
      </c>
      <c r="G353" s="70" t="s">
        <v>1637</v>
      </c>
      <c r="H353" s="70" t="s">
        <v>1638</v>
      </c>
      <c r="I353" s="148"/>
      <c r="J353" s="71">
        <v>41.768959834017252</v>
      </c>
      <c r="K353" s="71">
        <v>4.7900766885872281</v>
      </c>
      <c r="L353" s="71">
        <v>5.5122198549289818</v>
      </c>
      <c r="M353" s="71">
        <v>63.824674884144123</v>
      </c>
      <c r="N353" s="71">
        <v>66.675486621385701</v>
      </c>
      <c r="O353" s="71">
        <v>22.895751735057338</v>
      </c>
      <c r="P353" s="71">
        <v>15.532006082411881</v>
      </c>
      <c r="Q353" s="71">
        <v>1.8025303113469899</v>
      </c>
      <c r="R353" s="71">
        <v>4.402481802530537</v>
      </c>
      <c r="S353" s="71">
        <v>0</v>
      </c>
      <c r="T353" s="72"/>
      <c r="U353" s="71">
        <v>1470183</v>
      </c>
      <c r="V353" s="71">
        <v>1351</v>
      </c>
      <c r="W353" s="71">
        <v>104</v>
      </c>
      <c r="X353" s="71">
        <v>9977</v>
      </c>
      <c r="Y353" s="71">
        <v>12043</v>
      </c>
      <c r="Z353" s="71">
        <v>11975</v>
      </c>
      <c r="AA353" s="71">
        <v>3121</v>
      </c>
      <c r="AB353" s="71">
        <v>23641</v>
      </c>
      <c r="AC353" s="71">
        <v>747648</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7.0590000000000002</v>
      </c>
      <c r="BM353" s="71">
        <v>0</v>
      </c>
      <c r="BN353" s="72"/>
      <c r="BO353" s="71">
        <v>0</v>
      </c>
      <c r="BP353" s="71">
        <v>0</v>
      </c>
      <c r="BQ353" s="71">
        <v>0</v>
      </c>
      <c r="BR353" s="71">
        <v>0</v>
      </c>
      <c r="BS353" s="71">
        <v>2</v>
      </c>
      <c r="BT353" s="71">
        <v>0</v>
      </c>
      <c r="BU353"/>
      <c r="BV353" s="70">
        <v>7.0590000000000002</v>
      </c>
      <c r="BW353" s="70">
        <v>0</v>
      </c>
      <c r="BX353" s="70">
        <v>0</v>
      </c>
      <c r="BY353" s="70">
        <v>0</v>
      </c>
      <c r="BZ353" s="70">
        <v>0</v>
      </c>
      <c r="CA353" s="70">
        <v>0</v>
      </c>
      <c r="CB353" s="70">
        <v>0</v>
      </c>
      <c r="CC353" s="70">
        <v>0</v>
      </c>
      <c r="CD353" s="70">
        <v>0</v>
      </c>
    </row>
    <row r="354" spans="1:82">
      <c r="A354" s="70" t="s">
        <v>2021</v>
      </c>
      <c r="B354" s="70">
        <v>367</v>
      </c>
      <c r="C354" s="70">
        <v>10</v>
      </c>
      <c r="D354" s="70">
        <v>22</v>
      </c>
      <c r="E354" s="70">
        <v>2013</v>
      </c>
      <c r="F354" s="70" t="s">
        <v>180</v>
      </c>
      <c r="G354" s="70" t="s">
        <v>1637</v>
      </c>
      <c r="H354" s="70" t="s">
        <v>1638</v>
      </c>
      <c r="I354" s="148"/>
      <c r="J354" s="71">
        <v>36.244235924989042</v>
      </c>
      <c r="K354" s="71">
        <v>3.9590147219089058</v>
      </c>
      <c r="L354" s="71">
        <v>4.8677247793776344</v>
      </c>
      <c r="M354" s="71">
        <v>59.358473575419552</v>
      </c>
      <c r="N354" s="71">
        <v>64.671070604427285</v>
      </c>
      <c r="O354" s="71">
        <v>21.937322313089343</v>
      </c>
      <c r="P354" s="71">
        <v>15.490623515570611</v>
      </c>
      <c r="Q354" s="71">
        <v>1.81404961445693</v>
      </c>
      <c r="R354" s="71">
        <v>4.5708254090082931</v>
      </c>
      <c r="S354" s="71">
        <v>0</v>
      </c>
      <c r="T354" s="72"/>
      <c r="U354" s="71">
        <v>1298949</v>
      </c>
      <c r="V354" s="71">
        <v>1351</v>
      </c>
      <c r="W354" s="71">
        <v>104</v>
      </c>
      <c r="X354" s="71">
        <v>9977</v>
      </c>
      <c r="Y354" s="71">
        <v>12053</v>
      </c>
      <c r="Z354" s="71">
        <v>11986</v>
      </c>
      <c r="AA354" s="71">
        <v>3101</v>
      </c>
      <c r="AB354" s="71">
        <v>23451</v>
      </c>
      <c r="AC354" s="71">
        <v>757714</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8.0220000000000002</v>
      </c>
      <c r="BM354" s="71">
        <v>0</v>
      </c>
      <c r="BN354" s="72"/>
      <c r="BO354" s="71">
        <v>0</v>
      </c>
      <c r="BP354" s="71">
        <v>0</v>
      </c>
      <c r="BQ354" s="71">
        <v>0</v>
      </c>
      <c r="BR354" s="71">
        <v>0</v>
      </c>
      <c r="BS354" s="71">
        <v>2</v>
      </c>
      <c r="BT354" s="71">
        <v>0</v>
      </c>
      <c r="BU354"/>
      <c r="BV354" s="70">
        <v>8.0220000000000002</v>
      </c>
      <c r="BW354" s="70">
        <v>0</v>
      </c>
      <c r="BX354" s="70">
        <v>0</v>
      </c>
      <c r="BY354" s="70">
        <v>0</v>
      </c>
      <c r="BZ354" s="70">
        <v>0</v>
      </c>
      <c r="CA354" s="70">
        <v>0</v>
      </c>
      <c r="CB354" s="70">
        <v>0</v>
      </c>
      <c r="CC354" s="70">
        <v>0</v>
      </c>
      <c r="CD354" s="70">
        <v>0</v>
      </c>
    </row>
    <row r="355" spans="1:82">
      <c r="A355" s="70" t="s">
        <v>2022</v>
      </c>
      <c r="B355" s="70">
        <v>368</v>
      </c>
      <c r="C355" s="70">
        <v>11</v>
      </c>
      <c r="D355" s="70">
        <v>22</v>
      </c>
      <c r="E355" s="70">
        <v>2014</v>
      </c>
      <c r="F355" s="70" t="s">
        <v>181</v>
      </c>
      <c r="G355" s="70" t="s">
        <v>1637</v>
      </c>
      <c r="H355" s="70" t="s">
        <v>1638</v>
      </c>
      <c r="I355" s="148"/>
      <c r="J355" s="71">
        <v>32.618897587546137</v>
      </c>
      <c r="K355" s="71">
        <v>4.1551315674816944</v>
      </c>
      <c r="L355" s="71">
        <v>4.2643347597321224</v>
      </c>
      <c r="M355" s="71">
        <v>55.765434789884281</v>
      </c>
      <c r="N355" s="71">
        <v>67.779499351024072</v>
      </c>
      <c r="O355" s="71">
        <v>20.754038932688957</v>
      </c>
      <c r="P355" s="71">
        <v>15.777015902139146</v>
      </c>
      <c r="Q355" s="71">
        <v>1.70380915221733</v>
      </c>
      <c r="R355" s="71">
        <v>5.313769608226484</v>
      </c>
      <c r="S355" s="71">
        <v>6.7505718787878779E-3</v>
      </c>
      <c r="T355" s="72"/>
      <c r="U355" s="71">
        <v>1298334</v>
      </c>
      <c r="V355" s="71">
        <v>1232</v>
      </c>
      <c r="W355" s="71">
        <v>93</v>
      </c>
      <c r="X355" s="71">
        <v>8911</v>
      </c>
      <c r="Y355" s="71">
        <v>11930</v>
      </c>
      <c r="Z355" s="71">
        <v>11943</v>
      </c>
      <c r="AA355" s="71">
        <v>3142</v>
      </c>
      <c r="AB355" s="71">
        <v>22957</v>
      </c>
      <c r="AC355" s="71">
        <v>883643</v>
      </c>
      <c r="AD355" s="71">
        <v>6.7505718787878779E-3</v>
      </c>
      <c r="AE355" s="72"/>
      <c r="AF355" s="71"/>
      <c r="AG355" s="71"/>
      <c r="AH355" s="71"/>
      <c r="AI355" s="71"/>
      <c r="AJ355" s="71"/>
      <c r="AK355" s="71"/>
      <c r="AL355" s="71"/>
      <c r="AM355" s="71"/>
      <c r="AN355" s="71"/>
      <c r="AO355" s="71"/>
      <c r="AP355" s="71"/>
      <c r="AQ355" s="72"/>
      <c r="AR355" s="71">
        <v>13</v>
      </c>
      <c r="AS355" s="71">
        <v>2</v>
      </c>
      <c r="AT355" s="71">
        <v>3</v>
      </c>
      <c r="AU355" s="71">
        <v>0</v>
      </c>
      <c r="AV355" s="71">
        <v>0</v>
      </c>
      <c r="AW355" s="71">
        <v>0</v>
      </c>
      <c r="AX355" s="71"/>
      <c r="AY355" s="72"/>
      <c r="AZ355" s="71">
        <v>58.033000000000001</v>
      </c>
      <c r="BA355" s="71">
        <v>20.9</v>
      </c>
      <c r="BB355" s="71">
        <v>5360</v>
      </c>
      <c r="BC355" s="71">
        <v>0</v>
      </c>
      <c r="BD355" s="71">
        <v>0</v>
      </c>
      <c r="BE355" s="71">
        <v>0</v>
      </c>
      <c r="BF355" s="71"/>
      <c r="BG355" s="72"/>
      <c r="BH355" s="71">
        <v>0</v>
      </c>
      <c r="BI355" s="71">
        <v>0</v>
      </c>
      <c r="BJ355" s="71">
        <v>0</v>
      </c>
      <c r="BK355" s="71">
        <v>0</v>
      </c>
      <c r="BL355" s="71">
        <v>3.9510000000000001</v>
      </c>
      <c r="BM355" s="71">
        <v>0</v>
      </c>
      <c r="BN355" s="72"/>
      <c r="BO355" s="71">
        <v>0</v>
      </c>
      <c r="BP355" s="71">
        <v>0</v>
      </c>
      <c r="BQ355" s="71">
        <v>0</v>
      </c>
      <c r="BR355" s="71">
        <v>0</v>
      </c>
      <c r="BS355" s="71">
        <v>1</v>
      </c>
      <c r="BT355" s="71">
        <v>0</v>
      </c>
      <c r="BU355"/>
      <c r="BV355" s="70">
        <v>3.9510000000000001</v>
      </c>
      <c r="BW355" s="70">
        <v>0</v>
      </c>
      <c r="BX355" s="70">
        <v>0</v>
      </c>
      <c r="BY355" s="70">
        <v>0</v>
      </c>
      <c r="BZ355" s="70">
        <v>0</v>
      </c>
      <c r="CA355" s="70">
        <v>0</v>
      </c>
      <c r="CB355" s="70">
        <v>0</v>
      </c>
      <c r="CC355" s="70">
        <v>0</v>
      </c>
      <c r="CD355" s="70">
        <v>0</v>
      </c>
    </row>
    <row r="356" spans="1:82">
      <c r="A356" s="70" t="s">
        <v>2023</v>
      </c>
      <c r="B356" s="70">
        <v>369</v>
      </c>
      <c r="C356" s="70">
        <v>12</v>
      </c>
      <c r="D356" s="70">
        <v>22</v>
      </c>
      <c r="E356" s="70">
        <v>2015</v>
      </c>
      <c r="F356" s="70" t="s">
        <v>182</v>
      </c>
      <c r="G356" s="70" t="s">
        <v>1637</v>
      </c>
      <c r="H356" s="70" t="s">
        <v>1638</v>
      </c>
      <c r="I356" s="148"/>
      <c r="J356" s="71">
        <v>28.571906961322529</v>
      </c>
      <c r="K356" s="71">
        <v>3.9843392357040521</v>
      </c>
      <c r="L356" s="71">
        <v>4.4886572059392877</v>
      </c>
      <c r="M356" s="71">
        <v>53.957120202117267</v>
      </c>
      <c r="N356" s="71">
        <v>61.871741318993713</v>
      </c>
      <c r="O356" s="71">
        <v>20.41679107614587</v>
      </c>
      <c r="P356" s="71">
        <v>15.623645891984713</v>
      </c>
      <c r="Q356" s="71">
        <v>1.6349344063817399</v>
      </c>
      <c r="R356" s="71">
        <v>4.2285287878872628</v>
      </c>
      <c r="S356" s="71">
        <v>7.4734583042625992E-3</v>
      </c>
      <c r="T356" s="72"/>
      <c r="U356" s="71">
        <v>1140220</v>
      </c>
      <c r="V356" s="71">
        <v>1232</v>
      </c>
      <c r="W356" s="71">
        <v>93</v>
      </c>
      <c r="X356" s="71">
        <v>8911</v>
      </c>
      <c r="Y356" s="71">
        <v>11832</v>
      </c>
      <c r="Z356" s="71">
        <v>11862</v>
      </c>
      <c r="AA356" s="71">
        <v>3109</v>
      </c>
      <c r="AB356" s="71">
        <v>22503</v>
      </c>
      <c r="AC356" s="71">
        <v>722798</v>
      </c>
      <c r="AD356" s="71">
        <v>7.4734583042625992E-3</v>
      </c>
      <c r="AE356" s="72"/>
      <c r="AF356" s="71">
        <v>8799420.4538683239</v>
      </c>
      <c r="AG356" s="71">
        <v>2654445.9588600118</v>
      </c>
      <c r="AH356" s="71">
        <v>580391.74531503406</v>
      </c>
      <c r="AI356" s="71">
        <v>56674683.254376806</v>
      </c>
      <c r="AJ356" s="71">
        <v>52404491.464700393</v>
      </c>
      <c r="AK356" s="71">
        <v>0</v>
      </c>
      <c r="AL356" s="71">
        <v>0</v>
      </c>
      <c r="AM356" s="71">
        <v>3083941.7534653209</v>
      </c>
      <c r="AN356" s="71">
        <v>0</v>
      </c>
      <c r="AO356" s="71">
        <v>0</v>
      </c>
      <c r="AP356" s="71">
        <v>124197374.63058591</v>
      </c>
      <c r="AQ356" s="72"/>
      <c r="AR356" s="71">
        <v>17</v>
      </c>
      <c r="AS356" s="71">
        <v>2</v>
      </c>
      <c r="AT356" s="71">
        <v>3</v>
      </c>
      <c r="AU356" s="71">
        <v>0</v>
      </c>
      <c r="AV356" s="71">
        <v>0</v>
      </c>
      <c r="AW356" s="71">
        <v>0</v>
      </c>
      <c r="AX356" s="71"/>
      <c r="AY356" s="72"/>
      <c r="AZ356" s="71">
        <v>85.533000000000001</v>
      </c>
      <c r="BA356" s="71">
        <v>20.9</v>
      </c>
      <c r="BB356" s="71">
        <v>5360</v>
      </c>
      <c r="BC356" s="71">
        <v>0</v>
      </c>
      <c r="BD356" s="71">
        <v>0</v>
      </c>
      <c r="BE356" s="71">
        <v>0</v>
      </c>
      <c r="BF356" s="71"/>
      <c r="BG356" s="72"/>
      <c r="BH356" s="71">
        <v>0</v>
      </c>
      <c r="BI356" s="71">
        <v>0</v>
      </c>
      <c r="BJ356" s="71">
        <v>0</v>
      </c>
      <c r="BK356" s="71">
        <v>0</v>
      </c>
      <c r="BL356" s="71">
        <v>3.931</v>
      </c>
      <c r="BM356" s="71">
        <v>0</v>
      </c>
      <c r="BN356" s="72"/>
      <c r="BO356" s="71">
        <v>0</v>
      </c>
      <c r="BP356" s="71">
        <v>0</v>
      </c>
      <c r="BQ356" s="71">
        <v>0</v>
      </c>
      <c r="BR356" s="71">
        <v>0</v>
      </c>
      <c r="BS356" s="71">
        <v>1</v>
      </c>
      <c r="BT356" s="71">
        <v>0</v>
      </c>
      <c r="BU356"/>
      <c r="BV356" s="70">
        <v>3.931</v>
      </c>
      <c r="BW356" s="70">
        <v>0</v>
      </c>
      <c r="BX356" s="70">
        <v>0</v>
      </c>
      <c r="BY356" s="70">
        <v>0</v>
      </c>
      <c r="BZ356" s="70">
        <v>0</v>
      </c>
      <c r="CA356" s="70">
        <v>0</v>
      </c>
      <c r="CB356" s="70">
        <v>0</v>
      </c>
      <c r="CC356" s="70">
        <v>0</v>
      </c>
      <c r="CD356" s="70">
        <v>0</v>
      </c>
    </row>
    <row r="357" spans="1:82">
      <c r="A357" s="70" t="s">
        <v>2024</v>
      </c>
      <c r="B357" s="70">
        <v>370</v>
      </c>
      <c r="C357" s="70">
        <v>13</v>
      </c>
      <c r="D357" s="70">
        <v>22</v>
      </c>
      <c r="E357" s="70">
        <v>2016</v>
      </c>
      <c r="F357" s="70" t="s">
        <v>155</v>
      </c>
      <c r="G357" s="70" t="s">
        <v>1637</v>
      </c>
      <c r="H357" s="70" t="s">
        <v>1638</v>
      </c>
      <c r="I357" s="148"/>
      <c r="J357" s="71">
        <v>30.083026913450492</v>
      </c>
      <c r="K357" s="71">
        <v>3.7583397769976972</v>
      </c>
      <c r="L357" s="71">
        <v>4.8268693298402967</v>
      </c>
      <c r="M357" s="71">
        <v>46.261972966161245</v>
      </c>
      <c r="N357" s="71">
        <v>62.738670082384658</v>
      </c>
      <c r="O357" s="71">
        <v>19.993730113447587</v>
      </c>
      <c r="P357" s="71">
        <v>17.083266320157488</v>
      </c>
      <c r="Q357" s="71">
        <v>1.5635812005443626</v>
      </c>
      <c r="R357" s="71">
        <v>4.817633463398229</v>
      </c>
      <c r="S357" s="71">
        <v>8.4790926822705982E-3</v>
      </c>
      <c r="T357" s="72"/>
      <c r="U357" s="71">
        <v>1142737</v>
      </c>
      <c r="V357" s="71">
        <v>1232</v>
      </c>
      <c r="W357" s="71">
        <v>93</v>
      </c>
      <c r="X357" s="71">
        <v>8911</v>
      </c>
      <c r="Y357" s="71">
        <v>11798</v>
      </c>
      <c r="Z357" s="71">
        <v>11759</v>
      </c>
      <c r="AA357" s="71">
        <v>3516</v>
      </c>
      <c r="AB357" s="71">
        <v>22137</v>
      </c>
      <c r="AC357" s="71">
        <v>822804.3732695448</v>
      </c>
      <c r="AD357" s="71">
        <v>8.4790926822705982E-3</v>
      </c>
      <c r="AE357" s="72"/>
      <c r="AF357" s="71">
        <v>9427004.1903443802</v>
      </c>
      <c r="AG357" s="71">
        <v>2530229.8615126661</v>
      </c>
      <c r="AH357" s="71">
        <v>491910.60330767132</v>
      </c>
      <c r="AI357" s="71">
        <v>56572633.546727791</v>
      </c>
      <c r="AJ357" s="71">
        <v>51903298.804699257</v>
      </c>
      <c r="AK357" s="71">
        <v>0</v>
      </c>
      <c r="AL357" s="71">
        <v>0</v>
      </c>
      <c r="AM357" s="71">
        <v>3036139.9404877392</v>
      </c>
      <c r="AN357" s="71">
        <v>0</v>
      </c>
      <c r="AO357" s="71">
        <v>0</v>
      </c>
      <c r="AP357" s="71">
        <v>123961216.94707951</v>
      </c>
      <c r="AQ357" s="72"/>
      <c r="AR357" s="71">
        <v>20</v>
      </c>
      <c r="AS357" s="71">
        <v>2</v>
      </c>
      <c r="AT357" s="71">
        <v>3</v>
      </c>
      <c r="AU357" s="71">
        <v>0</v>
      </c>
      <c r="AV357" s="71">
        <v>0</v>
      </c>
      <c r="AW357" s="71">
        <v>0</v>
      </c>
      <c r="AX357" s="71"/>
      <c r="AY357" s="72"/>
      <c r="AZ357" s="71">
        <v>97.933000000000007</v>
      </c>
      <c r="BA357" s="71">
        <v>20.9</v>
      </c>
      <c r="BB357" s="71">
        <v>5360</v>
      </c>
      <c r="BC357" s="71">
        <v>0</v>
      </c>
      <c r="BD357" s="71">
        <v>0</v>
      </c>
      <c r="BE357" s="71">
        <v>0</v>
      </c>
      <c r="BF357" s="71"/>
      <c r="BG357" s="72"/>
      <c r="BH357" s="71">
        <v>0</v>
      </c>
      <c r="BI357" s="71">
        <v>0</v>
      </c>
      <c r="BJ357" s="71">
        <v>0</v>
      </c>
      <c r="BK357" s="71">
        <v>0</v>
      </c>
      <c r="BL357" s="71">
        <v>3.9580000000000002</v>
      </c>
      <c r="BM357" s="71">
        <v>0</v>
      </c>
      <c r="BN357" s="72"/>
      <c r="BO357" s="71">
        <v>0</v>
      </c>
      <c r="BP357" s="71">
        <v>0</v>
      </c>
      <c r="BQ357" s="71">
        <v>0</v>
      </c>
      <c r="BR357" s="71">
        <v>0</v>
      </c>
      <c r="BS357" s="71">
        <v>1</v>
      </c>
      <c r="BT357" s="71">
        <v>0</v>
      </c>
      <c r="BU357"/>
      <c r="BV357" s="70">
        <v>3.9580000000000002</v>
      </c>
      <c r="BW357" s="70">
        <v>0</v>
      </c>
      <c r="BX357" s="70">
        <v>0</v>
      </c>
      <c r="BY357" s="70">
        <v>0</v>
      </c>
      <c r="BZ357" s="70">
        <v>0</v>
      </c>
      <c r="CA357" s="70">
        <v>0</v>
      </c>
      <c r="CB357" s="70">
        <v>0</v>
      </c>
      <c r="CC357" s="70">
        <v>0</v>
      </c>
      <c r="CD357" s="70">
        <v>0</v>
      </c>
    </row>
    <row r="358" spans="1:82">
      <c r="A358" s="70" t="s">
        <v>2025</v>
      </c>
      <c r="B358" s="70">
        <v>371</v>
      </c>
      <c r="C358" s="70">
        <v>14</v>
      </c>
      <c r="D358" s="70">
        <v>22</v>
      </c>
      <c r="E358" s="70">
        <v>2017</v>
      </c>
      <c r="F358" s="70" t="s">
        <v>156</v>
      </c>
      <c r="G358" s="70" t="s">
        <v>1637</v>
      </c>
      <c r="H358" s="70" t="s">
        <v>1638</v>
      </c>
      <c r="I358" s="148"/>
      <c r="J358" s="71">
        <v>28.142752412214922</v>
      </c>
      <c r="K358" s="71">
        <v>3.8404605233334692</v>
      </c>
      <c r="L358" s="71">
        <v>4.3572634784819968</v>
      </c>
      <c r="M358" s="71">
        <v>46.386416308071396</v>
      </c>
      <c r="N358" s="71">
        <v>61.237299004737416</v>
      </c>
      <c r="O358" s="71">
        <v>19.490190096790009</v>
      </c>
      <c r="P358" s="71">
        <v>17.04264113955157</v>
      </c>
      <c r="Q358" s="71">
        <v>1.48606278228428</v>
      </c>
      <c r="R358" s="71">
        <v>4.6144429093585266</v>
      </c>
      <c r="S358" s="71">
        <v>1.0100425311498256E-2</v>
      </c>
      <c r="T358" s="72"/>
      <c r="U358" s="71">
        <v>1051909</v>
      </c>
      <c r="V358" s="71">
        <v>1232</v>
      </c>
      <c r="W358" s="71">
        <v>93</v>
      </c>
      <c r="X358" s="71">
        <v>8911</v>
      </c>
      <c r="Y358" s="71">
        <v>11768</v>
      </c>
      <c r="Z358" s="71">
        <v>11653</v>
      </c>
      <c r="AA358" s="71">
        <v>3530</v>
      </c>
      <c r="AB358" s="71">
        <v>21757</v>
      </c>
      <c r="AC358" s="71">
        <v>803738.99999999988</v>
      </c>
      <c r="AD358" s="71">
        <v>1.0100425311498259E-2</v>
      </c>
      <c r="AE358" s="72"/>
      <c r="AF358" s="71">
        <v>8527061.9327856731</v>
      </c>
      <c r="AG358" s="71">
        <v>2537581.5662476039</v>
      </c>
      <c r="AH358" s="71">
        <v>600920.84764355503</v>
      </c>
      <c r="AI358" s="71">
        <v>55172990.982358128</v>
      </c>
      <c r="AJ358" s="71">
        <v>46946241.976522177</v>
      </c>
      <c r="AK358" s="71">
        <v>0</v>
      </c>
      <c r="AL358" s="71">
        <v>0</v>
      </c>
      <c r="AM358" s="71">
        <v>2988691.2554908111</v>
      </c>
      <c r="AN358" s="71">
        <v>0</v>
      </c>
      <c r="AO358" s="71">
        <v>0</v>
      </c>
      <c r="AP358" s="71">
        <v>116773488.56104794</v>
      </c>
      <c r="AQ358" s="72"/>
      <c r="AR358" s="71">
        <v>20</v>
      </c>
      <c r="AS358" s="71">
        <v>2</v>
      </c>
      <c r="AT358" s="71">
        <v>3</v>
      </c>
      <c r="AU358" s="71">
        <v>1</v>
      </c>
      <c r="AV358" s="71">
        <v>0</v>
      </c>
      <c r="AW358" s="71">
        <v>0</v>
      </c>
      <c r="AX358" s="71"/>
      <c r="AY358" s="72"/>
      <c r="AZ358" s="71">
        <v>97.933000000000007</v>
      </c>
      <c r="BA358" s="71">
        <v>20.9</v>
      </c>
      <c r="BB358" s="71">
        <v>5360</v>
      </c>
      <c r="BC358" s="71">
        <v>194</v>
      </c>
      <c r="BD358" s="71">
        <v>0</v>
      </c>
      <c r="BE358" s="71">
        <v>0</v>
      </c>
      <c r="BF358" s="71"/>
      <c r="BG358" s="72"/>
      <c r="BH358" s="71">
        <v>0</v>
      </c>
      <c r="BI358" s="71">
        <v>0</v>
      </c>
      <c r="BJ358" s="71">
        <v>0</v>
      </c>
      <c r="BK358" s="71">
        <v>0</v>
      </c>
      <c r="BL358" s="71">
        <v>3.6549999999999998</v>
      </c>
      <c r="BM358" s="71">
        <v>0</v>
      </c>
      <c r="BN358" s="72"/>
      <c r="BO358" s="71">
        <v>0</v>
      </c>
      <c r="BP358" s="71">
        <v>0</v>
      </c>
      <c r="BQ358" s="71">
        <v>0</v>
      </c>
      <c r="BR358" s="71">
        <v>0</v>
      </c>
      <c r="BS358" s="71">
        <v>1</v>
      </c>
      <c r="BT358" s="71">
        <v>0</v>
      </c>
      <c r="BU358"/>
      <c r="BV358" s="70">
        <v>3.6549999999999998</v>
      </c>
      <c r="BW358" s="70">
        <v>0</v>
      </c>
      <c r="BX358" s="70">
        <v>0</v>
      </c>
      <c r="BY358" s="70">
        <v>0</v>
      </c>
      <c r="BZ358" s="70">
        <v>0</v>
      </c>
      <c r="CA358" s="70">
        <v>0</v>
      </c>
      <c r="CB358" s="70">
        <v>0</v>
      </c>
      <c r="CC358" s="70">
        <v>0</v>
      </c>
      <c r="CD358" s="70">
        <v>0</v>
      </c>
    </row>
    <row r="359" spans="1:82">
      <c r="A359" s="70" t="s">
        <v>2026</v>
      </c>
      <c r="B359" s="70">
        <v>372</v>
      </c>
      <c r="C359" s="70">
        <v>15</v>
      </c>
      <c r="D359" s="70">
        <v>22</v>
      </c>
      <c r="E359" s="70">
        <v>2018</v>
      </c>
      <c r="F359" s="70" t="s">
        <v>183</v>
      </c>
      <c r="G359" s="70" t="s">
        <v>1637</v>
      </c>
      <c r="H359" s="70" t="s">
        <v>1638</v>
      </c>
      <c r="I359" s="148"/>
      <c r="J359" s="71">
        <v>22.265952469587475</v>
      </c>
      <c r="K359" s="71">
        <v>3.5744285426879348</v>
      </c>
      <c r="L359" s="71">
        <v>3.9972280106187594</v>
      </c>
      <c r="M359" s="71">
        <v>46.615197656302051</v>
      </c>
      <c r="N359" s="71">
        <v>55.685456006856846</v>
      </c>
      <c r="O359" s="71">
        <v>18.879484561967033</v>
      </c>
      <c r="P359" s="71">
        <v>17.002051544006918</v>
      </c>
      <c r="Q359" s="71">
        <v>1.3506455593320399</v>
      </c>
      <c r="R359" s="71">
        <v>4.5196280347498616</v>
      </c>
      <c r="S359" s="71">
        <v>1.1885518108727842E-2</v>
      </c>
      <c r="T359" s="72"/>
      <c r="U359" s="71">
        <v>869601</v>
      </c>
      <c r="V359" s="71">
        <v>1232</v>
      </c>
      <c r="W359" s="71">
        <v>93</v>
      </c>
      <c r="X359" s="71">
        <v>8911</v>
      </c>
      <c r="Y359" s="71">
        <v>11623</v>
      </c>
      <c r="Z359" s="71">
        <v>11504</v>
      </c>
      <c r="AA359" s="71">
        <v>3557</v>
      </c>
      <c r="AB359" s="71">
        <v>21310</v>
      </c>
      <c r="AC359" s="71">
        <v>784139</v>
      </c>
      <c r="AD359" s="71">
        <v>1.188551810872784E-2</v>
      </c>
      <c r="AE359" s="72"/>
      <c r="AF359" s="71">
        <v>7076181.3095482048</v>
      </c>
      <c r="AG359" s="71">
        <v>2295904.2724492638</v>
      </c>
      <c r="AH359" s="71">
        <v>566367.9728440746</v>
      </c>
      <c r="AI359" s="71">
        <v>56398066.668534659</v>
      </c>
      <c r="AJ359" s="71">
        <v>43072815.985114738</v>
      </c>
      <c r="AK359" s="71">
        <v>0</v>
      </c>
      <c r="AL359" s="71">
        <v>0</v>
      </c>
      <c r="AM359" s="71">
        <v>2933345.1692652372</v>
      </c>
      <c r="AN359" s="71">
        <v>0</v>
      </c>
      <c r="AO359" s="71">
        <v>0</v>
      </c>
      <c r="AP359" s="71">
        <v>112342681.37775618</v>
      </c>
      <c r="AQ359" s="72"/>
      <c r="AR359" s="71">
        <v>22</v>
      </c>
      <c r="AS359" s="71">
        <v>2</v>
      </c>
      <c r="AT359" s="71">
        <v>4</v>
      </c>
      <c r="AU359" s="71">
        <v>1</v>
      </c>
      <c r="AV359" s="71">
        <v>0</v>
      </c>
      <c r="AW359" s="71">
        <v>0</v>
      </c>
      <c r="AX359" s="71"/>
      <c r="AY359" s="72"/>
      <c r="AZ359" s="71">
        <v>110.733</v>
      </c>
      <c r="BA359" s="71">
        <v>21</v>
      </c>
      <c r="BB359" s="71">
        <v>5380</v>
      </c>
      <c r="BC359" s="71">
        <v>194</v>
      </c>
      <c r="BD359" s="71">
        <v>0</v>
      </c>
      <c r="BE359" s="71">
        <v>0</v>
      </c>
      <c r="BF359" s="71"/>
      <c r="BG359" s="72"/>
      <c r="BH359" s="71">
        <v>0</v>
      </c>
      <c r="BI359" s="71">
        <v>0</v>
      </c>
      <c r="BJ359" s="71">
        <v>0</v>
      </c>
      <c r="BK359" s="71">
        <v>0</v>
      </c>
      <c r="BL359" s="71">
        <v>3.5950000000000002</v>
      </c>
      <c r="BM359" s="71">
        <v>0</v>
      </c>
      <c r="BN359" s="72"/>
      <c r="BO359" s="71">
        <v>0</v>
      </c>
      <c r="BP359" s="71">
        <v>0</v>
      </c>
      <c r="BQ359" s="71">
        <v>0</v>
      </c>
      <c r="BR359" s="71">
        <v>0</v>
      </c>
      <c r="BS359" s="71">
        <v>1</v>
      </c>
      <c r="BT359" s="71">
        <v>0</v>
      </c>
      <c r="BU359"/>
      <c r="BV359" s="70">
        <v>3.5950000000000002</v>
      </c>
      <c r="BW359" s="70">
        <v>0</v>
      </c>
      <c r="BX359" s="70">
        <v>0</v>
      </c>
      <c r="BY359" s="70">
        <v>0</v>
      </c>
      <c r="BZ359" s="70">
        <v>0</v>
      </c>
      <c r="CA359" s="70">
        <v>0</v>
      </c>
      <c r="CB359" s="70">
        <v>0</v>
      </c>
      <c r="CC359" s="70">
        <v>0</v>
      </c>
      <c r="CD359" s="70">
        <v>0</v>
      </c>
    </row>
    <row r="360" spans="1:82">
      <c r="A360" s="70" t="s">
        <v>2027</v>
      </c>
      <c r="B360" s="70">
        <v>373</v>
      </c>
      <c r="C360" s="70">
        <v>16</v>
      </c>
      <c r="D360" s="70">
        <v>22</v>
      </c>
      <c r="E360" s="70">
        <v>2019</v>
      </c>
      <c r="F360" s="70" t="s">
        <v>158</v>
      </c>
      <c r="G360" s="70" t="s">
        <v>1637</v>
      </c>
      <c r="H360" s="70" t="s">
        <v>1638</v>
      </c>
      <c r="I360" s="148"/>
      <c r="J360" s="71">
        <v>20.64302329631041</v>
      </c>
      <c r="K360" s="71">
        <v>3.3168064837973525</v>
      </c>
      <c r="L360" s="71">
        <v>4.0151369560047154</v>
      </c>
      <c r="M360" s="71">
        <v>41.818065095132269</v>
      </c>
      <c r="N360" s="71">
        <v>55.369198278086785</v>
      </c>
      <c r="O360" s="71">
        <v>17.986892362282308</v>
      </c>
      <c r="P360" s="71">
        <v>15.040158017749164</v>
      </c>
      <c r="Q360" s="71">
        <v>1.2783271978534301</v>
      </c>
      <c r="R360" s="71">
        <v>4.4190413259720875</v>
      </c>
      <c r="S360" s="71">
        <v>1.2422739936435657E-2</v>
      </c>
      <c r="T360" s="72"/>
      <c r="U360" s="71">
        <v>848100</v>
      </c>
      <c r="V360" s="71">
        <v>1232</v>
      </c>
      <c r="W360" s="71">
        <v>93</v>
      </c>
      <c r="X360" s="71">
        <v>8911</v>
      </c>
      <c r="Y360" s="71">
        <v>11416</v>
      </c>
      <c r="Z360" s="71">
        <v>11261</v>
      </c>
      <c r="AA360" s="71">
        <v>3123</v>
      </c>
      <c r="AB360" s="71">
        <v>20715</v>
      </c>
      <c r="AC360" s="71">
        <v>779245</v>
      </c>
      <c r="AD360" s="71">
        <v>1.242273993643566E-2</v>
      </c>
      <c r="AE360" s="72"/>
      <c r="AF360" s="71">
        <v>6771934.4132053591</v>
      </c>
      <c r="AG360" s="71">
        <v>2295224.3907601559</v>
      </c>
      <c r="AH360" s="71">
        <v>611508.23533980327</v>
      </c>
      <c r="AI360" s="71">
        <v>55265423.4366633</v>
      </c>
      <c r="AJ360" s="71">
        <v>44625972.704021357</v>
      </c>
      <c r="AK360" s="71">
        <v>0</v>
      </c>
      <c r="AL360" s="71">
        <v>0</v>
      </c>
      <c r="AM360" s="71">
        <v>2821227.0575634912</v>
      </c>
      <c r="AN360" s="71">
        <v>0</v>
      </c>
      <c r="AO360" s="71">
        <v>0</v>
      </c>
      <c r="AP360" s="71">
        <v>112391290.23755345</v>
      </c>
      <c r="AQ360" s="72"/>
      <c r="AR360" s="71">
        <v>29</v>
      </c>
      <c r="AS360" s="71">
        <v>3</v>
      </c>
      <c r="AT360" s="71">
        <v>4</v>
      </c>
      <c r="AU360" s="71">
        <v>1</v>
      </c>
      <c r="AV360" s="71">
        <v>0</v>
      </c>
      <c r="AW360" s="71">
        <v>0</v>
      </c>
      <c r="AX360" s="71"/>
      <c r="AY360" s="72"/>
      <c r="AZ360" s="71">
        <v>156.63300000000001</v>
      </c>
      <c r="BA360" s="71">
        <v>70.400000000000006</v>
      </c>
      <c r="BB360" s="71">
        <v>5379.8</v>
      </c>
      <c r="BC360" s="71">
        <v>194</v>
      </c>
      <c r="BD360" s="71">
        <v>0</v>
      </c>
      <c r="BE360" s="71">
        <v>0</v>
      </c>
      <c r="BF360" s="71"/>
      <c r="BG360" s="72"/>
      <c r="BH360" s="71">
        <v>0</v>
      </c>
      <c r="BI360" s="71">
        <v>0</v>
      </c>
      <c r="BJ360" s="71">
        <v>0</v>
      </c>
      <c r="BK360" s="71">
        <v>0</v>
      </c>
      <c r="BL360" s="71">
        <v>3.5139999999999998</v>
      </c>
      <c r="BM360" s="71">
        <v>0</v>
      </c>
      <c r="BN360" s="72"/>
      <c r="BO360" s="71">
        <v>0</v>
      </c>
      <c r="BP360" s="71">
        <v>0</v>
      </c>
      <c r="BQ360" s="71">
        <v>0</v>
      </c>
      <c r="BR360" s="71">
        <v>0</v>
      </c>
      <c r="BS360" s="71">
        <v>1</v>
      </c>
      <c r="BT360" s="71">
        <v>0</v>
      </c>
      <c r="BU360"/>
      <c r="BV360" s="70">
        <v>3.5139999999999998</v>
      </c>
      <c r="BW360" s="70">
        <v>0</v>
      </c>
      <c r="BX360" s="70">
        <v>0</v>
      </c>
      <c r="BY360" s="70">
        <v>0</v>
      </c>
      <c r="BZ360" s="70">
        <v>0</v>
      </c>
      <c r="CA360" s="70">
        <v>0</v>
      </c>
      <c r="CB360" s="70">
        <v>0</v>
      </c>
      <c r="CC360" s="70">
        <v>0</v>
      </c>
      <c r="CD360" s="70">
        <v>0</v>
      </c>
    </row>
    <row r="361" spans="1:82">
      <c r="A361" s="70" t="s">
        <v>2028</v>
      </c>
      <c r="B361" s="70">
        <v>374</v>
      </c>
      <c r="C361" s="70">
        <v>17</v>
      </c>
      <c r="D361" s="70">
        <v>22</v>
      </c>
      <c r="E361" s="70">
        <v>2020</v>
      </c>
      <c r="F361" s="70" t="s">
        <v>159</v>
      </c>
      <c r="G361" s="70" t="s">
        <v>1637</v>
      </c>
      <c r="H361" s="70" t="s">
        <v>1638</v>
      </c>
      <c r="I361" s="148"/>
      <c r="J361" s="71">
        <v>18.710011365412221</v>
      </c>
      <c r="K361" s="71">
        <v>2.8633498148138119</v>
      </c>
      <c r="L361" s="71">
        <v>5.2474836233386952</v>
      </c>
      <c r="M361" s="71">
        <v>37.629607424472944</v>
      </c>
      <c r="N361" s="71">
        <v>50.26444465506848</v>
      </c>
      <c r="O361" s="71">
        <v>15.619117043761605</v>
      </c>
      <c r="P361" s="71">
        <v>14.014257920419364</v>
      </c>
      <c r="Q361" s="71">
        <v>1.19436737389192</v>
      </c>
      <c r="R361" s="71">
        <v>4.8951945760722753</v>
      </c>
      <c r="S361" s="71">
        <v>1.419244386474661E-2</v>
      </c>
      <c r="T361" s="72"/>
      <c r="U361" s="71">
        <v>871371</v>
      </c>
      <c r="V361" s="71">
        <v>984</v>
      </c>
      <c r="W361" s="71">
        <v>108</v>
      </c>
      <c r="X361" s="71">
        <v>8432</v>
      </c>
      <c r="Y361" s="71">
        <v>11307</v>
      </c>
      <c r="Z361" s="71">
        <v>11161</v>
      </c>
      <c r="AA361" s="71">
        <v>3093</v>
      </c>
      <c r="AB361" s="71">
        <v>20257</v>
      </c>
      <c r="AC361" s="71">
        <v>867770</v>
      </c>
      <c r="AD361" s="71">
        <v>1.419244386474661E-2</v>
      </c>
      <c r="AE361" s="72"/>
      <c r="AF361" s="71">
        <v>6803584.1088440903</v>
      </c>
      <c r="AG361" s="71">
        <v>1834549.9327320117</v>
      </c>
      <c r="AH361" s="71">
        <v>769534.49009186495</v>
      </c>
      <c r="AI361" s="71">
        <v>48413859.740798429</v>
      </c>
      <c r="AJ361" s="71">
        <v>46432057.787022613</v>
      </c>
      <c r="AK361" s="71"/>
      <c r="AL361" s="71"/>
      <c r="AM361" s="71">
        <v>2643763.5599640859</v>
      </c>
      <c r="AN361" s="71"/>
      <c r="AO361" s="71"/>
      <c r="AP361" s="71">
        <v>106897349.6194531</v>
      </c>
      <c r="AQ361" s="72"/>
      <c r="AR361" s="71">
        <v>30</v>
      </c>
      <c r="AS361" s="71">
        <v>4</v>
      </c>
      <c r="AT361" s="71">
        <v>4</v>
      </c>
      <c r="AU361" s="71">
        <v>1</v>
      </c>
      <c r="AV361" s="71">
        <v>0</v>
      </c>
      <c r="AW361" s="71">
        <v>0</v>
      </c>
      <c r="AX361" s="71"/>
      <c r="AY361" s="72"/>
      <c r="AZ361" s="71">
        <v>166.53299999999999</v>
      </c>
      <c r="BA361" s="71">
        <v>119.9</v>
      </c>
      <c r="BB361" s="71">
        <v>4979.8</v>
      </c>
      <c r="BC361" s="71">
        <v>194</v>
      </c>
      <c r="BD361" s="71">
        <v>0</v>
      </c>
      <c r="BE361" s="71">
        <v>0</v>
      </c>
      <c r="BF361" s="71"/>
      <c r="BG361" s="72"/>
      <c r="BH361" s="71">
        <v>0</v>
      </c>
      <c r="BI361" s="71">
        <v>0</v>
      </c>
      <c r="BJ361" s="71">
        <v>0</v>
      </c>
      <c r="BK361" s="71">
        <v>0</v>
      </c>
      <c r="BL361" s="71">
        <v>3.5190000000000001</v>
      </c>
      <c r="BM361" s="71">
        <v>0</v>
      </c>
      <c r="BN361" s="72"/>
      <c r="BO361" s="71">
        <v>0</v>
      </c>
      <c r="BP361" s="71">
        <v>0</v>
      </c>
      <c r="BQ361" s="71">
        <v>0</v>
      </c>
      <c r="BR361" s="71">
        <v>0</v>
      </c>
      <c r="BS361" s="71">
        <v>1</v>
      </c>
      <c r="BT361" s="71">
        <v>0</v>
      </c>
      <c r="BU361"/>
      <c r="BV361" s="70">
        <v>3.5190000000000001</v>
      </c>
      <c r="BW361" s="70">
        <v>0</v>
      </c>
      <c r="BX361" s="70">
        <v>0</v>
      </c>
      <c r="BY361" s="70">
        <v>0</v>
      </c>
      <c r="BZ361" s="70">
        <v>0</v>
      </c>
      <c r="CA361" s="70">
        <v>0</v>
      </c>
      <c r="CB361" s="70">
        <v>0</v>
      </c>
      <c r="CC361" s="70">
        <v>0</v>
      </c>
      <c r="CD361" s="70">
        <v>0</v>
      </c>
    </row>
    <row r="362" spans="1:82">
      <c r="A362" s="70" t="s">
        <v>2029</v>
      </c>
      <c r="B362" s="70">
        <v>374</v>
      </c>
      <c r="C362" s="70">
        <v>18</v>
      </c>
      <c r="D362" s="70">
        <v>22</v>
      </c>
      <c r="E362" s="70">
        <v>2021</v>
      </c>
      <c r="F362" s="70" t="s">
        <v>160</v>
      </c>
      <c r="G362" s="70" t="s">
        <v>1637</v>
      </c>
      <c r="H362" s="70" t="s">
        <v>1638</v>
      </c>
      <c r="I362" s="148"/>
      <c r="J362" s="71">
        <v>22.184696783007901</v>
      </c>
      <c r="K362" s="71">
        <v>2.7582006887066832</v>
      </c>
      <c r="L362" s="71">
        <v>4.7887955371878519</v>
      </c>
      <c r="M362" s="71">
        <v>38.217249954851248</v>
      </c>
      <c r="N362" s="71">
        <v>48.56558087839079</v>
      </c>
      <c r="O362" s="71">
        <v>14.981752460070824</v>
      </c>
      <c r="P362" s="71">
        <v>14.622881360423147</v>
      </c>
      <c r="Q362" s="71">
        <v>1.1525031129179899</v>
      </c>
      <c r="R362" s="71">
        <v>4.6000561810960088</v>
      </c>
      <c r="S362" s="71">
        <v>1.3055046579160821E-2</v>
      </c>
      <c r="T362" s="72"/>
      <c r="U362" s="71">
        <v>1061021</v>
      </c>
      <c r="V362" s="71">
        <v>984</v>
      </c>
      <c r="W362" s="71">
        <v>108</v>
      </c>
      <c r="X362" s="71">
        <v>8432</v>
      </c>
      <c r="Y362" s="71">
        <v>11058</v>
      </c>
      <c r="Z362" s="71">
        <v>11023</v>
      </c>
      <c r="AA362" s="71">
        <v>3147</v>
      </c>
      <c r="AB362" s="71">
        <v>19739</v>
      </c>
      <c r="AC362" s="71">
        <v>791082.99999999988</v>
      </c>
      <c r="AD362" s="71">
        <v>1.3055046579160821E-2</v>
      </c>
      <c r="AE362" s="72"/>
      <c r="AF362" s="71">
        <v>8126964.1588310543</v>
      </c>
      <c r="AG362" s="71">
        <v>1866229.7304424788</v>
      </c>
      <c r="AH362" s="71">
        <v>689932.45448966068</v>
      </c>
      <c r="AI362" s="71">
        <v>53124355.501766466</v>
      </c>
      <c r="AJ362" s="71">
        <v>44234254.260918722</v>
      </c>
      <c r="AK362" s="71">
        <v>0</v>
      </c>
      <c r="AL362" s="71">
        <v>0</v>
      </c>
      <c r="AM362" s="71">
        <v>2591017.8814382218</v>
      </c>
      <c r="AN362" s="71">
        <v>0</v>
      </c>
      <c r="AO362" s="71">
        <v>0</v>
      </c>
      <c r="AP362" s="71">
        <v>110632753.98788661</v>
      </c>
      <c r="AQ362" s="72"/>
      <c r="AR362" s="71">
        <v>37</v>
      </c>
      <c r="AS362" s="71">
        <v>4</v>
      </c>
      <c r="AT362" s="71">
        <v>5</v>
      </c>
      <c r="AU362" s="71">
        <v>1</v>
      </c>
      <c r="AV362" s="71">
        <v>0</v>
      </c>
      <c r="AW362" s="71">
        <v>0</v>
      </c>
      <c r="AX362" s="71"/>
      <c r="AY362" s="72"/>
      <c r="AZ362" s="71">
        <v>208.93299999999999</v>
      </c>
      <c r="BA362" s="71">
        <v>119.9</v>
      </c>
      <c r="BB362" s="71">
        <v>4999.6000000000004</v>
      </c>
      <c r="BC362" s="71">
        <v>194</v>
      </c>
      <c r="BD362" s="71">
        <v>0</v>
      </c>
      <c r="BE362" s="71">
        <v>0</v>
      </c>
      <c r="BF362" s="71"/>
      <c r="BG362" s="72"/>
      <c r="BH362" s="71">
        <v>0</v>
      </c>
      <c r="BI362" s="71">
        <v>0</v>
      </c>
      <c r="BJ362" s="71">
        <v>0</v>
      </c>
      <c r="BK362" s="71">
        <v>0</v>
      </c>
      <c r="BL362" s="71">
        <v>3.6680000000000001</v>
      </c>
      <c r="BM362" s="71">
        <v>0</v>
      </c>
      <c r="BN362" s="72"/>
      <c r="BO362" s="71">
        <v>0</v>
      </c>
      <c r="BP362" s="71">
        <v>0</v>
      </c>
      <c r="BQ362" s="71">
        <v>0</v>
      </c>
      <c r="BR362" s="71">
        <v>0</v>
      </c>
      <c r="BS362" s="71">
        <v>1</v>
      </c>
      <c r="BT362" s="71">
        <v>0</v>
      </c>
      <c r="BU362"/>
      <c r="BV362" s="70">
        <v>3.6680000000000001</v>
      </c>
      <c r="BW362" s="70">
        <v>0</v>
      </c>
      <c r="BX362" s="70">
        <v>0</v>
      </c>
      <c r="BY362" s="70">
        <v>0</v>
      </c>
      <c r="BZ362" s="70">
        <v>0</v>
      </c>
      <c r="CA362" s="70">
        <v>0</v>
      </c>
      <c r="CB362" s="70">
        <v>0</v>
      </c>
      <c r="CC362" s="70">
        <v>0</v>
      </c>
      <c r="CD362" s="70">
        <v>0</v>
      </c>
    </row>
    <row r="363" spans="1:82">
      <c r="A363" s="70" t="s">
        <v>1639</v>
      </c>
      <c r="B363" s="70">
        <v>374</v>
      </c>
      <c r="C363" s="70">
        <v>19</v>
      </c>
      <c r="D363" s="70">
        <v>22</v>
      </c>
      <c r="E363" s="70">
        <v>2022</v>
      </c>
      <c r="F363" s="70" t="s">
        <v>161</v>
      </c>
      <c r="G363" s="70" t="s">
        <v>1637</v>
      </c>
      <c r="H363" s="70" t="s">
        <v>1638</v>
      </c>
      <c r="I363" s="148"/>
      <c r="J363" s="71">
        <v>18.071959627617623</v>
      </c>
      <c r="K363" s="71">
        <v>2.6383681143912199</v>
      </c>
      <c r="L363" s="71">
        <v>4.2937874715914983</v>
      </c>
      <c r="M363" s="71">
        <v>38.964490123362609</v>
      </c>
      <c r="N363" s="71">
        <v>47.184706155722473</v>
      </c>
      <c r="O363" s="71">
        <v>15.516706237095727</v>
      </c>
      <c r="P363" s="71">
        <v>14.444502764841252</v>
      </c>
      <c r="Q363" s="71">
        <v>1.1323025507812587</v>
      </c>
      <c r="R363" s="71">
        <v>4.9392432360214089</v>
      </c>
      <c r="S363" s="71">
        <v>1.4916325647935909E-2</v>
      </c>
      <c r="T363" s="72"/>
      <c r="U363" s="71">
        <v>1063043</v>
      </c>
      <c r="V363" s="71">
        <v>984</v>
      </c>
      <c r="W363" s="71">
        <v>108</v>
      </c>
      <c r="X363" s="71">
        <v>8432</v>
      </c>
      <c r="Y363" s="71">
        <v>10909</v>
      </c>
      <c r="Z363" s="71">
        <v>10847</v>
      </c>
      <c r="AA363" s="71">
        <v>3156</v>
      </c>
      <c r="AB363" s="71">
        <v>19234</v>
      </c>
      <c r="AC363" s="71">
        <v>860082</v>
      </c>
      <c r="AD363" s="71">
        <v>1.4916325647935909E-2</v>
      </c>
      <c r="AE363" s="72"/>
      <c r="AF363" s="71">
        <v>7259016.5432308884</v>
      </c>
      <c r="AG363" s="71">
        <v>1882623.7593970196</v>
      </c>
      <c r="AH363" s="71">
        <v>765831.36715695448</v>
      </c>
      <c r="AI363" s="71">
        <v>52759092.378356181</v>
      </c>
      <c r="AJ363" s="71">
        <v>44419971.835617229</v>
      </c>
      <c r="AK363" s="71">
        <v>0</v>
      </c>
      <c r="AL363" s="71">
        <v>0</v>
      </c>
      <c r="AM363" s="71">
        <v>2483634.380626461</v>
      </c>
      <c r="AN363" s="71">
        <v>0</v>
      </c>
      <c r="AO363" s="71">
        <v>0</v>
      </c>
      <c r="AP363" s="71">
        <v>109570170.26438473</v>
      </c>
      <c r="AQ363" s="72"/>
      <c r="AR363" s="71">
        <v>42</v>
      </c>
      <c r="AS363" s="71">
        <v>4</v>
      </c>
      <c r="AT363" s="71">
        <v>5</v>
      </c>
      <c r="AU363" s="71">
        <v>1</v>
      </c>
      <c r="AV363" s="71">
        <v>0</v>
      </c>
      <c r="AW363" s="71">
        <v>0</v>
      </c>
      <c r="AX363" s="71"/>
      <c r="AY363" s="72"/>
      <c r="AZ363" s="71">
        <v>245.03300000000004</v>
      </c>
      <c r="BA363" s="71">
        <v>119.9</v>
      </c>
      <c r="BB363" s="71">
        <v>4999.6000000000004</v>
      </c>
      <c r="BC363" s="71">
        <v>194</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2030</v>
      </c>
      <c r="B364" s="70">
        <v>374</v>
      </c>
      <c r="C364" s="70">
        <v>20</v>
      </c>
      <c r="D364" s="70">
        <v>22</v>
      </c>
      <c r="E364" s="70">
        <v>2023</v>
      </c>
      <c r="F364" s="70" t="s">
        <v>1539</v>
      </c>
      <c r="G364" s="70" t="s">
        <v>1637</v>
      </c>
      <c r="H364" s="70" t="s">
        <v>1638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48</v>
      </c>
      <c r="AS364" s="71">
        <v>4</v>
      </c>
      <c r="AT364" s="71">
        <v>6</v>
      </c>
      <c r="AU364" s="71">
        <v>1</v>
      </c>
      <c r="AV364" s="71">
        <v>0</v>
      </c>
      <c r="AW364" s="71">
        <v>0</v>
      </c>
      <c r="AX364" s="71"/>
      <c r="AY364" s="72"/>
      <c r="AZ364" s="71">
        <v>282.63300000000004</v>
      </c>
      <c r="BA364" s="71">
        <v>119.9</v>
      </c>
      <c r="BB364" s="71">
        <v>9979.6</v>
      </c>
      <c r="BC364" s="71">
        <v>194</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1636</v>
      </c>
      <c r="B365" s="70">
        <v>374</v>
      </c>
      <c r="C365" s="70">
        <v>21</v>
      </c>
      <c r="D365" s="70">
        <v>22</v>
      </c>
      <c r="E365" s="70">
        <v>2024</v>
      </c>
      <c r="F365" s="70" t="s">
        <v>1554</v>
      </c>
      <c r="G365" s="70" t="s">
        <v>1637</v>
      </c>
      <c r="H365" s="70" t="s">
        <v>1638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2031</v>
      </c>
      <c r="B366" s="70">
        <v>52</v>
      </c>
      <c r="C366" s="70">
        <v>1</v>
      </c>
      <c r="D366" s="70">
        <v>4</v>
      </c>
      <c r="E366" s="70">
        <v>1990</v>
      </c>
      <c r="F366" s="70" t="s">
        <v>787</v>
      </c>
      <c r="G366" s="70" t="s">
        <v>2032</v>
      </c>
      <c r="H366" s="70" t="s">
        <v>2033</v>
      </c>
      <c r="I366" s="148"/>
      <c r="J366" s="71">
        <v>74.656003866568113</v>
      </c>
      <c r="K366" s="71">
        <v>0.78823160272176673</v>
      </c>
      <c r="L366" s="71">
        <v>0.87784135944291963</v>
      </c>
      <c r="M366" s="71">
        <v>11.8113566288283</v>
      </c>
      <c r="N366" s="71">
        <v>8.4453594611779792</v>
      </c>
      <c r="O366" s="71">
        <v>9.5231914375322422</v>
      </c>
      <c r="P366" s="71">
        <v>7.3884597888869337</v>
      </c>
      <c r="Q366" s="71">
        <v>0.73543685884158805</v>
      </c>
      <c r="R366" s="71">
        <v>0</v>
      </c>
      <c r="S366" s="71">
        <v>1.085807813129708</v>
      </c>
      <c r="T366" s="72"/>
      <c r="U366" s="71">
        <v>6119769</v>
      </c>
      <c r="V366" s="71">
        <v>330</v>
      </c>
      <c r="W366" s="71">
        <v>8</v>
      </c>
      <c r="X366" s="71">
        <v>4029</v>
      </c>
      <c r="Y366" s="71">
        <v>3355</v>
      </c>
      <c r="Z366" s="71">
        <v>3917</v>
      </c>
      <c r="AA366" s="71">
        <v>1794</v>
      </c>
      <c r="AB366" s="71">
        <v>11941</v>
      </c>
      <c r="AC366" s="71">
        <v>0</v>
      </c>
      <c r="AD366" s="71">
        <v>1.085807813129708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2034</v>
      </c>
      <c r="B367" s="70">
        <v>53</v>
      </c>
      <c r="C367" s="70">
        <v>2</v>
      </c>
      <c r="D367" s="70">
        <v>4</v>
      </c>
      <c r="E367" s="70">
        <v>2005</v>
      </c>
      <c r="F367" s="70" t="s">
        <v>789</v>
      </c>
      <c r="G367" s="70" t="s">
        <v>2032</v>
      </c>
      <c r="H367" s="70" t="s">
        <v>2033</v>
      </c>
      <c r="I367" s="148"/>
      <c r="J367" s="71">
        <v>57.153929397164227</v>
      </c>
      <c r="K367" s="71">
        <v>0.57689231051732548</v>
      </c>
      <c r="L367" s="71">
        <v>0.99357642268870783</v>
      </c>
      <c r="M367" s="71">
        <v>23.53573197581634</v>
      </c>
      <c r="N367" s="71">
        <v>14.974333893965801</v>
      </c>
      <c r="O367" s="71">
        <v>15.442277720944899</v>
      </c>
      <c r="P367" s="71">
        <v>8.4682693475296293</v>
      </c>
      <c r="Q367" s="71">
        <v>0.88966510011814104</v>
      </c>
      <c r="R367" s="71">
        <v>0</v>
      </c>
      <c r="S367" s="71">
        <v>1.3757784903826911</v>
      </c>
      <c r="T367" s="72"/>
      <c r="U367" s="71">
        <v>3838314</v>
      </c>
      <c r="V367" s="71">
        <v>292</v>
      </c>
      <c r="W367" s="71">
        <v>11</v>
      </c>
      <c r="X367" s="71">
        <v>4484</v>
      </c>
      <c r="Y367" s="71">
        <v>5271</v>
      </c>
      <c r="Z367" s="71">
        <v>7350</v>
      </c>
      <c r="AA367" s="71">
        <v>1684</v>
      </c>
      <c r="AB367" s="71">
        <v>15101</v>
      </c>
      <c r="AC367" s="71">
        <v>0</v>
      </c>
      <c r="AD367" s="71">
        <v>1.3757784903826911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2035</v>
      </c>
      <c r="B368" s="70">
        <v>54</v>
      </c>
      <c r="C368" s="70">
        <v>3</v>
      </c>
      <c r="D368" s="70">
        <v>4</v>
      </c>
      <c r="E368" s="70">
        <v>2006</v>
      </c>
      <c r="F368" s="70" t="s">
        <v>790</v>
      </c>
      <c r="G368" s="1064" t="s">
        <v>2032</v>
      </c>
      <c r="H368" s="70" t="s">
        <v>2033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2036</v>
      </c>
      <c r="B369" s="70">
        <v>55</v>
      </c>
      <c r="C369" s="70">
        <v>4</v>
      </c>
      <c r="D369" s="70">
        <v>4</v>
      </c>
      <c r="E369" s="70">
        <v>2007</v>
      </c>
      <c r="F369" s="70" t="s">
        <v>791</v>
      </c>
      <c r="G369" s="1064" t="s">
        <v>2032</v>
      </c>
      <c r="H369" s="70" t="s">
        <v>2033</v>
      </c>
      <c r="I369" s="148"/>
      <c r="J369" s="71">
        <v>54.890356775407852</v>
      </c>
      <c r="K369" s="71">
        <v>0.62922548560149438</v>
      </c>
      <c r="L369" s="71">
        <v>4.5184892822920251</v>
      </c>
      <c r="M369" s="71">
        <v>23.97177211947086</v>
      </c>
      <c r="N369" s="71">
        <v>17.40694026878651</v>
      </c>
      <c r="O369" s="71">
        <v>15.63689643274447</v>
      </c>
      <c r="P369" s="71">
        <v>9.0282944935656033</v>
      </c>
      <c r="Q369" s="71">
        <v>0.98891324037015804</v>
      </c>
      <c r="R369" s="71">
        <v>0</v>
      </c>
      <c r="S369" s="71">
        <v>1.4728874689171261</v>
      </c>
      <c r="T369" s="72"/>
      <c r="U369" s="71">
        <v>3703688</v>
      </c>
      <c r="V369" s="71">
        <v>299</v>
      </c>
      <c r="W369" s="71">
        <v>46</v>
      </c>
      <c r="X369" s="71">
        <v>5292</v>
      </c>
      <c r="Y369" s="71">
        <v>5725</v>
      </c>
      <c r="Z369" s="71">
        <v>7737</v>
      </c>
      <c r="AA369" s="71">
        <v>1768</v>
      </c>
      <c r="AB369" s="71">
        <v>15898</v>
      </c>
      <c r="AC369" s="71">
        <v>0</v>
      </c>
      <c r="AD369" s="71">
        <v>1.4728874689171261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2037</v>
      </c>
      <c r="B370" s="70">
        <v>56</v>
      </c>
      <c r="C370" s="70">
        <v>5</v>
      </c>
      <c r="D370" s="70">
        <v>4</v>
      </c>
      <c r="E370" s="70">
        <v>2008</v>
      </c>
      <c r="F370" s="70" t="s">
        <v>792</v>
      </c>
      <c r="G370" s="70" t="s">
        <v>2032</v>
      </c>
      <c r="H370" s="70" t="s">
        <v>2033</v>
      </c>
      <c r="I370" s="148"/>
      <c r="J370" s="71">
        <v>57.117432776881678</v>
      </c>
      <c r="K370" s="71">
        <v>0.47680626112171243</v>
      </c>
      <c r="L370" s="71">
        <v>3.5924361173881532</v>
      </c>
      <c r="M370" s="71">
        <v>25.073619216125181</v>
      </c>
      <c r="N370" s="71">
        <v>16.82142655722744</v>
      </c>
      <c r="O370" s="71">
        <v>15.294120799640019</v>
      </c>
      <c r="P370" s="71">
        <v>8.2171983736163305</v>
      </c>
      <c r="Q370" s="71">
        <v>0.97511402466550801</v>
      </c>
      <c r="R370" s="71">
        <v>0</v>
      </c>
      <c r="S370" s="71">
        <v>1.4269231641201361</v>
      </c>
      <c r="T370" s="72"/>
      <c r="U370" s="71">
        <v>4043721</v>
      </c>
      <c r="V370" s="71">
        <v>299</v>
      </c>
      <c r="W370" s="71">
        <v>46</v>
      </c>
      <c r="X370" s="71">
        <v>5292</v>
      </c>
      <c r="Y370" s="71">
        <v>5774</v>
      </c>
      <c r="Z370" s="71">
        <v>7833</v>
      </c>
      <c r="AA370" s="71">
        <v>1611</v>
      </c>
      <c r="AB370" s="71">
        <v>15934</v>
      </c>
      <c r="AC370" s="71">
        <v>0</v>
      </c>
      <c r="AD370" s="71">
        <v>1.4269231641201361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2038</v>
      </c>
      <c r="B371" s="70">
        <v>57</v>
      </c>
      <c r="C371" s="70">
        <v>6</v>
      </c>
      <c r="D371" s="70">
        <v>4</v>
      </c>
      <c r="E371" s="70">
        <v>2009</v>
      </c>
      <c r="F371" s="70" t="s">
        <v>176</v>
      </c>
      <c r="G371" s="70" t="s">
        <v>2032</v>
      </c>
      <c r="H371" s="70" t="s">
        <v>2033</v>
      </c>
      <c r="I371" s="148"/>
      <c r="J371" s="71">
        <v>64.245432344144433</v>
      </c>
      <c r="K371" s="71">
        <v>0.46658814464617548</v>
      </c>
      <c r="L371" s="71">
        <v>1.3748461131984631</v>
      </c>
      <c r="M371" s="71">
        <v>23.960722674208341</v>
      </c>
      <c r="N371" s="71">
        <v>14.60311696104379</v>
      </c>
      <c r="O371" s="71">
        <v>15.55414461761497</v>
      </c>
      <c r="P371" s="71">
        <v>7.9992155741901456</v>
      </c>
      <c r="Q371" s="71">
        <v>0.935439412189915</v>
      </c>
      <c r="R371" s="71">
        <v>0</v>
      </c>
      <c r="S371" s="71">
        <v>1.4558768384922101</v>
      </c>
      <c r="T371" s="72"/>
      <c r="U371" s="71">
        <v>3594235</v>
      </c>
      <c r="V371" s="71">
        <v>357</v>
      </c>
      <c r="W371" s="71">
        <v>26</v>
      </c>
      <c r="X371" s="71">
        <v>5904</v>
      </c>
      <c r="Y371" s="71">
        <v>5869</v>
      </c>
      <c r="Z371" s="71">
        <v>7863</v>
      </c>
      <c r="AA371" s="71">
        <v>1610</v>
      </c>
      <c r="AB371" s="71">
        <v>16046</v>
      </c>
      <c r="AC371" s="71">
        <v>0</v>
      </c>
      <c r="AD371" s="71">
        <v>1.4558768384922101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69.86</v>
      </c>
      <c r="BK371" s="71">
        <v>0</v>
      </c>
      <c r="BL371" s="71">
        <v>0</v>
      </c>
      <c r="BM371" s="71">
        <v>0</v>
      </c>
      <c r="BN371" s="72"/>
      <c r="BO371" s="71">
        <v>0</v>
      </c>
      <c r="BP371" s="71">
        <v>0</v>
      </c>
      <c r="BQ371" s="71">
        <v>5</v>
      </c>
      <c r="BR371" s="71">
        <v>0</v>
      </c>
      <c r="BS371" s="71">
        <v>0</v>
      </c>
      <c r="BT371" s="71">
        <v>0</v>
      </c>
      <c r="BU371"/>
      <c r="BV371" s="70">
        <v>69.86</v>
      </c>
      <c r="BW371" s="70">
        <v>0</v>
      </c>
      <c r="BX371" s="70">
        <v>0</v>
      </c>
      <c r="BY371" s="70">
        <v>0</v>
      </c>
      <c r="BZ371" s="70">
        <v>0</v>
      </c>
      <c r="CA371" s="70">
        <v>0</v>
      </c>
      <c r="CB371" s="70">
        <v>0</v>
      </c>
      <c r="CC371" s="70">
        <v>0</v>
      </c>
      <c r="CD371" s="70">
        <v>0</v>
      </c>
    </row>
    <row r="372" spans="1:82">
      <c r="A372" s="70" t="s">
        <v>2039</v>
      </c>
      <c r="B372" s="70">
        <v>58</v>
      </c>
      <c r="C372" s="70">
        <v>7</v>
      </c>
      <c r="D372" s="70">
        <v>4</v>
      </c>
      <c r="E372" s="70">
        <v>2010</v>
      </c>
      <c r="F372" s="70" t="s">
        <v>177</v>
      </c>
      <c r="G372" s="70" t="s">
        <v>2032</v>
      </c>
      <c r="H372" s="70" t="s">
        <v>2033</v>
      </c>
      <c r="I372" s="148"/>
      <c r="J372" s="71">
        <v>49.851358769651092</v>
      </c>
      <c r="K372" s="71">
        <v>0.49884655375131548</v>
      </c>
      <c r="L372" s="71">
        <v>1.273859486121238</v>
      </c>
      <c r="M372" s="71">
        <v>24.262668011213481</v>
      </c>
      <c r="N372" s="71">
        <v>15.597313487252389</v>
      </c>
      <c r="O372" s="71">
        <v>15.67122537864614</v>
      </c>
      <c r="P372" s="71">
        <v>8.035943659030357</v>
      </c>
      <c r="Q372" s="71">
        <v>0.98175839758616401</v>
      </c>
      <c r="R372" s="71">
        <v>0</v>
      </c>
      <c r="S372" s="71">
        <v>1.611283247256529</v>
      </c>
      <c r="T372" s="72"/>
      <c r="U372" s="71">
        <v>3274725</v>
      </c>
      <c r="V372" s="71">
        <v>357</v>
      </c>
      <c r="W372" s="71">
        <v>26</v>
      </c>
      <c r="X372" s="71">
        <v>5904</v>
      </c>
      <c r="Y372" s="71">
        <v>5922</v>
      </c>
      <c r="Z372" s="71">
        <v>7959</v>
      </c>
      <c r="AA372" s="71">
        <v>1577</v>
      </c>
      <c r="AB372" s="71">
        <v>16137</v>
      </c>
      <c r="AC372" s="71">
        <v>0</v>
      </c>
      <c r="AD372" s="71">
        <v>1.611283247256529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66.100999999999999</v>
      </c>
      <c r="BK372" s="71">
        <v>0</v>
      </c>
      <c r="BL372" s="71">
        <v>0</v>
      </c>
      <c r="BM372" s="71">
        <v>0</v>
      </c>
      <c r="BN372" s="72"/>
      <c r="BO372" s="71">
        <v>0</v>
      </c>
      <c r="BP372" s="71">
        <v>0</v>
      </c>
      <c r="BQ372" s="71">
        <v>5</v>
      </c>
      <c r="BR372" s="71">
        <v>0</v>
      </c>
      <c r="BS372" s="71">
        <v>0</v>
      </c>
      <c r="BT372" s="71">
        <v>0</v>
      </c>
      <c r="BU372"/>
      <c r="BV372" s="70">
        <v>66.100999999999999</v>
      </c>
      <c r="BW372" s="70">
        <v>0</v>
      </c>
      <c r="BX372" s="70">
        <v>0</v>
      </c>
      <c r="BY372" s="70">
        <v>0</v>
      </c>
      <c r="BZ372" s="70">
        <v>0</v>
      </c>
      <c r="CA372" s="70">
        <v>0</v>
      </c>
      <c r="CB372" s="70">
        <v>0</v>
      </c>
      <c r="CC372" s="70">
        <v>0</v>
      </c>
      <c r="CD372" s="70">
        <v>0</v>
      </c>
    </row>
    <row r="373" spans="1:82">
      <c r="A373" s="70" t="s">
        <v>2040</v>
      </c>
      <c r="B373" s="70">
        <v>59</v>
      </c>
      <c r="C373" s="70">
        <v>8</v>
      </c>
      <c r="D373" s="70">
        <v>4</v>
      </c>
      <c r="E373" s="70">
        <v>2011</v>
      </c>
      <c r="F373" s="70" t="s">
        <v>178</v>
      </c>
      <c r="G373" s="70" t="s">
        <v>2032</v>
      </c>
      <c r="H373" s="70" t="s">
        <v>2033</v>
      </c>
      <c r="I373" s="148"/>
      <c r="J373" s="71">
        <v>57.772261315607032</v>
      </c>
      <c r="K373" s="71">
        <v>0.78056267136048663</v>
      </c>
      <c r="L373" s="71">
        <v>1.1675411332764321</v>
      </c>
      <c r="M373" s="71">
        <v>30.655309289704149</v>
      </c>
      <c r="N373" s="71">
        <v>16.692430956827131</v>
      </c>
      <c r="O373" s="71">
        <v>15.488323135244276</v>
      </c>
      <c r="P373" s="71">
        <v>7.6651610364612486</v>
      </c>
      <c r="Q373" s="71">
        <v>1.1412892308526801</v>
      </c>
      <c r="R373" s="71">
        <v>0</v>
      </c>
      <c r="S373" s="71">
        <v>1.493214396139749</v>
      </c>
      <c r="T373" s="72"/>
      <c r="U373" s="71">
        <v>3817186</v>
      </c>
      <c r="V373" s="71">
        <v>357</v>
      </c>
      <c r="W373" s="71">
        <v>26</v>
      </c>
      <c r="X373" s="71">
        <v>5904</v>
      </c>
      <c r="Y373" s="71">
        <v>6031</v>
      </c>
      <c r="Z373" s="71">
        <v>8037</v>
      </c>
      <c r="AA373" s="71">
        <v>1549</v>
      </c>
      <c r="AB373" s="71">
        <v>16263</v>
      </c>
      <c r="AC373" s="71">
        <v>0</v>
      </c>
      <c r="AD373" s="71">
        <v>1.493214396139749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64.811000000000007</v>
      </c>
      <c r="BK373" s="71">
        <v>0</v>
      </c>
      <c r="BL373" s="71">
        <v>0</v>
      </c>
      <c r="BM373" s="71">
        <v>0</v>
      </c>
      <c r="BN373" s="72"/>
      <c r="BO373" s="71">
        <v>0</v>
      </c>
      <c r="BP373" s="71">
        <v>0</v>
      </c>
      <c r="BQ373" s="71">
        <v>5</v>
      </c>
      <c r="BR373" s="71">
        <v>0</v>
      </c>
      <c r="BS373" s="71">
        <v>0</v>
      </c>
      <c r="BT373" s="71">
        <v>0</v>
      </c>
      <c r="BU373"/>
      <c r="BV373" s="70">
        <v>64.811000000000007</v>
      </c>
      <c r="BW373" s="70">
        <v>0</v>
      </c>
      <c r="BX373" s="70">
        <v>0</v>
      </c>
      <c r="BY373" s="70">
        <v>0</v>
      </c>
      <c r="BZ373" s="70">
        <v>0</v>
      </c>
      <c r="CA373" s="70">
        <v>0</v>
      </c>
      <c r="CB373" s="70">
        <v>0</v>
      </c>
      <c r="CC373" s="70">
        <v>0</v>
      </c>
      <c r="CD373" s="70">
        <v>0</v>
      </c>
    </row>
    <row r="374" spans="1:82">
      <c r="A374" s="70" t="s">
        <v>2041</v>
      </c>
      <c r="B374" s="70">
        <v>60</v>
      </c>
      <c r="C374" s="70">
        <v>9</v>
      </c>
      <c r="D374" s="70">
        <v>4</v>
      </c>
      <c r="E374" s="70">
        <v>2012</v>
      </c>
      <c r="F374" s="70" t="s">
        <v>179</v>
      </c>
      <c r="G374" s="70" t="s">
        <v>2032</v>
      </c>
      <c r="H374" s="70" t="s">
        <v>2033</v>
      </c>
      <c r="I374" s="148"/>
      <c r="J374" s="71">
        <v>56.240144739852511</v>
      </c>
      <c r="K374" s="71">
        <v>0.74006559613569933</v>
      </c>
      <c r="L374" s="71">
        <v>1.151307316352487</v>
      </c>
      <c r="M374" s="71">
        <v>31.531672466233509</v>
      </c>
      <c r="N374" s="71">
        <v>17.96640597255891</v>
      </c>
      <c r="O374" s="71">
        <v>15.75265958623277</v>
      </c>
      <c r="P374" s="71">
        <v>7.624169598928229</v>
      </c>
      <c r="Q374" s="71">
        <v>1.2647676834577199</v>
      </c>
      <c r="R374" s="71">
        <v>0</v>
      </c>
      <c r="S374" s="71">
        <v>1.5590194380020579</v>
      </c>
      <c r="T374" s="72"/>
      <c r="U374" s="71">
        <v>3638200</v>
      </c>
      <c r="V374" s="71">
        <v>357</v>
      </c>
      <c r="W374" s="71">
        <v>26</v>
      </c>
      <c r="X374" s="71">
        <v>5904</v>
      </c>
      <c r="Y374" s="71">
        <v>6214</v>
      </c>
      <c r="Z374" s="71">
        <v>8239</v>
      </c>
      <c r="AA374" s="71">
        <v>1532</v>
      </c>
      <c r="AB374" s="71">
        <v>16588</v>
      </c>
      <c r="AC374" s="71">
        <v>0</v>
      </c>
      <c r="AD374" s="71">
        <v>1.5590194380020579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77.084000000000003</v>
      </c>
      <c r="BK374" s="71">
        <v>0</v>
      </c>
      <c r="BL374" s="71">
        <v>0</v>
      </c>
      <c r="BM374" s="71">
        <v>0</v>
      </c>
      <c r="BN374" s="72"/>
      <c r="BO374" s="71">
        <v>0</v>
      </c>
      <c r="BP374" s="71">
        <v>0</v>
      </c>
      <c r="BQ374" s="71">
        <v>5</v>
      </c>
      <c r="BR374" s="71">
        <v>0</v>
      </c>
      <c r="BS374" s="71">
        <v>0</v>
      </c>
      <c r="BT374" s="71">
        <v>0</v>
      </c>
      <c r="BU374"/>
      <c r="BV374" s="70">
        <v>77.084000000000003</v>
      </c>
      <c r="BW374" s="70">
        <v>0</v>
      </c>
      <c r="BX374" s="70">
        <v>0</v>
      </c>
      <c r="BY374" s="70">
        <v>0</v>
      </c>
      <c r="BZ374" s="70">
        <v>0</v>
      </c>
      <c r="CA374" s="70">
        <v>0</v>
      </c>
      <c r="CB374" s="70">
        <v>0</v>
      </c>
      <c r="CC374" s="70">
        <v>0</v>
      </c>
      <c r="CD374" s="70">
        <v>0</v>
      </c>
    </row>
    <row r="375" spans="1:82">
      <c r="A375" s="70" t="s">
        <v>2042</v>
      </c>
      <c r="B375" s="70">
        <v>61</v>
      </c>
      <c r="C375" s="70">
        <v>10</v>
      </c>
      <c r="D375" s="70">
        <v>4</v>
      </c>
      <c r="E375" s="70">
        <v>2013</v>
      </c>
      <c r="F375" s="70" t="s">
        <v>180</v>
      </c>
      <c r="G375" s="70" t="s">
        <v>2032</v>
      </c>
      <c r="H375" s="70" t="s">
        <v>2033</v>
      </c>
      <c r="I375" s="148"/>
      <c r="J375" s="71">
        <v>49.735065314281343</v>
      </c>
      <c r="K375" s="71">
        <v>0.66396613722355347</v>
      </c>
      <c r="L375" s="71">
        <v>1.053230260360613</v>
      </c>
      <c r="M375" s="71">
        <v>33.311827298599802</v>
      </c>
      <c r="N375" s="71">
        <v>19.134078479442209</v>
      </c>
      <c r="O375" s="71">
        <v>15.299021960213068</v>
      </c>
      <c r="P375" s="71">
        <v>7.5679763386293057</v>
      </c>
      <c r="Q375" s="71">
        <v>1.2845553664096101</v>
      </c>
      <c r="R375" s="71">
        <v>0</v>
      </c>
      <c r="S375" s="71">
        <v>1.447488679501935</v>
      </c>
      <c r="T375" s="72"/>
      <c r="U375" s="71">
        <v>2996381</v>
      </c>
      <c r="V375" s="71">
        <v>357</v>
      </c>
      <c r="W375" s="71">
        <v>26</v>
      </c>
      <c r="X375" s="71">
        <v>5904</v>
      </c>
      <c r="Y375" s="71">
        <v>6276</v>
      </c>
      <c r="Z375" s="71">
        <v>8359</v>
      </c>
      <c r="AA375" s="71">
        <v>1515</v>
      </c>
      <c r="AB375" s="71">
        <v>16606</v>
      </c>
      <c r="AC375" s="71">
        <v>0</v>
      </c>
      <c r="AD375" s="71">
        <v>1.447488679501935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85.721000000000004</v>
      </c>
      <c r="BK375" s="71">
        <v>0</v>
      </c>
      <c r="BL375" s="71">
        <v>0</v>
      </c>
      <c r="BM375" s="71">
        <v>0</v>
      </c>
      <c r="BN375" s="72"/>
      <c r="BO375" s="71">
        <v>0</v>
      </c>
      <c r="BP375" s="71">
        <v>0</v>
      </c>
      <c r="BQ375" s="71">
        <v>5</v>
      </c>
      <c r="BR375" s="71">
        <v>0</v>
      </c>
      <c r="BS375" s="71">
        <v>0</v>
      </c>
      <c r="BT375" s="71">
        <v>0</v>
      </c>
      <c r="BU375"/>
      <c r="BV375" s="70">
        <v>85.721000000000004</v>
      </c>
      <c r="BW375" s="70">
        <v>0</v>
      </c>
      <c r="BX375" s="70">
        <v>0</v>
      </c>
      <c r="BY375" s="70">
        <v>0</v>
      </c>
      <c r="BZ375" s="70">
        <v>0</v>
      </c>
      <c r="CA375" s="70">
        <v>0</v>
      </c>
      <c r="CB375" s="70">
        <v>0</v>
      </c>
      <c r="CC375" s="70">
        <v>0</v>
      </c>
      <c r="CD375" s="70">
        <v>0</v>
      </c>
    </row>
    <row r="376" spans="1:82">
      <c r="A376" s="70" t="s">
        <v>2043</v>
      </c>
      <c r="B376" s="70">
        <v>62</v>
      </c>
      <c r="C376" s="70">
        <v>11</v>
      </c>
      <c r="D376" s="70">
        <v>4</v>
      </c>
      <c r="E376" s="70">
        <v>2014</v>
      </c>
      <c r="F376" s="70" t="s">
        <v>181</v>
      </c>
      <c r="G376" s="70" t="s">
        <v>2032</v>
      </c>
      <c r="H376" s="70" t="s">
        <v>2033</v>
      </c>
      <c r="I376" s="148"/>
      <c r="J376" s="71">
        <v>47.958719085891751</v>
      </c>
      <c r="K376" s="71">
        <v>0.59656873955360112</v>
      </c>
      <c r="L376" s="71">
        <v>1.2173397327694231</v>
      </c>
      <c r="M376" s="71">
        <v>29.248429631705338</v>
      </c>
      <c r="N376" s="71">
        <v>19.32834998954889</v>
      </c>
      <c r="O376" s="71">
        <v>14.767464024951082</v>
      </c>
      <c r="P376" s="71">
        <v>7.5319935879085671</v>
      </c>
      <c r="Q376" s="71">
        <v>1.2444033652144399</v>
      </c>
      <c r="R376" s="71">
        <v>0</v>
      </c>
      <c r="S376" s="71">
        <v>1.565457466774727</v>
      </c>
      <c r="T376" s="72"/>
      <c r="U376" s="71">
        <v>3139585</v>
      </c>
      <c r="V376" s="71">
        <v>288</v>
      </c>
      <c r="W376" s="71">
        <v>19</v>
      </c>
      <c r="X376" s="71">
        <v>6006</v>
      </c>
      <c r="Y376" s="71">
        <v>6385</v>
      </c>
      <c r="Z376" s="71">
        <v>8498</v>
      </c>
      <c r="AA376" s="71">
        <v>1500</v>
      </c>
      <c r="AB376" s="71">
        <v>16767</v>
      </c>
      <c r="AC376" s="71">
        <v>0</v>
      </c>
      <c r="AD376" s="71">
        <v>1.565457466774727</v>
      </c>
      <c r="AE376" s="72"/>
      <c r="AF376" s="71"/>
      <c r="AG376" s="71"/>
      <c r="AH376" s="71"/>
      <c r="AI376" s="71"/>
      <c r="AJ376" s="71"/>
      <c r="AK376" s="71"/>
      <c r="AL376" s="71"/>
      <c r="AM376" s="71"/>
      <c r="AN376" s="71"/>
      <c r="AO376" s="71"/>
      <c r="AP376" s="71"/>
      <c r="AQ376" s="72"/>
      <c r="AR376" s="71">
        <v>156</v>
      </c>
      <c r="AS376" s="71">
        <v>24</v>
      </c>
      <c r="AT376" s="71">
        <v>0</v>
      </c>
      <c r="AU376" s="71">
        <v>1</v>
      </c>
      <c r="AV376" s="71">
        <v>0</v>
      </c>
      <c r="AW376" s="71">
        <v>0</v>
      </c>
      <c r="AX376" s="71"/>
      <c r="AY376" s="72"/>
      <c r="AZ376" s="71">
        <v>646.6</v>
      </c>
      <c r="BA376" s="71">
        <v>568.5</v>
      </c>
      <c r="BB376" s="71">
        <v>0</v>
      </c>
      <c r="BC376" s="71">
        <v>1.3</v>
      </c>
      <c r="BD376" s="71">
        <v>0</v>
      </c>
      <c r="BE376" s="71">
        <v>0</v>
      </c>
      <c r="BF376" s="71"/>
      <c r="BG376" s="72"/>
      <c r="BH376" s="71">
        <v>0</v>
      </c>
      <c r="BI376" s="71">
        <v>0</v>
      </c>
      <c r="BJ376" s="71">
        <v>82.546000000000006</v>
      </c>
      <c r="BK376" s="71">
        <v>0</v>
      </c>
      <c r="BL376" s="71">
        <v>0</v>
      </c>
      <c r="BM376" s="71">
        <v>0</v>
      </c>
      <c r="BN376" s="72"/>
      <c r="BO376" s="71">
        <v>0</v>
      </c>
      <c r="BP376" s="71">
        <v>0</v>
      </c>
      <c r="BQ376" s="71">
        <v>5</v>
      </c>
      <c r="BR376" s="71">
        <v>0</v>
      </c>
      <c r="BS376" s="71">
        <v>0</v>
      </c>
      <c r="BT376" s="71">
        <v>0</v>
      </c>
      <c r="BU376"/>
      <c r="BV376" s="70">
        <v>82.546000000000006</v>
      </c>
      <c r="BW376" s="70">
        <v>0</v>
      </c>
      <c r="BX376" s="70">
        <v>0</v>
      </c>
      <c r="BY376" s="70">
        <v>0</v>
      </c>
      <c r="BZ376" s="70">
        <v>0</v>
      </c>
      <c r="CA376" s="70">
        <v>0</v>
      </c>
      <c r="CB376" s="70">
        <v>0</v>
      </c>
      <c r="CC376" s="70">
        <v>0</v>
      </c>
      <c r="CD376" s="70">
        <v>0</v>
      </c>
    </row>
    <row r="377" spans="1:82">
      <c r="A377" s="70" t="s">
        <v>2044</v>
      </c>
      <c r="B377" s="70">
        <v>63</v>
      </c>
      <c r="C377" s="70">
        <v>12</v>
      </c>
      <c r="D377" s="70">
        <v>4</v>
      </c>
      <c r="E377" s="70">
        <v>2015</v>
      </c>
      <c r="F377" s="70" t="s">
        <v>182</v>
      </c>
      <c r="G377" s="70" t="s">
        <v>2032</v>
      </c>
      <c r="H377" s="70" t="s">
        <v>2033</v>
      </c>
      <c r="I377" s="148"/>
      <c r="J377" s="71">
        <v>47.728105198403497</v>
      </c>
      <c r="K377" s="71">
        <v>0.56963406090336888</v>
      </c>
      <c r="L377" s="71">
        <v>1.3447664045588379</v>
      </c>
      <c r="M377" s="71">
        <v>29.40317833516459</v>
      </c>
      <c r="N377" s="71">
        <v>17.54255748037</v>
      </c>
      <c r="O377" s="71">
        <v>14.760950958440988</v>
      </c>
      <c r="P377" s="71">
        <v>7.5228684143779718</v>
      </c>
      <c r="Q377" s="71">
        <v>1.2351917452293399</v>
      </c>
      <c r="R377" s="71">
        <v>0</v>
      </c>
      <c r="S377" s="71">
        <v>1.6154768828352331</v>
      </c>
      <c r="T377" s="72"/>
      <c r="U377" s="71">
        <v>3166959</v>
      </c>
      <c r="V377" s="71">
        <v>288</v>
      </c>
      <c r="W377" s="71">
        <v>19</v>
      </c>
      <c r="X377" s="71">
        <v>6006</v>
      </c>
      <c r="Y377" s="71">
        <v>6562</v>
      </c>
      <c r="Z377" s="71">
        <v>8576</v>
      </c>
      <c r="AA377" s="71">
        <v>1497</v>
      </c>
      <c r="AB377" s="71">
        <v>17001</v>
      </c>
      <c r="AC377" s="71">
        <v>0</v>
      </c>
      <c r="AD377" s="71">
        <v>1.6154768828352331</v>
      </c>
      <c r="AE377" s="72"/>
      <c r="AF377" s="71">
        <v>22596016.59024151</v>
      </c>
      <c r="AG377" s="71">
        <v>483298.52573864307</v>
      </c>
      <c r="AH377" s="71">
        <v>256950.51232358089</v>
      </c>
      <c r="AI377" s="71">
        <v>42334694.946935877</v>
      </c>
      <c r="AJ377" s="71">
        <v>25793970.06022606</v>
      </c>
      <c r="AK377" s="71">
        <v>0</v>
      </c>
      <c r="AL377" s="71">
        <v>0</v>
      </c>
      <c r="AM377" s="71">
        <v>2329915.7334872652</v>
      </c>
      <c r="AN377" s="71">
        <v>0</v>
      </c>
      <c r="AO377" s="71">
        <v>0</v>
      </c>
      <c r="AP377" s="71">
        <v>93794846.368952945</v>
      </c>
      <c r="AQ377" s="72"/>
      <c r="AR377" s="71">
        <v>207</v>
      </c>
      <c r="AS377" s="71">
        <v>35</v>
      </c>
      <c r="AT377" s="71">
        <v>0</v>
      </c>
      <c r="AU377" s="71">
        <v>1</v>
      </c>
      <c r="AV377" s="71">
        <v>0</v>
      </c>
      <c r="AW377" s="71">
        <v>0</v>
      </c>
      <c r="AX377" s="71"/>
      <c r="AY377" s="72"/>
      <c r="AZ377" s="71">
        <v>871</v>
      </c>
      <c r="BA377" s="71">
        <v>720.6</v>
      </c>
      <c r="BB377" s="71">
        <v>0</v>
      </c>
      <c r="BC377" s="71">
        <v>2.2000000000000002</v>
      </c>
      <c r="BD377" s="71">
        <v>0</v>
      </c>
      <c r="BE377" s="71">
        <v>0</v>
      </c>
      <c r="BF377" s="71"/>
      <c r="BG377" s="72"/>
      <c r="BH377" s="71">
        <v>0</v>
      </c>
      <c r="BI377" s="71">
        <v>0</v>
      </c>
      <c r="BJ377" s="71">
        <v>78.741</v>
      </c>
      <c r="BK377" s="71">
        <v>0</v>
      </c>
      <c r="BL377" s="71">
        <v>0</v>
      </c>
      <c r="BM377" s="71">
        <v>0</v>
      </c>
      <c r="BN377" s="72"/>
      <c r="BO377" s="71">
        <v>0</v>
      </c>
      <c r="BP377" s="71">
        <v>0</v>
      </c>
      <c r="BQ377" s="71">
        <v>5</v>
      </c>
      <c r="BR377" s="71">
        <v>0</v>
      </c>
      <c r="BS377" s="71">
        <v>0</v>
      </c>
      <c r="BT377" s="71">
        <v>0</v>
      </c>
      <c r="BU377"/>
      <c r="BV377" s="70">
        <v>78.741</v>
      </c>
      <c r="BW377" s="70">
        <v>0</v>
      </c>
      <c r="BX377" s="70">
        <v>0</v>
      </c>
      <c r="BY377" s="70">
        <v>0</v>
      </c>
      <c r="BZ377" s="70">
        <v>0</v>
      </c>
      <c r="CA377" s="70">
        <v>0</v>
      </c>
      <c r="CB377" s="70">
        <v>0</v>
      </c>
      <c r="CC377" s="70">
        <v>0</v>
      </c>
      <c r="CD377" s="70">
        <v>0</v>
      </c>
    </row>
    <row r="378" spans="1:82">
      <c r="A378" s="70" t="s">
        <v>2045</v>
      </c>
      <c r="B378" s="70">
        <v>64</v>
      </c>
      <c r="C378" s="70">
        <v>13</v>
      </c>
      <c r="D378" s="70">
        <v>4</v>
      </c>
      <c r="E378" s="70">
        <v>2016</v>
      </c>
      <c r="F378" s="70" t="s">
        <v>155</v>
      </c>
      <c r="G378" s="70" t="s">
        <v>2032</v>
      </c>
      <c r="H378" s="70" t="s">
        <v>2033</v>
      </c>
      <c r="I378" s="148"/>
      <c r="J378" s="71">
        <v>52.783357815444738</v>
      </c>
      <c r="K378" s="71">
        <v>0.56101139478867523</v>
      </c>
      <c r="L378" s="71">
        <v>1.4754362291014509</v>
      </c>
      <c r="M378" s="71">
        <v>24.923815738785152</v>
      </c>
      <c r="N378" s="71">
        <v>17.343942298026668</v>
      </c>
      <c r="O378" s="71">
        <v>14.733027590188223</v>
      </c>
      <c r="P378" s="71">
        <v>7.3123765107613812</v>
      </c>
      <c r="Q378" s="71">
        <v>1.2200270170756098</v>
      </c>
      <c r="R378" s="71">
        <v>0</v>
      </c>
      <c r="S378" s="71">
        <v>1.294861170745045</v>
      </c>
      <c r="T378" s="72"/>
      <c r="U378" s="71">
        <v>3338920</v>
      </c>
      <c r="V378" s="71">
        <v>288</v>
      </c>
      <c r="W378" s="71">
        <v>19</v>
      </c>
      <c r="X378" s="71">
        <v>6006</v>
      </c>
      <c r="Y378" s="71">
        <v>6770</v>
      </c>
      <c r="Z378" s="71">
        <v>8665</v>
      </c>
      <c r="AA378" s="71">
        <v>1505</v>
      </c>
      <c r="AB378" s="71">
        <v>17273</v>
      </c>
      <c r="AC378" s="71">
        <v>0</v>
      </c>
      <c r="AD378" s="71">
        <v>1.294861170745045</v>
      </c>
      <c r="AE378" s="72"/>
      <c r="AF378" s="71">
        <v>25579104.469700549</v>
      </c>
      <c r="AG378" s="71">
        <v>449019.100833587</v>
      </c>
      <c r="AH378" s="71">
        <v>270046.72166888148</v>
      </c>
      <c r="AI378" s="71">
        <v>39402131.688915767</v>
      </c>
      <c r="AJ378" s="71">
        <v>25183537.106308039</v>
      </c>
      <c r="AK378" s="71">
        <v>0</v>
      </c>
      <c r="AL378" s="71">
        <v>0</v>
      </c>
      <c r="AM378" s="71">
        <v>2369031.2685569278</v>
      </c>
      <c r="AN378" s="71">
        <v>0</v>
      </c>
      <c r="AO378" s="71">
        <v>0</v>
      </c>
      <c r="AP378" s="71">
        <v>93252870.355983749</v>
      </c>
      <c r="AQ378" s="72"/>
      <c r="AR378" s="71">
        <v>247</v>
      </c>
      <c r="AS378" s="71">
        <v>37</v>
      </c>
      <c r="AT378" s="71">
        <v>0</v>
      </c>
      <c r="AU378" s="71">
        <v>1</v>
      </c>
      <c r="AV378" s="71">
        <v>0</v>
      </c>
      <c r="AW378" s="71">
        <v>0</v>
      </c>
      <c r="AX378" s="71"/>
      <c r="AY378" s="72"/>
      <c r="AZ378" s="71">
        <v>1039.5</v>
      </c>
      <c r="BA378" s="71">
        <v>745.1</v>
      </c>
      <c r="BB378" s="71">
        <v>0</v>
      </c>
      <c r="BC378" s="71">
        <v>2.2000000000000002</v>
      </c>
      <c r="BD378" s="71">
        <v>0</v>
      </c>
      <c r="BE378" s="71">
        <v>0</v>
      </c>
      <c r="BF378" s="71"/>
      <c r="BG378" s="72"/>
      <c r="BH378" s="71">
        <v>0</v>
      </c>
      <c r="BI378" s="71">
        <v>0</v>
      </c>
      <c r="BJ378" s="71">
        <v>78.012</v>
      </c>
      <c r="BK378" s="71">
        <v>0</v>
      </c>
      <c r="BL378" s="71">
        <v>0</v>
      </c>
      <c r="BM378" s="71">
        <v>0</v>
      </c>
      <c r="BN378" s="72"/>
      <c r="BO378" s="71">
        <v>0</v>
      </c>
      <c r="BP378" s="71">
        <v>0</v>
      </c>
      <c r="BQ378" s="71">
        <v>5</v>
      </c>
      <c r="BR378" s="71">
        <v>0</v>
      </c>
      <c r="BS378" s="71">
        <v>0</v>
      </c>
      <c r="BT378" s="71">
        <v>0</v>
      </c>
      <c r="BU378"/>
      <c r="BV378" s="70">
        <v>78.012</v>
      </c>
      <c r="BW378" s="70">
        <v>0</v>
      </c>
      <c r="BX378" s="70">
        <v>0</v>
      </c>
      <c r="BY378" s="70">
        <v>0</v>
      </c>
      <c r="BZ378" s="70">
        <v>0</v>
      </c>
      <c r="CA378" s="70">
        <v>0</v>
      </c>
      <c r="CB378" s="70">
        <v>0</v>
      </c>
      <c r="CC378" s="70">
        <v>0</v>
      </c>
      <c r="CD378" s="70">
        <v>0</v>
      </c>
    </row>
    <row r="379" spans="1:82">
      <c r="A379" s="70" t="s">
        <v>2046</v>
      </c>
      <c r="B379" s="70">
        <v>65</v>
      </c>
      <c r="C379" s="70">
        <v>14</v>
      </c>
      <c r="D379" s="70">
        <v>4</v>
      </c>
      <c r="E379" s="70">
        <v>2017</v>
      </c>
      <c r="F379" s="70" t="s">
        <v>156</v>
      </c>
      <c r="G379" s="70" t="s">
        <v>2032</v>
      </c>
      <c r="H379" s="70" t="s">
        <v>2033</v>
      </c>
      <c r="I379" s="148"/>
      <c r="J379" s="71">
        <v>48.487085883092909</v>
      </c>
      <c r="K379" s="71">
        <v>0.57900948555524612</v>
      </c>
      <c r="L379" s="71">
        <v>1.7449469376353102</v>
      </c>
      <c r="M379" s="71">
        <v>24.86307335869893</v>
      </c>
      <c r="N379" s="71">
        <v>17.901538589439731</v>
      </c>
      <c r="O379" s="71">
        <v>14.753537015685634</v>
      </c>
      <c r="P379" s="71">
        <v>7.290194935048973</v>
      </c>
      <c r="Q379" s="71">
        <v>1.1925658950536999</v>
      </c>
      <c r="R379" s="71">
        <v>0</v>
      </c>
      <c r="S379" s="71">
        <v>1.6180745283345348</v>
      </c>
      <c r="T379" s="72"/>
      <c r="U379" s="71">
        <v>3353839</v>
      </c>
      <c r="V379" s="71">
        <v>288</v>
      </c>
      <c r="W379" s="71">
        <v>19</v>
      </c>
      <c r="X379" s="71">
        <v>6006</v>
      </c>
      <c r="Y379" s="71">
        <v>6873</v>
      </c>
      <c r="Z379" s="71">
        <v>8821</v>
      </c>
      <c r="AA379" s="71">
        <v>1510</v>
      </c>
      <c r="AB379" s="71">
        <v>17460</v>
      </c>
      <c r="AC379" s="71">
        <v>0</v>
      </c>
      <c r="AD379" s="71">
        <v>1.618074528334535</v>
      </c>
      <c r="AE379" s="72"/>
      <c r="AF379" s="71">
        <v>24131501.25851661</v>
      </c>
      <c r="AG379" s="71">
        <v>466919.90730736201</v>
      </c>
      <c r="AH379" s="71">
        <v>384411.68109988788</v>
      </c>
      <c r="AI379" s="71">
        <v>40808432.00772962</v>
      </c>
      <c r="AJ379" s="71">
        <v>27149666.242494479</v>
      </c>
      <c r="AK379" s="71">
        <v>0</v>
      </c>
      <c r="AL379" s="71">
        <v>0</v>
      </c>
      <c r="AM379" s="71">
        <v>2398425.7627829919</v>
      </c>
      <c r="AN379" s="71">
        <v>0</v>
      </c>
      <c r="AO379" s="71">
        <v>0</v>
      </c>
      <c r="AP379" s="71">
        <v>95339356.859930947</v>
      </c>
      <c r="AQ379" s="72"/>
      <c r="AR379" s="71">
        <v>283</v>
      </c>
      <c r="AS379" s="71">
        <v>45</v>
      </c>
      <c r="AT379" s="71">
        <v>0</v>
      </c>
      <c r="AU379" s="71">
        <v>1</v>
      </c>
      <c r="AV379" s="71">
        <v>0</v>
      </c>
      <c r="AW379" s="71">
        <v>0</v>
      </c>
      <c r="AX379" s="71"/>
      <c r="AY379" s="72"/>
      <c r="AZ379" s="71">
        <v>1212.2</v>
      </c>
      <c r="BA379" s="71">
        <v>837.89999999999986</v>
      </c>
      <c r="BB379" s="71">
        <v>0</v>
      </c>
      <c r="BC379" s="71">
        <v>2.2000000000000002</v>
      </c>
      <c r="BD379" s="71">
        <v>0</v>
      </c>
      <c r="BE379" s="71">
        <v>0</v>
      </c>
      <c r="BF379" s="71"/>
      <c r="BG379" s="72"/>
      <c r="BH379" s="71">
        <v>0</v>
      </c>
      <c r="BI379" s="71">
        <v>0</v>
      </c>
      <c r="BJ379" s="71">
        <v>79.786000000000001</v>
      </c>
      <c r="BK379" s="71">
        <v>0</v>
      </c>
      <c r="BL379" s="71">
        <v>0</v>
      </c>
      <c r="BM379" s="71">
        <v>0</v>
      </c>
      <c r="BN379" s="72"/>
      <c r="BO379" s="71">
        <v>0</v>
      </c>
      <c r="BP379" s="71">
        <v>0</v>
      </c>
      <c r="BQ379" s="71">
        <v>5</v>
      </c>
      <c r="BR379" s="71">
        <v>0</v>
      </c>
      <c r="BS379" s="71">
        <v>0</v>
      </c>
      <c r="BT379" s="71">
        <v>0</v>
      </c>
      <c r="BU379"/>
      <c r="BV379" s="70">
        <v>79.786000000000001</v>
      </c>
      <c r="BW379" s="70">
        <v>0</v>
      </c>
      <c r="BX379" s="70">
        <v>0</v>
      </c>
      <c r="BY379" s="70">
        <v>0</v>
      </c>
      <c r="BZ379" s="70">
        <v>0</v>
      </c>
      <c r="CA379" s="70">
        <v>0</v>
      </c>
      <c r="CB379" s="70">
        <v>0</v>
      </c>
      <c r="CC379" s="70">
        <v>0</v>
      </c>
      <c r="CD379" s="70">
        <v>0</v>
      </c>
    </row>
    <row r="380" spans="1:82">
      <c r="A380" s="70" t="s">
        <v>2047</v>
      </c>
      <c r="B380" s="70">
        <v>66</v>
      </c>
      <c r="C380" s="70">
        <v>15</v>
      </c>
      <c r="D380" s="70">
        <v>4</v>
      </c>
      <c r="E380" s="70">
        <v>2018</v>
      </c>
      <c r="F380" s="70" t="s">
        <v>183</v>
      </c>
      <c r="G380" s="70" t="s">
        <v>2032</v>
      </c>
      <c r="H380" s="70" t="s">
        <v>2033</v>
      </c>
      <c r="I380" s="148"/>
      <c r="J380" s="71">
        <v>49.712355622058254</v>
      </c>
      <c r="K380" s="71">
        <v>0.54081139546058055</v>
      </c>
      <c r="L380" s="71">
        <v>1.145601356632074</v>
      </c>
      <c r="M380" s="71">
        <v>24.502774217276684</v>
      </c>
      <c r="N380" s="71">
        <v>17.595873082425143</v>
      </c>
      <c r="O380" s="71">
        <v>14.711030912158595</v>
      </c>
      <c r="P380" s="71">
        <v>7.1793875229402273</v>
      </c>
      <c r="Q380" s="71">
        <v>1.12462950749825</v>
      </c>
      <c r="R380" s="71">
        <v>0</v>
      </c>
      <c r="S380" s="71">
        <v>2.1629110488186503</v>
      </c>
      <c r="T380" s="72"/>
      <c r="U380" s="71">
        <v>3612565</v>
      </c>
      <c r="V380" s="71">
        <v>288</v>
      </c>
      <c r="W380" s="71">
        <v>19</v>
      </c>
      <c r="X380" s="71">
        <v>6006</v>
      </c>
      <c r="Y380" s="71">
        <v>7034</v>
      </c>
      <c r="Z380" s="71">
        <v>8964</v>
      </c>
      <c r="AA380" s="71">
        <v>1502</v>
      </c>
      <c r="AB380" s="71">
        <v>17744</v>
      </c>
      <c r="AC380" s="71">
        <v>0</v>
      </c>
      <c r="AD380" s="71">
        <v>2.1629110488186498</v>
      </c>
      <c r="AE380" s="72"/>
      <c r="AF380" s="71">
        <v>23988911.580608498</v>
      </c>
      <c r="AG380" s="71">
        <v>414590.16485494561</v>
      </c>
      <c r="AH380" s="71">
        <v>229018.8021542574</v>
      </c>
      <c r="AI380" s="71">
        <v>39565954.995424964</v>
      </c>
      <c r="AJ380" s="71">
        <v>25801028.548797499</v>
      </c>
      <c r="AK380" s="71">
        <v>0</v>
      </c>
      <c r="AL380" s="71">
        <v>0</v>
      </c>
      <c r="AM380" s="71">
        <v>2442481.308467498</v>
      </c>
      <c r="AN380" s="71">
        <v>0</v>
      </c>
      <c r="AO380" s="71">
        <v>0</v>
      </c>
      <c r="AP380" s="71">
        <v>92441985.400307655</v>
      </c>
      <c r="AQ380" s="72"/>
      <c r="AR380" s="71">
        <v>326</v>
      </c>
      <c r="AS380" s="71">
        <v>55</v>
      </c>
      <c r="AT380" s="71">
        <v>0</v>
      </c>
      <c r="AU380" s="71">
        <v>1</v>
      </c>
      <c r="AV380" s="71">
        <v>0</v>
      </c>
      <c r="AW380" s="71">
        <v>0</v>
      </c>
      <c r="AX380" s="71"/>
      <c r="AY380" s="72"/>
      <c r="AZ380" s="71">
        <v>1407.7</v>
      </c>
      <c r="BA380" s="71">
        <v>1016</v>
      </c>
      <c r="BB380" s="71">
        <v>0</v>
      </c>
      <c r="BC380" s="71">
        <v>2</v>
      </c>
      <c r="BD380" s="71">
        <v>0</v>
      </c>
      <c r="BE380" s="71">
        <v>0</v>
      </c>
      <c r="BF380" s="71"/>
      <c r="BG380" s="72"/>
      <c r="BH380" s="71">
        <v>0</v>
      </c>
      <c r="BI380" s="71">
        <v>0</v>
      </c>
      <c r="BJ380" s="71">
        <v>77.62</v>
      </c>
      <c r="BK380" s="71">
        <v>0</v>
      </c>
      <c r="BL380" s="71">
        <v>0</v>
      </c>
      <c r="BM380" s="71">
        <v>0</v>
      </c>
      <c r="BN380" s="72"/>
      <c r="BO380" s="71">
        <v>0</v>
      </c>
      <c r="BP380" s="71">
        <v>0</v>
      </c>
      <c r="BQ380" s="71">
        <v>5</v>
      </c>
      <c r="BR380" s="71">
        <v>0</v>
      </c>
      <c r="BS380" s="71">
        <v>0</v>
      </c>
      <c r="BT380" s="71">
        <v>0</v>
      </c>
      <c r="BU380"/>
      <c r="BV380" s="70">
        <v>77.62</v>
      </c>
      <c r="BW380" s="70">
        <v>0</v>
      </c>
      <c r="BX380" s="70">
        <v>0</v>
      </c>
      <c r="BY380" s="70">
        <v>0</v>
      </c>
      <c r="BZ380" s="70">
        <v>0</v>
      </c>
      <c r="CA380" s="70">
        <v>0</v>
      </c>
      <c r="CB380" s="70">
        <v>0</v>
      </c>
      <c r="CC380" s="70">
        <v>0</v>
      </c>
      <c r="CD380" s="70">
        <v>0</v>
      </c>
    </row>
    <row r="381" spans="1:82">
      <c r="A381" s="70" t="s">
        <v>2048</v>
      </c>
      <c r="B381" s="70">
        <v>67</v>
      </c>
      <c r="C381" s="70">
        <v>16</v>
      </c>
      <c r="D381" s="70">
        <v>4</v>
      </c>
      <c r="E381" s="70">
        <v>2019</v>
      </c>
      <c r="F381" s="70" t="s">
        <v>158</v>
      </c>
      <c r="G381" s="70" t="s">
        <v>2032</v>
      </c>
      <c r="H381" s="70" t="s">
        <v>2033</v>
      </c>
      <c r="I381" s="148"/>
      <c r="J381" s="71">
        <v>48.689537410030532</v>
      </c>
      <c r="K381" s="71">
        <v>0.49188049281430379</v>
      </c>
      <c r="L381" s="71">
        <v>1.1553572906131284</v>
      </c>
      <c r="M381" s="71">
        <v>24.494796667837214</v>
      </c>
      <c r="N381" s="71">
        <v>18.327138809842364</v>
      </c>
      <c r="O381" s="71">
        <v>14.469696999370877</v>
      </c>
      <c r="P381" s="71">
        <v>7.0746052283296583</v>
      </c>
      <c r="Q381" s="71">
        <v>1.11109250288925</v>
      </c>
      <c r="R381" s="71">
        <v>0</v>
      </c>
      <c r="S381" s="71">
        <v>1.3479433128</v>
      </c>
      <c r="T381" s="72"/>
      <c r="U381" s="71">
        <v>3564955</v>
      </c>
      <c r="V381" s="71">
        <v>288</v>
      </c>
      <c r="W381" s="71">
        <v>19</v>
      </c>
      <c r="X381" s="71">
        <v>6006</v>
      </c>
      <c r="Y381" s="71">
        <v>7196</v>
      </c>
      <c r="Z381" s="71">
        <v>9059</v>
      </c>
      <c r="AA381" s="71">
        <v>1469</v>
      </c>
      <c r="AB381" s="71">
        <v>18005</v>
      </c>
      <c r="AC381" s="71">
        <v>0</v>
      </c>
      <c r="AD381" s="71">
        <v>1.3479433128</v>
      </c>
      <c r="AE381" s="72"/>
      <c r="AF381" s="71">
        <v>24299912.830804549</v>
      </c>
      <c r="AG381" s="71">
        <v>398901.30033517751</v>
      </c>
      <c r="AH381" s="71">
        <v>241718.71130722109</v>
      </c>
      <c r="AI381" s="71">
        <v>41086812.280357271</v>
      </c>
      <c r="AJ381" s="71">
        <v>26856454.84078604</v>
      </c>
      <c r="AK381" s="71">
        <v>0</v>
      </c>
      <c r="AL381" s="71">
        <v>0</v>
      </c>
      <c r="AM381" s="71">
        <v>2452145.4584325687</v>
      </c>
      <c r="AN381" s="71">
        <v>0</v>
      </c>
      <c r="AO381" s="71">
        <v>0</v>
      </c>
      <c r="AP381" s="71">
        <v>95335945.422022834</v>
      </c>
      <c r="AQ381" s="72"/>
      <c r="AR381" s="71">
        <v>379</v>
      </c>
      <c r="AS381" s="71">
        <v>64</v>
      </c>
      <c r="AT381" s="71">
        <v>0</v>
      </c>
      <c r="AU381" s="71">
        <v>1</v>
      </c>
      <c r="AV381" s="71">
        <v>0</v>
      </c>
      <c r="AW381" s="71">
        <v>0</v>
      </c>
      <c r="AX381" s="71"/>
      <c r="AY381" s="72"/>
      <c r="AZ381" s="71">
        <v>1628.9</v>
      </c>
      <c r="BA381" s="71">
        <v>1230.9000000000001</v>
      </c>
      <c r="BB381" s="71">
        <v>0</v>
      </c>
      <c r="BC381" s="71">
        <v>2.2000000000000002</v>
      </c>
      <c r="BD381" s="71">
        <v>0</v>
      </c>
      <c r="BE381" s="71">
        <v>0</v>
      </c>
      <c r="BF381" s="71"/>
      <c r="BG381" s="72"/>
      <c r="BH381" s="71">
        <v>0</v>
      </c>
      <c r="BI381" s="71">
        <v>0</v>
      </c>
      <c r="BJ381" s="71">
        <v>75.930000000000007</v>
      </c>
      <c r="BK381" s="71">
        <v>0</v>
      </c>
      <c r="BL381" s="71">
        <v>0</v>
      </c>
      <c r="BM381" s="71">
        <v>0</v>
      </c>
      <c r="BN381" s="72"/>
      <c r="BO381" s="71">
        <v>0</v>
      </c>
      <c r="BP381" s="71">
        <v>0</v>
      </c>
      <c r="BQ381" s="71">
        <v>5</v>
      </c>
      <c r="BR381" s="71">
        <v>0</v>
      </c>
      <c r="BS381" s="71">
        <v>0</v>
      </c>
      <c r="BT381" s="71">
        <v>0</v>
      </c>
      <c r="BU381"/>
      <c r="BV381" s="70">
        <v>75.930000000000007</v>
      </c>
      <c r="BW381" s="70">
        <v>0</v>
      </c>
      <c r="BX381" s="70">
        <v>0</v>
      </c>
      <c r="BY381" s="70">
        <v>0</v>
      </c>
      <c r="BZ381" s="70">
        <v>0</v>
      </c>
      <c r="CA381" s="70">
        <v>0</v>
      </c>
      <c r="CB381" s="70">
        <v>0</v>
      </c>
      <c r="CC381" s="70">
        <v>0</v>
      </c>
      <c r="CD381" s="70">
        <v>0</v>
      </c>
    </row>
    <row r="382" spans="1:82">
      <c r="A382" s="70" t="s">
        <v>2049</v>
      </c>
      <c r="B382" s="70">
        <v>68</v>
      </c>
      <c r="C382" s="70">
        <v>17</v>
      </c>
      <c r="D382" s="70">
        <v>4</v>
      </c>
      <c r="E382" s="70">
        <v>2020</v>
      </c>
      <c r="F382" s="70" t="s">
        <v>159</v>
      </c>
      <c r="G382" s="70" t="s">
        <v>2032</v>
      </c>
      <c r="H382" s="70" t="s">
        <v>2033</v>
      </c>
      <c r="I382" s="148"/>
      <c r="J382" s="71">
        <v>47.528628907868153</v>
      </c>
      <c r="K382" s="71">
        <v>0.45120703410150326</v>
      </c>
      <c r="L382" s="71">
        <v>2.8844988819628008</v>
      </c>
      <c r="M382" s="71">
        <v>22.565866205172163</v>
      </c>
      <c r="N382" s="71">
        <v>18.990753689770351</v>
      </c>
      <c r="O382" s="71">
        <v>12.893013647896757</v>
      </c>
      <c r="P382" s="71">
        <v>6.7919083810891134</v>
      </c>
      <c r="Q382" s="71">
        <v>1.07444126249851</v>
      </c>
      <c r="R382" s="71">
        <v>0</v>
      </c>
      <c r="S382" s="71">
        <v>1.046349529323414</v>
      </c>
      <c r="T382" s="72"/>
      <c r="U382" s="71">
        <v>3417155</v>
      </c>
      <c r="V382" s="71">
        <v>248</v>
      </c>
      <c r="W382" s="71">
        <v>49</v>
      </c>
      <c r="X382" s="71">
        <v>6278</v>
      </c>
      <c r="Y382" s="71">
        <v>7342</v>
      </c>
      <c r="Z382" s="71">
        <v>9213</v>
      </c>
      <c r="AA382" s="71">
        <v>1499</v>
      </c>
      <c r="AB382" s="71">
        <v>18223</v>
      </c>
      <c r="AC382" s="71">
        <v>0</v>
      </c>
      <c r="AD382" s="71">
        <v>1.046349529323414</v>
      </c>
      <c r="AE382" s="72"/>
      <c r="AF382" s="71">
        <v>23804714.681547139</v>
      </c>
      <c r="AG382" s="71">
        <v>344805.55927199987</v>
      </c>
      <c r="AH382" s="71">
        <v>597528.23902438872</v>
      </c>
      <c r="AI382" s="71">
        <v>38118221.186045974</v>
      </c>
      <c r="AJ382" s="71">
        <v>30672720.57297051</v>
      </c>
      <c r="AK382" s="71"/>
      <c r="AL382" s="71"/>
      <c r="AM382" s="71">
        <v>2378303.9617527542</v>
      </c>
      <c r="AN382" s="71"/>
      <c r="AO382" s="71"/>
      <c r="AP382" s="71">
        <v>95916294.200612769</v>
      </c>
      <c r="AQ382" s="72"/>
      <c r="AR382" s="71">
        <v>429</v>
      </c>
      <c r="AS382" s="71">
        <v>64</v>
      </c>
      <c r="AT382" s="71">
        <v>0</v>
      </c>
      <c r="AU382" s="71">
        <v>1</v>
      </c>
      <c r="AV382" s="71">
        <v>0</v>
      </c>
      <c r="AW382" s="71">
        <v>0</v>
      </c>
      <c r="AX382" s="71"/>
      <c r="AY382" s="72"/>
      <c r="AZ382" s="71">
        <v>1863</v>
      </c>
      <c r="BA382" s="71">
        <v>1230.9000000000001</v>
      </c>
      <c r="BB382" s="71">
        <v>0</v>
      </c>
      <c r="BC382" s="71">
        <v>2.2000000000000002</v>
      </c>
      <c r="BD382" s="71">
        <v>0</v>
      </c>
      <c r="BE382" s="71">
        <v>0</v>
      </c>
      <c r="BF382" s="71"/>
      <c r="BG382" s="72"/>
      <c r="BH382" s="71">
        <v>0</v>
      </c>
      <c r="BI382" s="71">
        <v>0</v>
      </c>
      <c r="BJ382" s="71">
        <v>65.293000000000006</v>
      </c>
      <c r="BK382" s="71">
        <v>0</v>
      </c>
      <c r="BL382" s="71">
        <v>0</v>
      </c>
      <c r="BM382" s="71">
        <v>0</v>
      </c>
      <c r="BN382" s="72"/>
      <c r="BO382" s="71">
        <v>0</v>
      </c>
      <c r="BP382" s="71">
        <v>0</v>
      </c>
      <c r="BQ382" s="71">
        <v>5</v>
      </c>
      <c r="BR382" s="71">
        <v>0</v>
      </c>
      <c r="BS382" s="71">
        <v>0</v>
      </c>
      <c r="BT382" s="71">
        <v>0</v>
      </c>
      <c r="BU382"/>
      <c r="BV382" s="70">
        <v>65.293000000000006</v>
      </c>
      <c r="BW382" s="70">
        <v>0</v>
      </c>
      <c r="BX382" s="70">
        <v>0</v>
      </c>
      <c r="BY382" s="70">
        <v>0</v>
      </c>
      <c r="BZ382" s="70">
        <v>0</v>
      </c>
      <c r="CA382" s="70">
        <v>0</v>
      </c>
      <c r="CB382" s="70">
        <v>0</v>
      </c>
      <c r="CC382" s="70">
        <v>0</v>
      </c>
      <c r="CD382" s="70">
        <v>0</v>
      </c>
    </row>
    <row r="383" spans="1:82">
      <c r="A383" s="70" t="s">
        <v>2050</v>
      </c>
      <c r="B383" s="70">
        <v>68</v>
      </c>
      <c r="C383" s="70">
        <v>18</v>
      </c>
      <c r="D383" s="70">
        <v>4</v>
      </c>
      <c r="E383" s="70">
        <v>2021</v>
      </c>
      <c r="F383" s="70" t="s">
        <v>160</v>
      </c>
      <c r="G383" s="70" t="s">
        <v>2032</v>
      </c>
      <c r="H383" s="70" t="s">
        <v>2033</v>
      </c>
      <c r="I383" s="148"/>
      <c r="J383" s="71">
        <v>39.154726588701607</v>
      </c>
      <c r="K383" s="71">
        <v>0.56665801979931685</v>
      </c>
      <c r="L383" s="71">
        <v>2.8115760391492084</v>
      </c>
      <c r="M383" s="71">
        <v>24.313242111293064</v>
      </c>
      <c r="N383" s="71">
        <v>18.373495891585939</v>
      </c>
      <c r="O383" s="71">
        <v>12.658989604744592</v>
      </c>
      <c r="P383" s="71">
        <v>7.0396140009663393</v>
      </c>
      <c r="Q383" s="71">
        <v>1.0735053566092501</v>
      </c>
      <c r="R383" s="71">
        <v>0</v>
      </c>
      <c r="S383" s="71">
        <v>1.5145820783681589</v>
      </c>
      <c r="T383" s="72"/>
      <c r="U383" s="71">
        <v>2943689</v>
      </c>
      <c r="V383" s="71">
        <v>248</v>
      </c>
      <c r="W383" s="71">
        <v>49</v>
      </c>
      <c r="X383" s="71">
        <v>6278</v>
      </c>
      <c r="Y383" s="71">
        <v>7479</v>
      </c>
      <c r="Z383" s="71">
        <v>9314</v>
      </c>
      <c r="AA383" s="71">
        <v>1515</v>
      </c>
      <c r="AB383" s="71">
        <v>18386</v>
      </c>
      <c r="AC383" s="71">
        <v>0</v>
      </c>
      <c r="AD383" s="71">
        <v>1.5145820783681589</v>
      </c>
      <c r="AE383" s="72"/>
      <c r="AF383" s="71">
        <v>18122291.908773147</v>
      </c>
      <c r="AG383" s="71">
        <v>427349.22654982551</v>
      </c>
      <c r="AH383" s="71">
        <v>565605.44611754734</v>
      </c>
      <c r="AI383" s="71">
        <v>40575411.610496461</v>
      </c>
      <c r="AJ383" s="71">
        <v>27364472.549288999</v>
      </c>
      <c r="AK383" s="71">
        <v>0</v>
      </c>
      <c r="AL383" s="71">
        <v>0</v>
      </c>
      <c r="AM383" s="71">
        <v>2413417.8412342644</v>
      </c>
      <c r="AN383" s="71">
        <v>0</v>
      </c>
      <c r="AO383" s="71">
        <v>0</v>
      </c>
      <c r="AP383" s="71">
        <v>89468548.582460254</v>
      </c>
      <c r="AQ383" s="72"/>
      <c r="AR383" s="71">
        <v>489</v>
      </c>
      <c r="AS383" s="71">
        <v>64</v>
      </c>
      <c r="AT383" s="71">
        <v>0</v>
      </c>
      <c r="AU383" s="71">
        <v>1</v>
      </c>
      <c r="AV383" s="71">
        <v>0</v>
      </c>
      <c r="AW383" s="71">
        <v>0</v>
      </c>
      <c r="AX383" s="71"/>
      <c r="AY383" s="72"/>
      <c r="AZ383" s="71">
        <v>2188.1000000000008</v>
      </c>
      <c r="BA383" s="71">
        <v>1230.9000000000001</v>
      </c>
      <c r="BB383" s="71">
        <v>0</v>
      </c>
      <c r="BC383" s="71">
        <v>2.2000000000000002</v>
      </c>
      <c r="BD383" s="71">
        <v>0</v>
      </c>
      <c r="BE383" s="71">
        <v>0</v>
      </c>
      <c r="BF383" s="71"/>
      <c r="BG383" s="72"/>
      <c r="BH383" s="71">
        <v>0</v>
      </c>
      <c r="BI383" s="71">
        <v>0</v>
      </c>
      <c r="BJ383" s="71">
        <v>61.277000000000001</v>
      </c>
      <c r="BK383" s="71">
        <v>0</v>
      </c>
      <c r="BL383" s="71">
        <v>0</v>
      </c>
      <c r="BM383" s="71">
        <v>0</v>
      </c>
      <c r="BN383" s="72"/>
      <c r="BO383" s="71">
        <v>0</v>
      </c>
      <c r="BP383" s="71">
        <v>0</v>
      </c>
      <c r="BQ383" s="71">
        <v>5</v>
      </c>
      <c r="BR383" s="71">
        <v>0</v>
      </c>
      <c r="BS383" s="71">
        <v>0</v>
      </c>
      <c r="BT383" s="71">
        <v>0</v>
      </c>
      <c r="BU383"/>
      <c r="BV383" s="70">
        <v>61.277000000000001</v>
      </c>
      <c r="BW383" s="70">
        <v>0</v>
      </c>
      <c r="BX383" s="70">
        <v>0</v>
      </c>
      <c r="BY383" s="70">
        <v>0</v>
      </c>
      <c r="BZ383" s="70">
        <v>0</v>
      </c>
      <c r="CA383" s="70">
        <v>0</v>
      </c>
      <c r="CB383" s="70">
        <v>0</v>
      </c>
      <c r="CC383" s="70">
        <v>0</v>
      </c>
      <c r="CD383" s="70">
        <v>0</v>
      </c>
    </row>
    <row r="384" spans="1:82">
      <c r="A384" s="70" t="s">
        <v>2051</v>
      </c>
      <c r="B384" s="70">
        <v>68</v>
      </c>
      <c r="C384" s="70">
        <v>19</v>
      </c>
      <c r="D384" s="70">
        <v>4</v>
      </c>
      <c r="E384" s="70">
        <v>2022</v>
      </c>
      <c r="F384" s="70" t="s">
        <v>161</v>
      </c>
      <c r="G384" s="70" t="s">
        <v>2032</v>
      </c>
      <c r="H384" s="70" t="s">
        <v>2033</v>
      </c>
      <c r="I384" s="148"/>
      <c r="J384" s="71">
        <v>39.637298005681501</v>
      </c>
      <c r="K384" s="71">
        <v>0.499089679803845</v>
      </c>
      <c r="L384" s="71">
        <v>1.9972869795098636</v>
      </c>
      <c r="M384" s="71">
        <v>24.085354813664079</v>
      </c>
      <c r="N384" s="71">
        <v>19.194271099107684</v>
      </c>
      <c r="O384" s="71">
        <v>13.51685786247972</v>
      </c>
      <c r="P384" s="71">
        <v>7.0940999003497902</v>
      </c>
      <c r="Q384" s="71">
        <v>1.0929774959865264</v>
      </c>
      <c r="R384" s="71">
        <v>0</v>
      </c>
      <c r="S384" s="71">
        <v>1.3925847726841321</v>
      </c>
      <c r="T384" s="72"/>
      <c r="U384" s="71">
        <v>3247507</v>
      </c>
      <c r="V384" s="71">
        <v>248</v>
      </c>
      <c r="W384" s="71">
        <v>49</v>
      </c>
      <c r="X384" s="71">
        <v>6278</v>
      </c>
      <c r="Y384" s="71">
        <v>7655</v>
      </c>
      <c r="Z384" s="71">
        <v>9449</v>
      </c>
      <c r="AA384" s="71">
        <v>1550</v>
      </c>
      <c r="AB384" s="71">
        <v>18566</v>
      </c>
      <c r="AC384" s="71">
        <v>0</v>
      </c>
      <c r="AD384" s="71">
        <v>1.3925847726841321</v>
      </c>
      <c r="AE384" s="72"/>
      <c r="AF384" s="71">
        <v>19015606.135586206</v>
      </c>
      <c r="AG384" s="71">
        <v>408779.94295922032</v>
      </c>
      <c r="AH384" s="71">
        <v>458854.07300634339</v>
      </c>
      <c r="AI384" s="71">
        <v>39603006.561009549</v>
      </c>
      <c r="AJ384" s="71">
        <v>29425427.474640496</v>
      </c>
      <c r="AK384" s="71">
        <v>0</v>
      </c>
      <c r="AL384" s="71">
        <v>0</v>
      </c>
      <c r="AM384" s="71">
        <v>2397377.3479625075</v>
      </c>
      <c r="AN384" s="71">
        <v>0</v>
      </c>
      <c r="AO384" s="71">
        <v>0</v>
      </c>
      <c r="AP384" s="71">
        <v>91309051.535164326</v>
      </c>
      <c r="AQ384" s="72"/>
      <c r="AR384" s="71">
        <v>564</v>
      </c>
      <c r="AS384" s="71">
        <v>64</v>
      </c>
      <c r="AT384" s="71">
        <v>0</v>
      </c>
      <c r="AU384" s="71">
        <v>1</v>
      </c>
      <c r="AV384" s="71">
        <v>0</v>
      </c>
      <c r="AW384" s="71">
        <v>0</v>
      </c>
      <c r="AX384" s="71"/>
      <c r="AY384" s="72"/>
      <c r="AZ384" s="71">
        <v>2555.2000000000025</v>
      </c>
      <c r="BA384" s="71">
        <v>1230.9000000000001</v>
      </c>
      <c r="BB384" s="71">
        <v>0</v>
      </c>
      <c r="BC384" s="71">
        <v>2.2000000000000002</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2052</v>
      </c>
      <c r="B385" s="70">
        <v>68</v>
      </c>
      <c r="C385" s="70">
        <v>20</v>
      </c>
      <c r="D385" s="70">
        <v>4</v>
      </c>
      <c r="E385" s="70">
        <v>2023</v>
      </c>
      <c r="F385" s="70" t="s">
        <v>1539</v>
      </c>
      <c r="G385" s="70" t="s">
        <v>2032</v>
      </c>
      <c r="H385" s="70" t="s">
        <v>2033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620</v>
      </c>
      <c r="AS385" s="71">
        <v>64</v>
      </c>
      <c r="AT385" s="71">
        <v>0</v>
      </c>
      <c r="AU385" s="71">
        <v>1</v>
      </c>
      <c r="AV385" s="71">
        <v>0</v>
      </c>
      <c r="AW385" s="71">
        <v>0</v>
      </c>
      <c r="AX385" s="71"/>
      <c r="AY385" s="72"/>
      <c r="AZ385" s="71">
        <v>2833.8000000000038</v>
      </c>
      <c r="BA385" s="71">
        <v>1230.9000000000001</v>
      </c>
      <c r="BB385" s="71">
        <v>0</v>
      </c>
      <c r="BC385" s="71">
        <v>2.2000000000000002</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2053</v>
      </c>
      <c r="B386" s="70">
        <v>68</v>
      </c>
      <c r="C386" s="70">
        <v>21</v>
      </c>
      <c r="D386" s="70">
        <v>4</v>
      </c>
      <c r="E386" s="70">
        <v>2024</v>
      </c>
      <c r="F386" s="70" t="s">
        <v>1554</v>
      </c>
      <c r="G386" s="1064" t="s">
        <v>2032</v>
      </c>
      <c r="H386" s="70" t="s">
        <v>2033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2054</v>
      </c>
      <c r="B387" s="70">
        <v>290</v>
      </c>
      <c r="C387" s="70">
        <v>1</v>
      </c>
      <c r="D387" s="70">
        <v>18</v>
      </c>
      <c r="E387" s="70">
        <v>1990</v>
      </c>
      <c r="F387" s="70" t="s">
        <v>787</v>
      </c>
      <c r="G387" s="1064" t="s">
        <v>1645</v>
      </c>
      <c r="H387" s="70" t="s">
        <v>1646</v>
      </c>
      <c r="I387" s="148"/>
      <c r="J387" s="71">
        <v>45.342624144377893</v>
      </c>
      <c r="K387" s="71">
        <v>8.4440025878301874</v>
      </c>
      <c r="L387" s="71">
        <v>11.627393403201181</v>
      </c>
      <c r="M387" s="71">
        <v>19.527278898732419</v>
      </c>
      <c r="N387" s="71">
        <v>27.948884835233741</v>
      </c>
      <c r="O387" s="71">
        <v>16.61027416421248</v>
      </c>
      <c r="P387" s="71">
        <v>19.616072449536489</v>
      </c>
      <c r="Q387" s="71">
        <v>1.17068786641494</v>
      </c>
      <c r="R387" s="71">
        <v>0</v>
      </c>
      <c r="S387" s="71">
        <v>0.95330570474021503</v>
      </c>
      <c r="T387" s="72"/>
      <c r="U387" s="71">
        <v>1273060</v>
      </c>
      <c r="V387" s="71">
        <v>1545</v>
      </c>
      <c r="W387" s="71">
        <v>136</v>
      </c>
      <c r="X387" s="71">
        <v>6548</v>
      </c>
      <c r="Y387" s="71">
        <v>5979</v>
      </c>
      <c r="Z387" s="71">
        <v>6832</v>
      </c>
      <c r="AA387" s="71">
        <v>4763</v>
      </c>
      <c r="AB387" s="71">
        <v>19008</v>
      </c>
      <c r="AC387" s="71">
        <v>0</v>
      </c>
      <c r="AD387" s="71">
        <v>0.95330570474021503</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2055</v>
      </c>
      <c r="B388" s="70">
        <v>291</v>
      </c>
      <c r="C388" s="70">
        <v>2</v>
      </c>
      <c r="D388" s="70">
        <v>18</v>
      </c>
      <c r="E388" s="70">
        <v>2005</v>
      </c>
      <c r="F388" s="70" t="s">
        <v>789</v>
      </c>
      <c r="G388" s="70" t="s">
        <v>1645</v>
      </c>
      <c r="H388" s="70" t="s">
        <v>1646</v>
      </c>
      <c r="I388" s="148"/>
      <c r="J388" s="71">
        <v>33.590007099021307</v>
      </c>
      <c r="K388" s="71">
        <v>5.0289009432759491</v>
      </c>
      <c r="L388" s="71">
        <v>12.0497048953263</v>
      </c>
      <c r="M388" s="71">
        <v>41.829560289216793</v>
      </c>
      <c r="N388" s="71">
        <v>44.119444233904531</v>
      </c>
      <c r="O388" s="71">
        <v>28.533547446007159</v>
      </c>
      <c r="P388" s="71">
        <v>24.73599579602033</v>
      </c>
      <c r="Q388" s="71">
        <v>1.30789783607858</v>
      </c>
      <c r="R388" s="71">
        <v>0</v>
      </c>
      <c r="S388" s="71">
        <v>0.56706049997592067</v>
      </c>
      <c r="T388" s="72"/>
      <c r="U388" s="71">
        <v>1037440</v>
      </c>
      <c r="V388" s="71">
        <v>1534</v>
      </c>
      <c r="W388" s="71">
        <v>107</v>
      </c>
      <c r="X388" s="71">
        <v>6793</v>
      </c>
      <c r="Y388" s="71">
        <v>8995</v>
      </c>
      <c r="Z388" s="71">
        <v>13581</v>
      </c>
      <c r="AA388" s="71">
        <v>4919</v>
      </c>
      <c r="AB388" s="71">
        <v>22200</v>
      </c>
      <c r="AC388" s="71">
        <v>0</v>
      </c>
      <c r="AD388" s="71">
        <v>0.56706049997592067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2056</v>
      </c>
      <c r="B389" s="70">
        <v>292</v>
      </c>
      <c r="C389" s="70">
        <v>3</v>
      </c>
      <c r="D389" s="70">
        <v>18</v>
      </c>
      <c r="E389" s="70">
        <v>2006</v>
      </c>
      <c r="F389" s="70" t="s">
        <v>790</v>
      </c>
      <c r="G389" s="70" t="s">
        <v>1645</v>
      </c>
      <c r="H389" s="70" t="s">
        <v>1646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2057</v>
      </c>
      <c r="B390" s="70">
        <v>293</v>
      </c>
      <c r="C390" s="70">
        <v>4</v>
      </c>
      <c r="D390" s="70">
        <v>18</v>
      </c>
      <c r="E390" s="70">
        <v>2007</v>
      </c>
      <c r="F390" s="70" t="s">
        <v>791</v>
      </c>
      <c r="G390" s="70" t="s">
        <v>1645</v>
      </c>
      <c r="H390" s="70" t="s">
        <v>1646</v>
      </c>
      <c r="I390" s="148"/>
      <c r="J390" s="71">
        <v>34.334459209484251</v>
      </c>
      <c r="K390" s="71">
        <v>4.0244542216448744</v>
      </c>
      <c r="L390" s="71">
        <v>8.5351569238085165</v>
      </c>
      <c r="M390" s="71">
        <v>39.28508268789588</v>
      </c>
      <c r="N390" s="71">
        <v>44.238463920100237</v>
      </c>
      <c r="O390" s="71">
        <v>27.02957902178164</v>
      </c>
      <c r="P390" s="71">
        <v>23.847361586510949</v>
      </c>
      <c r="Q390" s="71">
        <v>1.34372272100114</v>
      </c>
      <c r="R390" s="71">
        <v>0</v>
      </c>
      <c r="S390" s="71">
        <v>2.576407060272679</v>
      </c>
      <c r="T390" s="72"/>
      <c r="U390" s="71">
        <v>1127551</v>
      </c>
      <c r="V390" s="71">
        <v>1339</v>
      </c>
      <c r="W390" s="71">
        <v>104</v>
      </c>
      <c r="X390" s="71">
        <v>7991</v>
      </c>
      <c r="Y390" s="71">
        <v>9043</v>
      </c>
      <c r="Z390" s="71">
        <v>13374</v>
      </c>
      <c r="AA390" s="71">
        <v>4670</v>
      </c>
      <c r="AB390" s="71">
        <v>21602</v>
      </c>
      <c r="AC390" s="71">
        <v>0</v>
      </c>
      <c r="AD390" s="71">
        <v>2.576407060272679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2058</v>
      </c>
      <c r="B391" s="70">
        <v>294</v>
      </c>
      <c r="C391" s="70">
        <v>5</v>
      </c>
      <c r="D391" s="70">
        <v>18</v>
      </c>
      <c r="E391" s="70">
        <v>2008</v>
      </c>
      <c r="F391" s="70" t="s">
        <v>792</v>
      </c>
      <c r="G391" s="70" t="s">
        <v>1645</v>
      </c>
      <c r="H391" s="70" t="s">
        <v>1646</v>
      </c>
      <c r="I391" s="148"/>
      <c r="J391" s="71">
        <v>38.972346506897047</v>
      </c>
      <c r="K391" s="71">
        <v>3.532092328127229</v>
      </c>
      <c r="L391" s="71">
        <v>7.369785870417239</v>
      </c>
      <c r="M391" s="71">
        <v>45.967350934487349</v>
      </c>
      <c r="N391" s="71">
        <v>45.260287368443507</v>
      </c>
      <c r="O391" s="71">
        <v>26.24582813593274</v>
      </c>
      <c r="P391" s="71">
        <v>22.851054446803939</v>
      </c>
      <c r="Q391" s="71">
        <v>1.30490500489159</v>
      </c>
      <c r="R391" s="71">
        <v>0</v>
      </c>
      <c r="S391" s="71">
        <v>3.10200130390032</v>
      </c>
      <c r="T391" s="72"/>
      <c r="U391" s="71">
        <v>1344736</v>
      </c>
      <c r="V391" s="71">
        <v>1339</v>
      </c>
      <c r="W391" s="71">
        <v>104</v>
      </c>
      <c r="X391" s="71">
        <v>7991</v>
      </c>
      <c r="Y391" s="71">
        <v>9129</v>
      </c>
      <c r="Z391" s="71">
        <v>13442</v>
      </c>
      <c r="AA391" s="71">
        <v>4480</v>
      </c>
      <c r="AB391" s="71">
        <v>21323</v>
      </c>
      <c r="AC391" s="71">
        <v>0</v>
      </c>
      <c r="AD391" s="71">
        <v>3.10200130390032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2059</v>
      </c>
      <c r="B392" s="70">
        <v>295</v>
      </c>
      <c r="C392" s="70">
        <v>6</v>
      </c>
      <c r="D392" s="70">
        <v>18</v>
      </c>
      <c r="E392" s="70">
        <v>2009</v>
      </c>
      <c r="F392" s="70" t="s">
        <v>176</v>
      </c>
      <c r="G392" s="70" t="s">
        <v>1645</v>
      </c>
      <c r="H392" s="70" t="s">
        <v>1646</v>
      </c>
      <c r="I392" s="148"/>
      <c r="J392" s="71">
        <v>34.639206481755728</v>
      </c>
      <c r="K392" s="71">
        <v>3.129432397951283</v>
      </c>
      <c r="L392" s="71">
        <v>8.5956899385523506</v>
      </c>
      <c r="M392" s="71">
        <v>37.951303352320672</v>
      </c>
      <c r="N392" s="71">
        <v>38.8966754333157</v>
      </c>
      <c r="O392" s="71">
        <v>26.572405525680011</v>
      </c>
      <c r="P392" s="71">
        <v>22.25371835825942</v>
      </c>
      <c r="Q392" s="71">
        <v>1.2244194175635501</v>
      </c>
      <c r="R392" s="71">
        <v>0</v>
      </c>
      <c r="S392" s="71">
        <v>2.4656975240536738</v>
      </c>
      <c r="T392" s="72"/>
      <c r="U392" s="71">
        <v>1207006</v>
      </c>
      <c r="V392" s="71">
        <v>1453</v>
      </c>
      <c r="W392" s="71">
        <v>139</v>
      </c>
      <c r="X392" s="71">
        <v>8332</v>
      </c>
      <c r="Y392" s="71">
        <v>9134</v>
      </c>
      <c r="Z392" s="71">
        <v>13433</v>
      </c>
      <c r="AA392" s="71">
        <v>4479</v>
      </c>
      <c r="AB392" s="71">
        <v>21003</v>
      </c>
      <c r="AC392" s="71">
        <v>0</v>
      </c>
      <c r="AD392" s="71">
        <v>2.4656975240536738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6.67</v>
      </c>
      <c r="BM392" s="71">
        <v>0</v>
      </c>
      <c r="BN392" s="72"/>
      <c r="BO392" s="71">
        <v>0</v>
      </c>
      <c r="BP392" s="71">
        <v>0</v>
      </c>
      <c r="BQ392" s="71">
        <v>0</v>
      </c>
      <c r="BR392" s="71">
        <v>0</v>
      </c>
      <c r="BS392" s="71">
        <v>1</v>
      </c>
      <c r="BT392" s="71">
        <v>0</v>
      </c>
      <c r="BU392"/>
      <c r="BV392" s="70">
        <v>6.67</v>
      </c>
      <c r="BW392" s="70">
        <v>0</v>
      </c>
      <c r="BX392" s="70">
        <v>0</v>
      </c>
      <c r="BY392" s="70">
        <v>0</v>
      </c>
      <c r="BZ392" s="70">
        <v>0</v>
      </c>
      <c r="CA392" s="70">
        <v>0</v>
      </c>
      <c r="CB392" s="70">
        <v>0</v>
      </c>
      <c r="CC392" s="70">
        <v>0</v>
      </c>
      <c r="CD392" s="70">
        <v>0</v>
      </c>
    </row>
    <row r="393" spans="1:82">
      <c r="A393" s="70" t="s">
        <v>2060</v>
      </c>
      <c r="B393" s="70">
        <v>296</v>
      </c>
      <c r="C393" s="70">
        <v>7</v>
      </c>
      <c r="D393" s="70">
        <v>18</v>
      </c>
      <c r="E393" s="70">
        <v>2010</v>
      </c>
      <c r="F393" s="70" t="s">
        <v>177</v>
      </c>
      <c r="G393" s="70" t="s">
        <v>1645</v>
      </c>
      <c r="H393" s="70" t="s">
        <v>1646</v>
      </c>
      <c r="I393" s="148"/>
      <c r="J393" s="71">
        <v>27.504313900638252</v>
      </c>
      <c r="K393" s="71">
        <v>3.2637045273329921</v>
      </c>
      <c r="L393" s="71">
        <v>7.8255354871286098</v>
      </c>
      <c r="M393" s="71">
        <v>33.971709486684858</v>
      </c>
      <c r="N393" s="71">
        <v>38.463025084978113</v>
      </c>
      <c r="O393" s="71">
        <v>26.549918709092172</v>
      </c>
      <c r="P393" s="71">
        <v>22.273373325061311</v>
      </c>
      <c r="Q393" s="71">
        <v>1.2693441908184699</v>
      </c>
      <c r="R393" s="71">
        <v>0</v>
      </c>
      <c r="S393" s="71">
        <v>2.558855274352235</v>
      </c>
      <c r="T393" s="72"/>
      <c r="U393" s="71">
        <v>1072838</v>
      </c>
      <c r="V393" s="71">
        <v>1453</v>
      </c>
      <c r="W393" s="71">
        <v>139</v>
      </c>
      <c r="X393" s="71">
        <v>8332</v>
      </c>
      <c r="Y393" s="71">
        <v>9186</v>
      </c>
      <c r="Z393" s="71">
        <v>13484</v>
      </c>
      <c r="AA393" s="71">
        <v>4371</v>
      </c>
      <c r="AB393" s="71">
        <v>20864</v>
      </c>
      <c r="AC393" s="71">
        <v>0</v>
      </c>
      <c r="AD393" s="71">
        <v>2.558855274352235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4.984</v>
      </c>
      <c r="BM393" s="71">
        <v>0</v>
      </c>
      <c r="BN393" s="72"/>
      <c r="BO393" s="71">
        <v>0</v>
      </c>
      <c r="BP393" s="71">
        <v>0</v>
      </c>
      <c r="BQ393" s="71">
        <v>0</v>
      </c>
      <c r="BR393" s="71">
        <v>0</v>
      </c>
      <c r="BS393" s="71">
        <v>1</v>
      </c>
      <c r="BT393" s="71">
        <v>0</v>
      </c>
      <c r="BU393"/>
      <c r="BV393" s="70">
        <v>4.984</v>
      </c>
      <c r="BW393" s="70">
        <v>0</v>
      </c>
      <c r="BX393" s="70">
        <v>0</v>
      </c>
      <c r="BY393" s="70">
        <v>0</v>
      </c>
      <c r="BZ393" s="70">
        <v>0</v>
      </c>
      <c r="CA393" s="70">
        <v>0</v>
      </c>
      <c r="CB393" s="70">
        <v>0</v>
      </c>
      <c r="CC393" s="70">
        <v>0</v>
      </c>
      <c r="CD393" s="70">
        <v>0</v>
      </c>
    </row>
    <row r="394" spans="1:82">
      <c r="A394" s="70" t="s">
        <v>2061</v>
      </c>
      <c r="B394" s="70">
        <v>297</v>
      </c>
      <c r="C394" s="70">
        <v>8</v>
      </c>
      <c r="D394" s="70">
        <v>18</v>
      </c>
      <c r="E394" s="70">
        <v>2011</v>
      </c>
      <c r="F394" s="70" t="s">
        <v>178</v>
      </c>
      <c r="G394" s="70" t="s">
        <v>1645</v>
      </c>
      <c r="H394" s="70" t="s">
        <v>1646</v>
      </c>
      <c r="I394" s="148"/>
      <c r="J394" s="71">
        <v>24.708302804221749</v>
      </c>
      <c r="K394" s="71">
        <v>4.5730571132842526</v>
      </c>
      <c r="L394" s="71">
        <v>7.301794815890851</v>
      </c>
      <c r="M394" s="71">
        <v>42.915820039767148</v>
      </c>
      <c r="N394" s="71">
        <v>46.438245844763642</v>
      </c>
      <c r="O394" s="71">
        <v>26.22627716157016</v>
      </c>
      <c r="P394" s="71">
        <v>21.451564295067474</v>
      </c>
      <c r="Q394" s="71">
        <v>1.45119104745758</v>
      </c>
      <c r="R394" s="71">
        <v>0</v>
      </c>
      <c r="S394" s="71">
        <v>3.2488506104400119</v>
      </c>
      <c r="T394" s="72"/>
      <c r="U394" s="71">
        <v>907681</v>
      </c>
      <c r="V394" s="71">
        <v>1453</v>
      </c>
      <c r="W394" s="71">
        <v>139</v>
      </c>
      <c r="X394" s="71">
        <v>8332</v>
      </c>
      <c r="Y394" s="71">
        <v>9214</v>
      </c>
      <c r="Z394" s="71">
        <v>13609</v>
      </c>
      <c r="AA394" s="71">
        <v>4335</v>
      </c>
      <c r="AB394" s="71">
        <v>20679</v>
      </c>
      <c r="AC394" s="71">
        <v>0</v>
      </c>
      <c r="AD394" s="71">
        <v>3.2488506104400119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4.0279999999999996</v>
      </c>
      <c r="BM394" s="71">
        <v>0</v>
      </c>
      <c r="BN394" s="72"/>
      <c r="BO394" s="71">
        <v>0</v>
      </c>
      <c r="BP394" s="71">
        <v>0</v>
      </c>
      <c r="BQ394" s="71">
        <v>0</v>
      </c>
      <c r="BR394" s="71">
        <v>0</v>
      </c>
      <c r="BS394" s="71">
        <v>1</v>
      </c>
      <c r="BT394" s="71">
        <v>0</v>
      </c>
      <c r="BU394"/>
      <c r="BV394" s="70">
        <v>4.0279999999999996</v>
      </c>
      <c r="BW394" s="70">
        <v>0</v>
      </c>
      <c r="BX394" s="70">
        <v>0</v>
      </c>
      <c r="BY394" s="70">
        <v>0</v>
      </c>
      <c r="BZ394" s="70">
        <v>0</v>
      </c>
      <c r="CA394" s="70">
        <v>0</v>
      </c>
      <c r="CB394" s="70">
        <v>0</v>
      </c>
      <c r="CC394" s="70">
        <v>0</v>
      </c>
      <c r="CD394" s="70">
        <v>0</v>
      </c>
    </row>
    <row r="395" spans="1:82">
      <c r="A395" s="70" t="s">
        <v>2062</v>
      </c>
      <c r="B395" s="70">
        <v>298</v>
      </c>
      <c r="C395" s="70">
        <v>9</v>
      </c>
      <c r="D395" s="70">
        <v>18</v>
      </c>
      <c r="E395" s="70">
        <v>2012</v>
      </c>
      <c r="F395" s="70" t="s">
        <v>179</v>
      </c>
      <c r="G395" s="70" t="s">
        <v>1645</v>
      </c>
      <c r="H395" s="70" t="s">
        <v>1646</v>
      </c>
      <c r="I395" s="148"/>
      <c r="J395" s="71">
        <v>27.07129807829536</v>
      </c>
      <c r="K395" s="71">
        <v>5.151725705786264</v>
      </c>
      <c r="L395" s="71">
        <v>7.3672938445685441</v>
      </c>
      <c r="M395" s="71">
        <v>53.301312131371027</v>
      </c>
      <c r="N395" s="71">
        <v>51.42256246279419</v>
      </c>
      <c r="O395" s="71">
        <v>26.346844167773707</v>
      </c>
      <c r="P395" s="71">
        <v>21.359618745822427</v>
      </c>
      <c r="Q395" s="71">
        <v>1.5634230376959599</v>
      </c>
      <c r="R395" s="71">
        <v>0</v>
      </c>
      <c r="S395" s="71">
        <v>3.5731656302290391</v>
      </c>
      <c r="T395" s="72"/>
      <c r="U395" s="71">
        <v>952855</v>
      </c>
      <c r="V395" s="71">
        <v>1453</v>
      </c>
      <c r="W395" s="71">
        <v>139</v>
      </c>
      <c r="X395" s="71">
        <v>8332</v>
      </c>
      <c r="Y395" s="71">
        <v>9288</v>
      </c>
      <c r="Z395" s="71">
        <v>13780</v>
      </c>
      <c r="AA395" s="71">
        <v>4292</v>
      </c>
      <c r="AB395" s="71">
        <v>20505</v>
      </c>
      <c r="AC395" s="71">
        <v>0</v>
      </c>
      <c r="AD395" s="71">
        <v>3.5731656302290391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4.7409999999999997</v>
      </c>
      <c r="BM395" s="71">
        <v>0</v>
      </c>
      <c r="BN395" s="72"/>
      <c r="BO395" s="71">
        <v>0</v>
      </c>
      <c r="BP395" s="71">
        <v>0</v>
      </c>
      <c r="BQ395" s="71">
        <v>0</v>
      </c>
      <c r="BR395" s="71">
        <v>0</v>
      </c>
      <c r="BS395" s="71">
        <v>1</v>
      </c>
      <c r="BT395" s="71">
        <v>0</v>
      </c>
      <c r="BU395"/>
      <c r="BV395" s="70">
        <v>4.7409999999999997</v>
      </c>
      <c r="BW395" s="70">
        <v>0</v>
      </c>
      <c r="BX395" s="70">
        <v>0</v>
      </c>
      <c r="BY395" s="70">
        <v>0</v>
      </c>
      <c r="BZ395" s="70">
        <v>0</v>
      </c>
      <c r="CA395" s="70">
        <v>0</v>
      </c>
      <c r="CB395" s="70">
        <v>0</v>
      </c>
      <c r="CC395" s="70">
        <v>0</v>
      </c>
      <c r="CD395" s="70">
        <v>0</v>
      </c>
    </row>
    <row r="396" spans="1:82">
      <c r="A396" s="70" t="s">
        <v>2063</v>
      </c>
      <c r="B396" s="70">
        <v>299</v>
      </c>
      <c r="C396" s="70">
        <v>10</v>
      </c>
      <c r="D396" s="70">
        <v>18</v>
      </c>
      <c r="E396" s="70">
        <v>2013</v>
      </c>
      <c r="F396" s="70" t="s">
        <v>180</v>
      </c>
      <c r="G396" s="70" t="s">
        <v>1645</v>
      </c>
      <c r="H396" s="70" t="s">
        <v>1646</v>
      </c>
      <c r="I396" s="148"/>
      <c r="J396" s="71">
        <v>28.634070582126789</v>
      </c>
      <c r="K396" s="71">
        <v>4.2579188681966258</v>
      </c>
      <c r="L396" s="71">
        <v>6.5059013878220302</v>
      </c>
      <c r="M396" s="71">
        <v>49.571494620667103</v>
      </c>
      <c r="N396" s="71">
        <v>50.323568505676889</v>
      </c>
      <c r="O396" s="71">
        <v>25.312294976641549</v>
      </c>
      <c r="P396" s="71">
        <v>21.759805235029216</v>
      </c>
      <c r="Q396" s="71">
        <v>1.5842282249830699</v>
      </c>
      <c r="R396" s="71">
        <v>0</v>
      </c>
      <c r="S396" s="71">
        <v>2.7450039483519761</v>
      </c>
      <c r="T396" s="72"/>
      <c r="U396" s="71">
        <v>1026210</v>
      </c>
      <c r="V396" s="71">
        <v>1453</v>
      </c>
      <c r="W396" s="71">
        <v>139</v>
      </c>
      <c r="X396" s="71">
        <v>8332</v>
      </c>
      <c r="Y396" s="71">
        <v>9379</v>
      </c>
      <c r="Z396" s="71">
        <v>13830</v>
      </c>
      <c r="AA396" s="71">
        <v>4356</v>
      </c>
      <c r="AB396" s="71">
        <v>20480</v>
      </c>
      <c r="AC396" s="71">
        <v>0</v>
      </c>
      <c r="AD396" s="71">
        <v>2.7450039483519761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5.3689999999999998</v>
      </c>
      <c r="BM396" s="71">
        <v>0</v>
      </c>
      <c r="BN396" s="72"/>
      <c r="BO396" s="71">
        <v>0</v>
      </c>
      <c r="BP396" s="71">
        <v>0</v>
      </c>
      <c r="BQ396" s="71">
        <v>0</v>
      </c>
      <c r="BR396" s="71">
        <v>0</v>
      </c>
      <c r="BS396" s="71">
        <v>1</v>
      </c>
      <c r="BT396" s="71">
        <v>0</v>
      </c>
      <c r="BU396"/>
      <c r="BV396" s="70">
        <v>5.3689999999999998</v>
      </c>
      <c r="BW396" s="70">
        <v>0</v>
      </c>
      <c r="BX396" s="70">
        <v>0</v>
      </c>
      <c r="BY396" s="70">
        <v>0</v>
      </c>
      <c r="BZ396" s="70">
        <v>0</v>
      </c>
      <c r="CA396" s="70">
        <v>0</v>
      </c>
      <c r="CB396" s="70">
        <v>0</v>
      </c>
      <c r="CC396" s="70">
        <v>0</v>
      </c>
      <c r="CD396" s="70">
        <v>0</v>
      </c>
    </row>
    <row r="397" spans="1:82">
      <c r="A397" s="70" t="s">
        <v>2064</v>
      </c>
      <c r="B397" s="70">
        <v>300</v>
      </c>
      <c r="C397" s="70">
        <v>11</v>
      </c>
      <c r="D397" s="70">
        <v>18</v>
      </c>
      <c r="E397" s="70">
        <v>2014</v>
      </c>
      <c r="F397" s="70" t="s">
        <v>181</v>
      </c>
      <c r="G397" s="70" t="s">
        <v>1645</v>
      </c>
      <c r="H397" s="70" t="s">
        <v>1646</v>
      </c>
      <c r="I397" s="148"/>
      <c r="J397" s="71">
        <v>23.19091883524101</v>
      </c>
      <c r="K397" s="71">
        <v>4.222585002018735</v>
      </c>
      <c r="L397" s="71">
        <v>5.869191927373242</v>
      </c>
      <c r="M397" s="71">
        <v>50.784031345518002</v>
      </c>
      <c r="N397" s="71">
        <v>53.615686116983589</v>
      </c>
      <c r="O397" s="71">
        <v>24.034925268192328</v>
      </c>
      <c r="P397" s="71">
        <v>21.692141533176674</v>
      </c>
      <c r="Q397" s="71">
        <v>1.5087657906270899</v>
      </c>
      <c r="R397" s="71">
        <v>0</v>
      </c>
      <c r="S397" s="71">
        <v>2.9407331022164271</v>
      </c>
      <c r="T397" s="72"/>
      <c r="U397" s="71">
        <v>923071</v>
      </c>
      <c r="V397" s="71">
        <v>1252</v>
      </c>
      <c r="W397" s="71">
        <v>128</v>
      </c>
      <c r="X397" s="71">
        <v>8115</v>
      </c>
      <c r="Y397" s="71">
        <v>9437</v>
      </c>
      <c r="Z397" s="71">
        <v>13831</v>
      </c>
      <c r="AA397" s="71">
        <v>4320</v>
      </c>
      <c r="AB397" s="71">
        <v>20329</v>
      </c>
      <c r="AC397" s="71">
        <v>0</v>
      </c>
      <c r="AD397" s="71">
        <v>2.9407331022164271</v>
      </c>
      <c r="AE397" s="72"/>
      <c r="AF397" s="71"/>
      <c r="AG397" s="71"/>
      <c r="AH397" s="71"/>
      <c r="AI397" s="71"/>
      <c r="AJ397" s="71"/>
      <c r="AK397" s="71"/>
      <c r="AL397" s="71"/>
      <c r="AM397" s="71"/>
      <c r="AN397" s="71"/>
      <c r="AO397" s="71"/>
      <c r="AP397" s="71"/>
      <c r="AQ397" s="72"/>
      <c r="AR397" s="71">
        <v>122</v>
      </c>
      <c r="AS397" s="71">
        <v>28</v>
      </c>
      <c r="AT397" s="71">
        <v>0</v>
      </c>
      <c r="AU397" s="71">
        <v>0</v>
      </c>
      <c r="AV397" s="71">
        <v>0</v>
      </c>
      <c r="AW397" s="71">
        <v>0</v>
      </c>
      <c r="AX397" s="71"/>
      <c r="AY397" s="72"/>
      <c r="AZ397" s="71">
        <v>497.31900000000002</v>
      </c>
      <c r="BA397" s="71">
        <v>4246.3</v>
      </c>
      <c r="BB397" s="71">
        <v>0</v>
      </c>
      <c r="BC397" s="71">
        <v>0</v>
      </c>
      <c r="BD397" s="71">
        <v>0</v>
      </c>
      <c r="BE397" s="71">
        <v>0</v>
      </c>
      <c r="BF397" s="71"/>
      <c r="BG397" s="72"/>
      <c r="BH397" s="71">
        <v>0</v>
      </c>
      <c r="BI397" s="71">
        <v>0</v>
      </c>
      <c r="BJ397" s="71">
        <v>0</v>
      </c>
      <c r="BK397" s="71">
        <v>0</v>
      </c>
      <c r="BL397" s="71">
        <v>4.9320000000000004</v>
      </c>
      <c r="BM397" s="71">
        <v>0</v>
      </c>
      <c r="BN397" s="72"/>
      <c r="BO397" s="71">
        <v>0</v>
      </c>
      <c r="BP397" s="71">
        <v>0</v>
      </c>
      <c r="BQ397" s="71">
        <v>0</v>
      </c>
      <c r="BR397" s="71">
        <v>0</v>
      </c>
      <c r="BS397" s="71">
        <v>1</v>
      </c>
      <c r="BT397" s="71">
        <v>0</v>
      </c>
      <c r="BU397"/>
      <c r="BV397" s="70">
        <v>4.9320000000000004</v>
      </c>
      <c r="BW397" s="70">
        <v>0</v>
      </c>
      <c r="BX397" s="70">
        <v>0</v>
      </c>
      <c r="BY397" s="70">
        <v>0</v>
      </c>
      <c r="BZ397" s="70">
        <v>0</v>
      </c>
      <c r="CA397" s="70">
        <v>0</v>
      </c>
      <c r="CB397" s="70">
        <v>0</v>
      </c>
      <c r="CC397" s="70">
        <v>0</v>
      </c>
      <c r="CD397" s="70">
        <v>0</v>
      </c>
    </row>
    <row r="398" spans="1:82">
      <c r="A398" s="70" t="s">
        <v>2065</v>
      </c>
      <c r="B398" s="70">
        <v>301</v>
      </c>
      <c r="C398" s="70">
        <v>12</v>
      </c>
      <c r="D398" s="70">
        <v>18</v>
      </c>
      <c r="E398" s="70">
        <v>2015</v>
      </c>
      <c r="F398" s="70" t="s">
        <v>182</v>
      </c>
      <c r="G398" s="70" t="s">
        <v>1645</v>
      </c>
      <c r="H398" s="70" t="s">
        <v>1646</v>
      </c>
      <c r="I398" s="148"/>
      <c r="J398" s="71">
        <v>23.984144061086809</v>
      </c>
      <c r="K398" s="71">
        <v>4.0490200674524939</v>
      </c>
      <c r="L398" s="71">
        <v>6.1779367995723531</v>
      </c>
      <c r="M398" s="71">
        <v>49.137249516348518</v>
      </c>
      <c r="N398" s="71">
        <v>49.530859852392531</v>
      </c>
      <c r="O398" s="71">
        <v>24.105307622780554</v>
      </c>
      <c r="P398" s="71">
        <v>21.75450725841165</v>
      </c>
      <c r="Q398" s="71">
        <v>1.4639793933516401</v>
      </c>
      <c r="R398" s="71">
        <v>0</v>
      </c>
      <c r="S398" s="71">
        <v>2.6317278336648871</v>
      </c>
      <c r="T398" s="72"/>
      <c r="U398" s="71">
        <v>957136</v>
      </c>
      <c r="V398" s="71">
        <v>1252</v>
      </c>
      <c r="W398" s="71">
        <v>128</v>
      </c>
      <c r="X398" s="71">
        <v>8115</v>
      </c>
      <c r="Y398" s="71">
        <v>9472</v>
      </c>
      <c r="Z398" s="71">
        <v>14005</v>
      </c>
      <c r="AA398" s="71">
        <v>4329</v>
      </c>
      <c r="AB398" s="71">
        <v>20150</v>
      </c>
      <c r="AC398" s="71">
        <v>0</v>
      </c>
      <c r="AD398" s="71">
        <v>2.6317278336648871</v>
      </c>
      <c r="AE398" s="72"/>
      <c r="AF398" s="71">
        <v>7386506.1966407457</v>
      </c>
      <c r="AG398" s="71">
        <v>2697537.61403631</v>
      </c>
      <c r="AH398" s="71">
        <v>798818.74624004692</v>
      </c>
      <c r="AI398" s="71">
        <v>51612058.647656582</v>
      </c>
      <c r="AJ398" s="71">
        <v>41951939.076541759</v>
      </c>
      <c r="AK398" s="71">
        <v>0</v>
      </c>
      <c r="AL398" s="71">
        <v>0</v>
      </c>
      <c r="AM398" s="71">
        <v>2761472.9739290858</v>
      </c>
      <c r="AN398" s="71">
        <v>0</v>
      </c>
      <c r="AO398" s="71">
        <v>0</v>
      </c>
      <c r="AP398" s="71">
        <v>107208333.25504453</v>
      </c>
      <c r="AQ398" s="72"/>
      <c r="AR398" s="71">
        <v>167</v>
      </c>
      <c r="AS398" s="71">
        <v>38</v>
      </c>
      <c r="AT398" s="71">
        <v>0</v>
      </c>
      <c r="AU398" s="71">
        <v>0</v>
      </c>
      <c r="AV398" s="71">
        <v>0</v>
      </c>
      <c r="AW398" s="71">
        <v>0</v>
      </c>
      <c r="AX398" s="71"/>
      <c r="AY398" s="72"/>
      <c r="AZ398" s="71">
        <v>720.31899999999996</v>
      </c>
      <c r="BA398" s="71">
        <v>4842</v>
      </c>
      <c r="BB398" s="71">
        <v>0</v>
      </c>
      <c r="BC398" s="71">
        <v>0</v>
      </c>
      <c r="BD398" s="71">
        <v>0</v>
      </c>
      <c r="BE398" s="71">
        <v>0</v>
      </c>
      <c r="BF398" s="71"/>
      <c r="BG398" s="72"/>
      <c r="BH398" s="71">
        <v>0</v>
      </c>
      <c r="BI398" s="71">
        <v>0</v>
      </c>
      <c r="BJ398" s="71">
        <v>0</v>
      </c>
      <c r="BK398" s="71">
        <v>0</v>
      </c>
      <c r="BL398" s="71">
        <v>4.9649999999999999</v>
      </c>
      <c r="BM398" s="71">
        <v>0</v>
      </c>
      <c r="BN398" s="72"/>
      <c r="BO398" s="71">
        <v>0</v>
      </c>
      <c r="BP398" s="71">
        <v>0</v>
      </c>
      <c r="BQ398" s="71">
        <v>0</v>
      </c>
      <c r="BR398" s="71">
        <v>0</v>
      </c>
      <c r="BS398" s="71">
        <v>1</v>
      </c>
      <c r="BT398" s="71">
        <v>0</v>
      </c>
      <c r="BU398"/>
      <c r="BV398" s="70">
        <v>4.9649999999999999</v>
      </c>
      <c r="BW398" s="70">
        <v>0</v>
      </c>
      <c r="BX398" s="70">
        <v>0</v>
      </c>
      <c r="BY398" s="70">
        <v>0</v>
      </c>
      <c r="BZ398" s="70">
        <v>0</v>
      </c>
      <c r="CA398" s="70">
        <v>0</v>
      </c>
      <c r="CB398" s="70">
        <v>0</v>
      </c>
      <c r="CC398" s="70">
        <v>0</v>
      </c>
      <c r="CD398" s="70">
        <v>0</v>
      </c>
    </row>
    <row r="399" spans="1:82">
      <c r="A399" s="70" t="s">
        <v>2066</v>
      </c>
      <c r="B399" s="70">
        <v>302</v>
      </c>
      <c r="C399" s="70">
        <v>13</v>
      </c>
      <c r="D399" s="70">
        <v>18</v>
      </c>
      <c r="E399" s="70">
        <v>2016</v>
      </c>
      <c r="F399" s="70" t="s">
        <v>155</v>
      </c>
      <c r="G399" s="70" t="s">
        <v>1645</v>
      </c>
      <c r="H399" s="70" t="s">
        <v>1646</v>
      </c>
      <c r="I399" s="148"/>
      <c r="J399" s="71">
        <v>24.737519565818719</v>
      </c>
      <c r="K399" s="71">
        <v>3.8193517863645425</v>
      </c>
      <c r="L399" s="71">
        <v>6.6434330561242803</v>
      </c>
      <c r="M399" s="71">
        <v>42.12949283137678</v>
      </c>
      <c r="N399" s="71">
        <v>50.534461925148449</v>
      </c>
      <c r="O399" s="71">
        <v>23.955409777052726</v>
      </c>
      <c r="P399" s="71">
        <v>21.640747494306439</v>
      </c>
      <c r="Q399" s="71">
        <v>1.4105922282184336</v>
      </c>
      <c r="R399" s="71">
        <v>0</v>
      </c>
      <c r="S399" s="71">
        <v>2.7622028130446128</v>
      </c>
      <c r="T399" s="72"/>
      <c r="U399" s="71">
        <v>939682</v>
      </c>
      <c r="V399" s="71">
        <v>1252</v>
      </c>
      <c r="W399" s="71">
        <v>128</v>
      </c>
      <c r="X399" s="71">
        <v>8115</v>
      </c>
      <c r="Y399" s="71">
        <v>9503</v>
      </c>
      <c r="Z399" s="71">
        <v>14089</v>
      </c>
      <c r="AA399" s="71">
        <v>4454</v>
      </c>
      <c r="AB399" s="71">
        <v>19971</v>
      </c>
      <c r="AC399" s="71">
        <v>0</v>
      </c>
      <c r="AD399" s="71">
        <v>2.7622028130446128</v>
      </c>
      <c r="AE399" s="72"/>
      <c r="AF399" s="71">
        <v>7751902.8014242891</v>
      </c>
      <c r="AG399" s="71">
        <v>2571305.021602158</v>
      </c>
      <c r="AH399" s="71">
        <v>677038.2497137842</v>
      </c>
      <c r="AI399" s="71">
        <v>51519124.815587029</v>
      </c>
      <c r="AJ399" s="71">
        <v>41806835.780730382</v>
      </c>
      <c r="AK399" s="71">
        <v>0</v>
      </c>
      <c r="AL399" s="71">
        <v>0</v>
      </c>
      <c r="AM399" s="71">
        <v>2739068.11001855</v>
      </c>
      <c r="AN399" s="71">
        <v>0</v>
      </c>
      <c r="AO399" s="71">
        <v>0</v>
      </c>
      <c r="AP399" s="71">
        <v>107065274.77907619</v>
      </c>
      <c r="AQ399" s="72"/>
      <c r="AR399" s="71">
        <v>185</v>
      </c>
      <c r="AS399" s="71">
        <v>45</v>
      </c>
      <c r="AT399" s="71">
        <v>0</v>
      </c>
      <c r="AU399" s="71">
        <v>0</v>
      </c>
      <c r="AV399" s="71">
        <v>0</v>
      </c>
      <c r="AW399" s="71">
        <v>0</v>
      </c>
      <c r="AX399" s="71"/>
      <c r="AY399" s="72"/>
      <c r="AZ399" s="71">
        <v>786.51900000000001</v>
      </c>
      <c r="BA399" s="71">
        <v>7247.2</v>
      </c>
      <c r="BB399" s="71">
        <v>0</v>
      </c>
      <c r="BC399" s="71">
        <v>0</v>
      </c>
      <c r="BD399" s="71">
        <v>0</v>
      </c>
      <c r="BE399" s="71">
        <v>0</v>
      </c>
      <c r="BF399" s="71"/>
      <c r="BG399" s="72"/>
      <c r="BH399" s="71">
        <v>0</v>
      </c>
      <c r="BI399" s="71">
        <v>0</v>
      </c>
      <c r="BJ399" s="71">
        <v>0</v>
      </c>
      <c r="BK399" s="71">
        <v>0</v>
      </c>
      <c r="BL399" s="71">
        <v>3.6080000000000001</v>
      </c>
      <c r="BM399" s="71">
        <v>0</v>
      </c>
      <c r="BN399" s="72"/>
      <c r="BO399" s="71">
        <v>0</v>
      </c>
      <c r="BP399" s="71">
        <v>0</v>
      </c>
      <c r="BQ399" s="71">
        <v>0</v>
      </c>
      <c r="BR399" s="71">
        <v>0</v>
      </c>
      <c r="BS399" s="71">
        <v>1</v>
      </c>
      <c r="BT399" s="71">
        <v>0</v>
      </c>
      <c r="BU399"/>
      <c r="BV399" s="70">
        <v>3.6080000000000001</v>
      </c>
      <c r="BW399" s="70">
        <v>0</v>
      </c>
      <c r="BX399" s="70">
        <v>0</v>
      </c>
      <c r="BY399" s="70">
        <v>0</v>
      </c>
      <c r="BZ399" s="70">
        <v>0</v>
      </c>
      <c r="CA399" s="70">
        <v>0</v>
      </c>
      <c r="CB399" s="70">
        <v>0</v>
      </c>
      <c r="CC399" s="70">
        <v>0</v>
      </c>
      <c r="CD399" s="70">
        <v>0</v>
      </c>
    </row>
    <row r="400" spans="1:82">
      <c r="A400" s="70" t="s">
        <v>2067</v>
      </c>
      <c r="B400" s="70">
        <v>303</v>
      </c>
      <c r="C400" s="70">
        <v>14</v>
      </c>
      <c r="D400" s="70">
        <v>18</v>
      </c>
      <c r="E400" s="70">
        <v>2017</v>
      </c>
      <c r="F400" s="70" t="s">
        <v>156</v>
      </c>
      <c r="G400" s="70" t="s">
        <v>1645</v>
      </c>
      <c r="H400" s="70" t="s">
        <v>1646</v>
      </c>
      <c r="I400" s="148"/>
      <c r="J400" s="71">
        <v>33.542748993790937</v>
      </c>
      <c r="K400" s="71">
        <v>3.9028056616992721</v>
      </c>
      <c r="L400" s="71">
        <v>5.9970938198461896</v>
      </c>
      <c r="M400" s="71">
        <v>42.242819923689751</v>
      </c>
      <c r="N400" s="71">
        <v>49.908814985931052</v>
      </c>
      <c r="O400" s="71">
        <v>23.701663422432958</v>
      </c>
      <c r="P400" s="71">
        <v>21.590564072542389</v>
      </c>
      <c r="Q400" s="71">
        <v>1.36236651447544</v>
      </c>
      <c r="R400" s="71">
        <v>0</v>
      </c>
      <c r="S400" s="71">
        <v>1.7833019063577957</v>
      </c>
      <c r="T400" s="72"/>
      <c r="U400" s="71">
        <v>1253748</v>
      </c>
      <c r="V400" s="71">
        <v>1252</v>
      </c>
      <c r="W400" s="71">
        <v>128</v>
      </c>
      <c r="X400" s="71">
        <v>8115</v>
      </c>
      <c r="Y400" s="71">
        <v>9591</v>
      </c>
      <c r="Z400" s="71">
        <v>14171</v>
      </c>
      <c r="AA400" s="71">
        <v>4472</v>
      </c>
      <c r="AB400" s="71">
        <v>19946</v>
      </c>
      <c r="AC400" s="71">
        <v>0</v>
      </c>
      <c r="AD400" s="71">
        <v>1.783301906357796</v>
      </c>
      <c r="AE400" s="72"/>
      <c r="AF400" s="71">
        <v>10163224.04704796</v>
      </c>
      <c r="AG400" s="71">
        <v>2578776.072193183</v>
      </c>
      <c r="AH400" s="71">
        <v>827073.85482123704</v>
      </c>
      <c r="AI400" s="71">
        <v>50244509.238226481</v>
      </c>
      <c r="AJ400" s="71">
        <v>38261506.355950393</v>
      </c>
      <c r="AK400" s="71">
        <v>0</v>
      </c>
      <c r="AL400" s="71">
        <v>0</v>
      </c>
      <c r="AM400" s="71">
        <v>2739919.8318711091</v>
      </c>
      <c r="AN400" s="71">
        <v>0</v>
      </c>
      <c r="AO400" s="71">
        <v>0</v>
      </c>
      <c r="AP400" s="71">
        <v>104815009.40011035</v>
      </c>
      <c r="AQ400" s="72"/>
      <c r="AR400" s="71">
        <v>204</v>
      </c>
      <c r="AS400" s="71">
        <v>58</v>
      </c>
      <c r="AT400" s="71">
        <v>0</v>
      </c>
      <c r="AU400" s="71">
        <v>0</v>
      </c>
      <c r="AV400" s="71">
        <v>0</v>
      </c>
      <c r="AW400" s="71">
        <v>0</v>
      </c>
      <c r="AX400" s="71"/>
      <c r="AY400" s="72"/>
      <c r="AZ400" s="71">
        <v>860.61900000000003</v>
      </c>
      <c r="BA400" s="71">
        <v>22473.3</v>
      </c>
      <c r="BB400" s="71">
        <v>0</v>
      </c>
      <c r="BC400" s="71">
        <v>0</v>
      </c>
      <c r="BD400" s="71">
        <v>0</v>
      </c>
      <c r="BE400" s="71">
        <v>0</v>
      </c>
      <c r="BF400" s="71"/>
      <c r="BG400" s="72"/>
      <c r="BH400" s="71">
        <v>0</v>
      </c>
      <c r="BI400" s="71">
        <v>0</v>
      </c>
      <c r="BJ400" s="71">
        <v>0</v>
      </c>
      <c r="BK400" s="71">
        <v>0</v>
      </c>
      <c r="BL400" s="71">
        <v>4.1180000000000003</v>
      </c>
      <c r="BM400" s="71">
        <v>0</v>
      </c>
      <c r="BN400" s="72"/>
      <c r="BO400" s="71">
        <v>0</v>
      </c>
      <c r="BP400" s="71">
        <v>0</v>
      </c>
      <c r="BQ400" s="71">
        <v>0</v>
      </c>
      <c r="BR400" s="71">
        <v>0</v>
      </c>
      <c r="BS400" s="71">
        <v>1</v>
      </c>
      <c r="BT400" s="71">
        <v>0</v>
      </c>
      <c r="BU400"/>
      <c r="BV400" s="70">
        <v>4.1180000000000003</v>
      </c>
      <c r="BW400" s="70">
        <v>0</v>
      </c>
      <c r="BX400" s="70">
        <v>0</v>
      </c>
      <c r="BY400" s="70">
        <v>0</v>
      </c>
      <c r="BZ400" s="70">
        <v>0</v>
      </c>
      <c r="CA400" s="70">
        <v>0</v>
      </c>
      <c r="CB400" s="70">
        <v>0</v>
      </c>
      <c r="CC400" s="70">
        <v>0</v>
      </c>
      <c r="CD400" s="70">
        <v>0</v>
      </c>
    </row>
    <row r="401" spans="1:82">
      <c r="A401" s="70" t="s">
        <v>2068</v>
      </c>
      <c r="B401" s="70">
        <v>304</v>
      </c>
      <c r="C401" s="70">
        <v>15</v>
      </c>
      <c r="D401" s="70">
        <v>18</v>
      </c>
      <c r="E401" s="70">
        <v>2018</v>
      </c>
      <c r="F401" s="70" t="s">
        <v>183</v>
      </c>
      <c r="G401" s="70" t="s">
        <v>1645</v>
      </c>
      <c r="H401" s="70" t="s">
        <v>1646</v>
      </c>
      <c r="I401" s="148"/>
      <c r="J401" s="71">
        <v>29.109524381549321</v>
      </c>
      <c r="K401" s="71">
        <v>3.6324549800692321</v>
      </c>
      <c r="L401" s="71">
        <v>5.5015611328946363</v>
      </c>
      <c r="M401" s="71">
        <v>42.451164738064321</v>
      </c>
      <c r="N401" s="71">
        <v>45.998112632008308</v>
      </c>
      <c r="O401" s="71">
        <v>23.276054376076008</v>
      </c>
      <c r="P401" s="71">
        <v>21.342187276916185</v>
      </c>
      <c r="Q401" s="71">
        <v>1.2550672625946999</v>
      </c>
      <c r="R401" s="71">
        <v>0</v>
      </c>
      <c r="S401" s="71">
        <v>2.230540001561355</v>
      </c>
      <c r="T401" s="72"/>
      <c r="U401" s="71">
        <v>1136878</v>
      </c>
      <c r="V401" s="71">
        <v>1252</v>
      </c>
      <c r="W401" s="71">
        <v>128</v>
      </c>
      <c r="X401" s="71">
        <v>8115</v>
      </c>
      <c r="Y401" s="71">
        <v>9601</v>
      </c>
      <c r="Z401" s="71">
        <v>14183</v>
      </c>
      <c r="AA401" s="71">
        <v>4465</v>
      </c>
      <c r="AB401" s="71">
        <v>19802</v>
      </c>
      <c r="AC401" s="71">
        <v>0</v>
      </c>
      <c r="AD401" s="71">
        <v>2.230540001561355</v>
      </c>
      <c r="AE401" s="72"/>
      <c r="AF401" s="71">
        <v>9251087.4008154813</v>
      </c>
      <c r="AG401" s="71">
        <v>2333175.44570331</v>
      </c>
      <c r="AH401" s="71">
        <v>779517.20993593056</v>
      </c>
      <c r="AI401" s="71">
        <v>51360151.612070337</v>
      </c>
      <c r="AJ401" s="71">
        <v>35579635.745770156</v>
      </c>
      <c r="AK401" s="71">
        <v>0</v>
      </c>
      <c r="AL401" s="71">
        <v>0</v>
      </c>
      <c r="AM401" s="71">
        <v>2725767.2943120711</v>
      </c>
      <c r="AN401" s="71">
        <v>0</v>
      </c>
      <c r="AO401" s="71">
        <v>0</v>
      </c>
      <c r="AP401" s="71">
        <v>102029334.70860729</v>
      </c>
      <c r="AQ401" s="72"/>
      <c r="AR401" s="71">
        <v>222</v>
      </c>
      <c r="AS401" s="71">
        <v>78</v>
      </c>
      <c r="AT401" s="71">
        <v>0</v>
      </c>
      <c r="AU401" s="71">
        <v>0</v>
      </c>
      <c r="AV401" s="71">
        <v>0</v>
      </c>
      <c r="AW401" s="71">
        <v>0</v>
      </c>
      <c r="AX401" s="71"/>
      <c r="AY401" s="72"/>
      <c r="AZ401" s="71">
        <v>954.41899999999998</v>
      </c>
      <c r="BA401" s="71">
        <v>25587</v>
      </c>
      <c r="BB401" s="71">
        <v>0</v>
      </c>
      <c r="BC401" s="71">
        <v>0</v>
      </c>
      <c r="BD401" s="71">
        <v>0</v>
      </c>
      <c r="BE401" s="71">
        <v>0</v>
      </c>
      <c r="BF401" s="71"/>
      <c r="BG401" s="72"/>
      <c r="BH401" s="71">
        <v>0</v>
      </c>
      <c r="BI401" s="71">
        <v>0</v>
      </c>
      <c r="BJ401" s="71">
        <v>0</v>
      </c>
      <c r="BK401" s="71">
        <v>0</v>
      </c>
      <c r="BL401" s="71">
        <v>4.2789999999999999</v>
      </c>
      <c r="BM401" s="71">
        <v>0</v>
      </c>
      <c r="BN401" s="72"/>
      <c r="BO401" s="71">
        <v>0</v>
      </c>
      <c r="BP401" s="71">
        <v>0</v>
      </c>
      <c r="BQ401" s="71">
        <v>0</v>
      </c>
      <c r="BR401" s="71">
        <v>0</v>
      </c>
      <c r="BS401" s="71">
        <v>1</v>
      </c>
      <c r="BT401" s="71">
        <v>0</v>
      </c>
      <c r="BU401"/>
      <c r="BV401" s="70">
        <v>4.2789999999999999</v>
      </c>
      <c r="BW401" s="70">
        <v>0</v>
      </c>
      <c r="BX401" s="70">
        <v>0</v>
      </c>
      <c r="BY401" s="70">
        <v>0</v>
      </c>
      <c r="BZ401" s="70">
        <v>0</v>
      </c>
      <c r="CA401" s="70">
        <v>0</v>
      </c>
      <c r="CB401" s="70">
        <v>0</v>
      </c>
      <c r="CC401" s="70">
        <v>0</v>
      </c>
      <c r="CD401" s="70">
        <v>0</v>
      </c>
    </row>
    <row r="402" spans="1:82">
      <c r="A402" s="70" t="s">
        <v>2069</v>
      </c>
      <c r="B402" s="70">
        <v>305</v>
      </c>
      <c r="C402" s="70">
        <v>16</v>
      </c>
      <c r="D402" s="70">
        <v>18</v>
      </c>
      <c r="E402" s="70">
        <v>2019</v>
      </c>
      <c r="F402" s="70" t="s">
        <v>158</v>
      </c>
      <c r="G402" s="70" t="s">
        <v>1645</v>
      </c>
      <c r="H402" s="70" t="s">
        <v>1646</v>
      </c>
      <c r="I402" s="148"/>
      <c r="J402" s="71">
        <v>28.352015643129821</v>
      </c>
      <c r="K402" s="71">
        <v>3.3706507448979588</v>
      </c>
      <c r="L402" s="71">
        <v>5.5262100039634792</v>
      </c>
      <c r="M402" s="71">
        <v>38.082549461003069</v>
      </c>
      <c r="N402" s="71">
        <v>46.721398652138227</v>
      </c>
      <c r="O402" s="71">
        <v>22.633359805837877</v>
      </c>
      <c r="P402" s="71">
        <v>20.149862678918506</v>
      </c>
      <c r="Q402" s="71">
        <v>1.20785412713421</v>
      </c>
      <c r="R402" s="71">
        <v>0</v>
      </c>
      <c r="S402" s="71">
        <v>1.925061422220709</v>
      </c>
      <c r="T402" s="72"/>
      <c r="U402" s="71">
        <v>1164817</v>
      </c>
      <c r="V402" s="71">
        <v>1252</v>
      </c>
      <c r="W402" s="71">
        <v>128</v>
      </c>
      <c r="X402" s="71">
        <v>8115</v>
      </c>
      <c r="Y402" s="71">
        <v>9633</v>
      </c>
      <c r="Z402" s="71">
        <v>14170</v>
      </c>
      <c r="AA402" s="71">
        <v>4184</v>
      </c>
      <c r="AB402" s="71">
        <v>19573</v>
      </c>
      <c r="AC402" s="71">
        <v>0</v>
      </c>
      <c r="AD402" s="71">
        <v>1.925061422220709</v>
      </c>
      <c r="AE402" s="72"/>
      <c r="AF402" s="71">
        <v>9300865.8500019182</v>
      </c>
      <c r="AG402" s="71">
        <v>2332484.5269737951</v>
      </c>
      <c r="AH402" s="71">
        <v>841645.74326338514</v>
      </c>
      <c r="AI402" s="71">
        <v>50328684.905007601</v>
      </c>
      <c r="AJ402" s="71">
        <v>37656096.273461618</v>
      </c>
      <c r="AK402" s="71">
        <v>0</v>
      </c>
      <c r="AL402" s="71">
        <v>0</v>
      </c>
      <c r="AM402" s="71">
        <v>2665695.2545348881</v>
      </c>
      <c r="AN402" s="71">
        <v>0</v>
      </c>
      <c r="AO402" s="71">
        <v>0</v>
      </c>
      <c r="AP402" s="71">
        <v>103125472.5532432</v>
      </c>
      <c r="AQ402" s="72"/>
      <c r="AR402" s="71">
        <v>236</v>
      </c>
      <c r="AS402" s="71">
        <v>106</v>
      </c>
      <c r="AT402" s="71">
        <v>3</v>
      </c>
      <c r="AU402" s="71">
        <v>0</v>
      </c>
      <c r="AV402" s="71">
        <v>0</v>
      </c>
      <c r="AW402" s="71">
        <v>0</v>
      </c>
      <c r="AX402" s="71"/>
      <c r="AY402" s="72"/>
      <c r="AZ402" s="71">
        <v>1024.519</v>
      </c>
      <c r="BA402" s="71">
        <v>112079.7</v>
      </c>
      <c r="BB402" s="71">
        <v>59.400000000000013</v>
      </c>
      <c r="BC402" s="71">
        <v>0</v>
      </c>
      <c r="BD402" s="71">
        <v>0</v>
      </c>
      <c r="BE402" s="71">
        <v>0</v>
      </c>
      <c r="BF402" s="71"/>
      <c r="BG402" s="72"/>
      <c r="BH402" s="71">
        <v>0</v>
      </c>
      <c r="BI402" s="71">
        <v>0</v>
      </c>
      <c r="BJ402" s="71">
        <v>0</v>
      </c>
      <c r="BK402" s="71">
        <v>0</v>
      </c>
      <c r="BL402" s="71">
        <v>3.6509999999999998</v>
      </c>
      <c r="BM402" s="71">
        <v>0</v>
      </c>
      <c r="BN402" s="72"/>
      <c r="BO402" s="71">
        <v>0</v>
      </c>
      <c r="BP402" s="71">
        <v>0</v>
      </c>
      <c r="BQ402" s="71">
        <v>0</v>
      </c>
      <c r="BR402" s="71">
        <v>0</v>
      </c>
      <c r="BS402" s="71">
        <v>1</v>
      </c>
      <c r="BT402" s="71">
        <v>0</v>
      </c>
      <c r="BU402"/>
      <c r="BV402" s="70">
        <v>3.6509999999999998</v>
      </c>
      <c r="BW402" s="70">
        <v>0</v>
      </c>
      <c r="BX402" s="70">
        <v>0</v>
      </c>
      <c r="BY402" s="70">
        <v>0</v>
      </c>
      <c r="BZ402" s="70">
        <v>0</v>
      </c>
      <c r="CA402" s="70">
        <v>0</v>
      </c>
      <c r="CB402" s="70">
        <v>0</v>
      </c>
      <c r="CC402" s="70">
        <v>0</v>
      </c>
      <c r="CD402" s="70">
        <v>0</v>
      </c>
    </row>
    <row r="403" spans="1:82">
      <c r="A403" s="70" t="s">
        <v>2070</v>
      </c>
      <c r="B403" s="70">
        <v>306</v>
      </c>
      <c r="C403" s="70">
        <v>17</v>
      </c>
      <c r="D403" s="70">
        <v>18</v>
      </c>
      <c r="E403" s="70">
        <v>2020</v>
      </c>
      <c r="F403" s="70" t="s">
        <v>159</v>
      </c>
      <c r="G403" s="70" t="s">
        <v>1645</v>
      </c>
      <c r="H403" s="70" t="s">
        <v>1646</v>
      </c>
      <c r="I403" s="148"/>
      <c r="J403" s="71">
        <v>26.619344653448142</v>
      </c>
      <c r="K403" s="71">
        <v>3.7217727775882783</v>
      </c>
      <c r="L403" s="71">
        <v>6.7537057744822091</v>
      </c>
      <c r="M403" s="71">
        <v>34.349512375019948</v>
      </c>
      <c r="N403" s="71">
        <v>42.827245052350733</v>
      </c>
      <c r="O403" s="71">
        <v>19.849615280773644</v>
      </c>
      <c r="P403" s="71">
        <v>19.125180304587822</v>
      </c>
      <c r="Q403" s="71">
        <v>1.1433663481518499</v>
      </c>
      <c r="R403" s="71">
        <v>0</v>
      </c>
      <c r="S403" s="71">
        <v>1.696823913940235</v>
      </c>
      <c r="T403" s="72"/>
      <c r="U403" s="71">
        <v>1239728</v>
      </c>
      <c r="V403" s="71">
        <v>1279</v>
      </c>
      <c r="W403" s="71">
        <v>139</v>
      </c>
      <c r="X403" s="71">
        <v>7697</v>
      </c>
      <c r="Y403" s="71">
        <v>9634</v>
      </c>
      <c r="Z403" s="71">
        <v>14184</v>
      </c>
      <c r="AA403" s="71">
        <v>4221</v>
      </c>
      <c r="AB403" s="71">
        <v>19392</v>
      </c>
      <c r="AC403" s="71">
        <v>0</v>
      </c>
      <c r="AD403" s="71">
        <v>1.696823913940235</v>
      </c>
      <c r="AE403" s="72"/>
      <c r="AF403" s="71">
        <v>9679681.4675827697</v>
      </c>
      <c r="AG403" s="71">
        <v>2384542.0365490275</v>
      </c>
      <c r="AH403" s="71">
        <v>990419.39002564084</v>
      </c>
      <c r="AI403" s="71">
        <v>44193723.722121149</v>
      </c>
      <c r="AJ403" s="71">
        <v>39561903.663233027</v>
      </c>
      <c r="AK403" s="71"/>
      <c r="AL403" s="71"/>
      <c r="AM403" s="71">
        <v>2530871.4496136424</v>
      </c>
      <c r="AN403" s="71"/>
      <c r="AO403" s="71"/>
      <c r="AP403" s="71">
        <v>99341141.729125261</v>
      </c>
      <c r="AQ403" s="72"/>
      <c r="AR403" s="71">
        <v>244</v>
      </c>
      <c r="AS403" s="71">
        <v>122</v>
      </c>
      <c r="AT403" s="71">
        <v>3</v>
      </c>
      <c r="AU403" s="71">
        <v>0</v>
      </c>
      <c r="AV403" s="71">
        <v>0</v>
      </c>
      <c r="AW403" s="71">
        <v>0</v>
      </c>
      <c r="AX403" s="71"/>
      <c r="AY403" s="72"/>
      <c r="AZ403" s="71">
        <v>1079.1189999999999</v>
      </c>
      <c r="BA403" s="71">
        <v>112788.4</v>
      </c>
      <c r="BB403" s="71">
        <v>59.400000000000013</v>
      </c>
      <c r="BC403" s="71">
        <v>0</v>
      </c>
      <c r="BD403" s="71">
        <v>0</v>
      </c>
      <c r="BE403" s="71">
        <v>0</v>
      </c>
      <c r="BF403" s="71"/>
      <c r="BG403" s="72"/>
      <c r="BH403" s="71">
        <v>0</v>
      </c>
      <c r="BI403" s="71">
        <v>0</v>
      </c>
      <c r="BJ403" s="71">
        <v>0</v>
      </c>
      <c r="BK403" s="71">
        <v>0</v>
      </c>
      <c r="BL403" s="71">
        <v>3.984</v>
      </c>
      <c r="BM403" s="71">
        <v>0</v>
      </c>
      <c r="BN403" s="72"/>
      <c r="BO403" s="71">
        <v>0</v>
      </c>
      <c r="BP403" s="71">
        <v>0</v>
      </c>
      <c r="BQ403" s="71">
        <v>0</v>
      </c>
      <c r="BR403" s="71">
        <v>0</v>
      </c>
      <c r="BS403" s="71">
        <v>1</v>
      </c>
      <c r="BT403" s="71">
        <v>0</v>
      </c>
      <c r="BU403"/>
      <c r="BV403" s="70">
        <v>3.984</v>
      </c>
      <c r="BW403" s="70">
        <v>0</v>
      </c>
      <c r="BX403" s="70">
        <v>0</v>
      </c>
      <c r="BY403" s="70">
        <v>0</v>
      </c>
      <c r="BZ403" s="70">
        <v>0</v>
      </c>
      <c r="CA403" s="70">
        <v>0</v>
      </c>
      <c r="CB403" s="70">
        <v>0</v>
      </c>
      <c r="CC403" s="70">
        <v>0</v>
      </c>
      <c r="CD403" s="70">
        <v>0</v>
      </c>
    </row>
    <row r="404" spans="1:82">
      <c r="A404" s="70" t="s">
        <v>2071</v>
      </c>
      <c r="B404" s="70">
        <v>306</v>
      </c>
      <c r="C404" s="70">
        <v>18</v>
      </c>
      <c r="D404" s="70">
        <v>18</v>
      </c>
      <c r="E404" s="70">
        <v>2021</v>
      </c>
      <c r="F404" s="70" t="s">
        <v>160</v>
      </c>
      <c r="G404" s="70" t="s">
        <v>1645</v>
      </c>
      <c r="H404" s="70" t="s">
        <v>1646</v>
      </c>
      <c r="I404" s="148"/>
      <c r="J404" s="71">
        <v>22.712226303946029</v>
      </c>
      <c r="K404" s="71">
        <v>3.5851002854226097</v>
      </c>
      <c r="L404" s="71">
        <v>6.1633572191584385</v>
      </c>
      <c r="M404" s="71">
        <v>34.885931321452809</v>
      </c>
      <c r="N404" s="71">
        <v>42.188548554695416</v>
      </c>
      <c r="O404" s="71">
        <v>19.159735501190092</v>
      </c>
      <c r="P404" s="71">
        <v>19.580814125460165</v>
      </c>
      <c r="Q404" s="71">
        <v>1.1182298808756901</v>
      </c>
      <c r="R404" s="71">
        <v>0</v>
      </c>
      <c r="S404" s="71">
        <v>1.6236772883350279</v>
      </c>
      <c r="T404" s="72"/>
      <c r="U404" s="71">
        <v>1086251</v>
      </c>
      <c r="V404" s="71">
        <v>1279</v>
      </c>
      <c r="W404" s="71">
        <v>139</v>
      </c>
      <c r="X404" s="71">
        <v>7697</v>
      </c>
      <c r="Y404" s="71">
        <v>9606</v>
      </c>
      <c r="Z404" s="71">
        <v>14097</v>
      </c>
      <c r="AA404" s="71">
        <v>4214</v>
      </c>
      <c r="AB404" s="71">
        <v>19152</v>
      </c>
      <c r="AC404" s="71">
        <v>0</v>
      </c>
      <c r="AD404" s="71">
        <v>1.6236772883350279</v>
      </c>
      <c r="AE404" s="72"/>
      <c r="AF404" s="71">
        <v>8320215.0989418598</v>
      </c>
      <c r="AG404" s="71">
        <v>2425719.3345893603</v>
      </c>
      <c r="AH404" s="71">
        <v>887968.62198206328</v>
      </c>
      <c r="AI404" s="71">
        <v>48493615.310376719</v>
      </c>
      <c r="AJ404" s="71">
        <v>38425958.259213723</v>
      </c>
      <c r="AK404" s="71">
        <v>0</v>
      </c>
      <c r="AL404" s="71">
        <v>0</v>
      </c>
      <c r="AM404" s="71">
        <v>2513965.9792950419</v>
      </c>
      <c r="AN404" s="71">
        <v>0</v>
      </c>
      <c r="AO404" s="71">
        <v>0</v>
      </c>
      <c r="AP404" s="71">
        <v>101067442.60439877</v>
      </c>
      <c r="AQ404" s="72"/>
      <c r="AR404" s="71">
        <v>266</v>
      </c>
      <c r="AS404" s="71">
        <v>127</v>
      </c>
      <c r="AT404" s="71">
        <v>3</v>
      </c>
      <c r="AU404" s="71">
        <v>0</v>
      </c>
      <c r="AV404" s="71">
        <v>0</v>
      </c>
      <c r="AW404" s="71">
        <v>0</v>
      </c>
      <c r="AX404" s="71"/>
      <c r="AY404" s="72"/>
      <c r="AZ404" s="71">
        <v>1214.0989999999999</v>
      </c>
      <c r="BA404" s="71">
        <v>113004.4</v>
      </c>
      <c r="BB404" s="71">
        <v>59.400000000000013</v>
      </c>
      <c r="BC404" s="71">
        <v>0</v>
      </c>
      <c r="BD404" s="71">
        <v>0</v>
      </c>
      <c r="BE404" s="71">
        <v>0</v>
      </c>
      <c r="BF404" s="71"/>
      <c r="BG404" s="72"/>
      <c r="BH404" s="71">
        <v>0</v>
      </c>
      <c r="BI404" s="71">
        <v>0</v>
      </c>
      <c r="BJ404" s="71">
        <v>0</v>
      </c>
      <c r="BK404" s="71">
        <v>0</v>
      </c>
      <c r="BL404" s="71">
        <v>4.0170000000000003</v>
      </c>
      <c r="BM404" s="71">
        <v>0</v>
      </c>
      <c r="BN404" s="72"/>
      <c r="BO404" s="71">
        <v>0</v>
      </c>
      <c r="BP404" s="71">
        <v>0</v>
      </c>
      <c r="BQ404" s="71">
        <v>0</v>
      </c>
      <c r="BR404" s="71">
        <v>0</v>
      </c>
      <c r="BS404" s="71">
        <v>1</v>
      </c>
      <c r="BT404" s="71">
        <v>0</v>
      </c>
      <c r="BU404"/>
      <c r="BV404" s="70">
        <v>4.0170000000000003</v>
      </c>
      <c r="BW404" s="70">
        <v>0</v>
      </c>
      <c r="BX404" s="70">
        <v>0</v>
      </c>
      <c r="BY404" s="70">
        <v>0</v>
      </c>
      <c r="BZ404" s="70">
        <v>0</v>
      </c>
      <c r="CA404" s="70">
        <v>0</v>
      </c>
      <c r="CB404" s="70">
        <v>0</v>
      </c>
      <c r="CC404" s="70">
        <v>0</v>
      </c>
      <c r="CD404" s="70">
        <v>0</v>
      </c>
    </row>
    <row r="405" spans="1:82">
      <c r="A405" s="70" t="s">
        <v>1647</v>
      </c>
      <c r="B405" s="70">
        <v>306</v>
      </c>
      <c r="C405" s="70">
        <v>19</v>
      </c>
      <c r="D405" s="70">
        <v>18</v>
      </c>
      <c r="E405" s="70">
        <v>2022</v>
      </c>
      <c r="F405" s="70" t="s">
        <v>161</v>
      </c>
      <c r="G405" s="70" t="s">
        <v>1645</v>
      </c>
      <c r="H405" s="70" t="s">
        <v>1646</v>
      </c>
      <c r="I405" s="148"/>
      <c r="J405" s="71">
        <v>24.00625870219103</v>
      </c>
      <c r="K405" s="71">
        <v>3.4293422950267991</v>
      </c>
      <c r="L405" s="71">
        <v>5.5262635051038727</v>
      </c>
      <c r="M405" s="71">
        <v>35.568036110000236</v>
      </c>
      <c r="N405" s="71">
        <v>41.795381389929993</v>
      </c>
      <c r="O405" s="71">
        <v>20.138673403321992</v>
      </c>
      <c r="P405" s="71">
        <v>19.213568633334464</v>
      </c>
      <c r="Q405" s="71">
        <v>1.1114037566912438</v>
      </c>
      <c r="R405" s="71">
        <v>0</v>
      </c>
      <c r="S405" s="71">
        <v>1.7634972126493931</v>
      </c>
      <c r="T405" s="72"/>
      <c r="U405" s="71">
        <v>1412115</v>
      </c>
      <c r="V405" s="71">
        <v>1279</v>
      </c>
      <c r="W405" s="71">
        <v>139</v>
      </c>
      <c r="X405" s="71">
        <v>7697</v>
      </c>
      <c r="Y405" s="71">
        <v>9663</v>
      </c>
      <c r="Z405" s="71">
        <v>14078</v>
      </c>
      <c r="AA405" s="71">
        <v>4198</v>
      </c>
      <c r="AB405" s="71">
        <v>18879</v>
      </c>
      <c r="AC405" s="71">
        <v>0</v>
      </c>
      <c r="AD405" s="71">
        <v>1.7634972126493931</v>
      </c>
      <c r="AE405" s="72"/>
      <c r="AF405" s="71">
        <v>9642663.6984058842</v>
      </c>
      <c r="AG405" s="71">
        <v>2447028.2401105571</v>
      </c>
      <c r="AH405" s="71">
        <v>985653.33365570998</v>
      </c>
      <c r="AI405" s="71">
        <v>48160191.4179563</v>
      </c>
      <c r="AJ405" s="71">
        <v>39346428.439597517</v>
      </c>
      <c r="AK405" s="71">
        <v>0</v>
      </c>
      <c r="AL405" s="71">
        <v>0</v>
      </c>
      <c r="AM405" s="71">
        <v>2437794.1911119344</v>
      </c>
      <c r="AN405" s="71">
        <v>0</v>
      </c>
      <c r="AO405" s="71">
        <v>0</v>
      </c>
      <c r="AP405" s="71">
        <v>103019759.3208379</v>
      </c>
      <c r="AQ405" s="72"/>
      <c r="AR405" s="71">
        <v>280</v>
      </c>
      <c r="AS405" s="71">
        <v>138</v>
      </c>
      <c r="AT405" s="71">
        <v>3</v>
      </c>
      <c r="AU405" s="71">
        <v>0</v>
      </c>
      <c r="AV405" s="71">
        <v>0</v>
      </c>
      <c r="AW405" s="71">
        <v>0</v>
      </c>
      <c r="AX405" s="71"/>
      <c r="AY405" s="72"/>
      <c r="AZ405" s="71">
        <v>1311.799</v>
      </c>
      <c r="BA405" s="71">
        <v>113550.49999999994</v>
      </c>
      <c r="BB405" s="71">
        <v>59.400000000000006</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2072</v>
      </c>
      <c r="B406" s="70">
        <v>306</v>
      </c>
      <c r="C406" s="70">
        <v>20</v>
      </c>
      <c r="D406" s="70">
        <v>18</v>
      </c>
      <c r="E406" s="70">
        <v>2023</v>
      </c>
      <c r="F406" s="70" t="s">
        <v>1539</v>
      </c>
      <c r="G406" s="1064" t="s">
        <v>1645</v>
      </c>
      <c r="H406" s="70" t="s">
        <v>1646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294</v>
      </c>
      <c r="AS406" s="71">
        <v>140</v>
      </c>
      <c r="AT406" s="71">
        <v>3</v>
      </c>
      <c r="AU406" s="71">
        <v>0</v>
      </c>
      <c r="AV406" s="71">
        <v>0</v>
      </c>
      <c r="AW406" s="71">
        <v>0</v>
      </c>
      <c r="AX406" s="71"/>
      <c r="AY406" s="72"/>
      <c r="AZ406" s="71">
        <v>1418.0990000000006</v>
      </c>
      <c r="BA406" s="71">
        <v>113649.49999999994</v>
      </c>
      <c r="BB406" s="71">
        <v>59.400000000000006</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1644</v>
      </c>
      <c r="B407" s="70">
        <v>306</v>
      </c>
      <c r="C407" s="70">
        <v>21</v>
      </c>
      <c r="D407" s="70">
        <v>18</v>
      </c>
      <c r="E407" s="70">
        <v>2024</v>
      </c>
      <c r="F407" s="70" t="s">
        <v>1554</v>
      </c>
      <c r="G407" s="1064" t="s">
        <v>1645</v>
      </c>
      <c r="H407" s="70" t="s">
        <v>1646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2073</v>
      </c>
      <c r="B408" s="70">
        <v>52</v>
      </c>
      <c r="C408" s="70">
        <v>1</v>
      </c>
      <c r="D408" s="70">
        <v>4</v>
      </c>
      <c r="E408" s="70">
        <v>1990</v>
      </c>
      <c r="F408" s="70" t="s">
        <v>787</v>
      </c>
      <c r="G408" s="70" t="s">
        <v>2074</v>
      </c>
      <c r="H408" s="70" t="s">
        <v>2075</v>
      </c>
      <c r="I408" s="148"/>
      <c r="J408" s="71">
        <v>30.073194145072542</v>
      </c>
      <c r="K408" s="71">
        <v>4.6905914774481454</v>
      </c>
      <c r="L408" s="71">
        <v>16.40873312756198</v>
      </c>
      <c r="M408" s="71">
        <v>15.89381482766797</v>
      </c>
      <c r="N408" s="71">
        <v>21.360246631855471</v>
      </c>
      <c r="O408" s="71">
        <v>15.92223148440099</v>
      </c>
      <c r="P408" s="71">
        <v>34.405347311238273</v>
      </c>
      <c r="Q408" s="71">
        <v>1.7164299320874401</v>
      </c>
      <c r="R408" s="71">
        <v>0.58485535404497901</v>
      </c>
      <c r="S408" s="71">
        <v>1.371119599154311</v>
      </c>
      <c r="T408" s="72"/>
      <c r="U408" s="71">
        <v>3142880</v>
      </c>
      <c r="V408" s="71">
        <v>1167</v>
      </c>
      <c r="W408" s="71">
        <v>181</v>
      </c>
      <c r="X408" s="71">
        <v>5936</v>
      </c>
      <c r="Y408" s="71">
        <v>10122</v>
      </c>
      <c r="Z408" s="71">
        <v>6549</v>
      </c>
      <c r="AA408" s="71">
        <v>8354</v>
      </c>
      <c r="AB408" s="71">
        <v>27869</v>
      </c>
      <c r="AC408" s="71">
        <v>101298</v>
      </c>
      <c r="AD408" s="71">
        <v>1.371119599154311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2076</v>
      </c>
      <c r="B409" s="70">
        <v>53</v>
      </c>
      <c r="C409" s="70">
        <v>2</v>
      </c>
      <c r="D409" s="70">
        <v>4</v>
      </c>
      <c r="E409" s="70">
        <v>2005</v>
      </c>
      <c r="F409" s="70" t="s">
        <v>789</v>
      </c>
      <c r="G409" s="70" t="s">
        <v>2074</v>
      </c>
      <c r="H409" s="70" t="s">
        <v>2075</v>
      </c>
      <c r="I409" s="148"/>
      <c r="J409" s="71">
        <v>33.520896332757758</v>
      </c>
      <c r="K409" s="71">
        <v>2.5621499886756149</v>
      </c>
      <c r="L409" s="71">
        <v>20.026667047863569</v>
      </c>
      <c r="M409" s="71">
        <v>26.743239897966799</v>
      </c>
      <c r="N409" s="71">
        <v>27.057897374040341</v>
      </c>
      <c r="O409" s="71">
        <v>25.45769784281487</v>
      </c>
      <c r="P409" s="71">
        <v>34.622348252815613</v>
      </c>
      <c r="Q409" s="71">
        <v>1.5013724529111101</v>
      </c>
      <c r="R409" s="71">
        <v>0.15715156325855259</v>
      </c>
      <c r="S409" s="71">
        <v>2.922957937397503</v>
      </c>
      <c r="T409" s="72"/>
      <c r="U409" s="71">
        <v>3619645</v>
      </c>
      <c r="V409" s="71">
        <v>952</v>
      </c>
      <c r="W409" s="71">
        <v>213</v>
      </c>
      <c r="X409" s="71">
        <v>5733</v>
      </c>
      <c r="Y409" s="71">
        <v>10838</v>
      </c>
      <c r="Z409" s="71">
        <v>12117</v>
      </c>
      <c r="AA409" s="71">
        <v>6885</v>
      </c>
      <c r="AB409" s="71">
        <v>25484</v>
      </c>
      <c r="AC409" s="71">
        <v>27789</v>
      </c>
      <c r="AD409" s="71">
        <v>2.922957937397503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2077</v>
      </c>
      <c r="B410" s="70">
        <v>54</v>
      </c>
      <c r="C410" s="70">
        <v>3</v>
      </c>
      <c r="D410" s="70">
        <v>4</v>
      </c>
      <c r="E410" s="70">
        <v>2006</v>
      </c>
      <c r="F410" s="70" t="s">
        <v>790</v>
      </c>
      <c r="G410" s="70" t="s">
        <v>2074</v>
      </c>
      <c r="H410" s="70" t="s">
        <v>2075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2078</v>
      </c>
      <c r="B411" s="70">
        <v>55</v>
      </c>
      <c r="C411" s="70">
        <v>4</v>
      </c>
      <c r="D411" s="70">
        <v>4</v>
      </c>
      <c r="E411" s="70">
        <v>2007</v>
      </c>
      <c r="F411" s="70" t="s">
        <v>791</v>
      </c>
      <c r="G411" s="70" t="s">
        <v>2074</v>
      </c>
      <c r="H411" s="70" t="s">
        <v>2075</v>
      </c>
      <c r="I411" s="148"/>
      <c r="J411" s="71">
        <v>29.376697764383788</v>
      </c>
      <c r="K411" s="71">
        <v>2.1801069617926441</v>
      </c>
      <c r="L411" s="71">
        <v>15.74173439460945</v>
      </c>
      <c r="M411" s="71">
        <v>26.355660967905539</v>
      </c>
      <c r="N411" s="71">
        <v>26.720179475859361</v>
      </c>
      <c r="O411" s="71">
        <v>25.269240803748751</v>
      </c>
      <c r="P411" s="71">
        <v>34.045044903055363</v>
      </c>
      <c r="Q411" s="71">
        <v>1.52989817253139</v>
      </c>
      <c r="R411" s="71">
        <v>0.1438129259485377</v>
      </c>
      <c r="S411" s="71">
        <v>2.7932486594197452</v>
      </c>
      <c r="T411" s="72"/>
      <c r="U411" s="71">
        <v>3962869</v>
      </c>
      <c r="V411" s="71">
        <v>836</v>
      </c>
      <c r="W411" s="71">
        <v>225</v>
      </c>
      <c r="X411" s="71">
        <v>6615</v>
      </c>
      <c r="Y411" s="71">
        <v>10772</v>
      </c>
      <c r="Z411" s="71">
        <v>12503</v>
      </c>
      <c r="AA411" s="71">
        <v>6667</v>
      </c>
      <c r="AB411" s="71">
        <v>24595</v>
      </c>
      <c r="AC411" s="71">
        <v>26160</v>
      </c>
      <c r="AD411" s="71">
        <v>2.7932486594197452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2079</v>
      </c>
      <c r="B412" s="70">
        <v>56</v>
      </c>
      <c r="C412" s="70">
        <v>5</v>
      </c>
      <c r="D412" s="70">
        <v>4</v>
      </c>
      <c r="E412" s="70">
        <v>2008</v>
      </c>
      <c r="F412" s="70" t="s">
        <v>792</v>
      </c>
      <c r="G412" s="70" t="s">
        <v>2074</v>
      </c>
      <c r="H412" s="70" t="s">
        <v>2075</v>
      </c>
      <c r="I412" s="148"/>
      <c r="J412" s="71">
        <v>26.45169703434599</v>
      </c>
      <c r="K412" s="71">
        <v>1.700583714017061</v>
      </c>
      <c r="L412" s="71">
        <v>13.606945338826179</v>
      </c>
      <c r="M412" s="71">
        <v>28.056281655198639</v>
      </c>
      <c r="N412" s="71">
        <v>24.036169693935321</v>
      </c>
      <c r="O412" s="71">
        <v>25.03135818350377</v>
      </c>
      <c r="P412" s="71">
        <v>33.587989627724099</v>
      </c>
      <c r="Q412" s="71">
        <v>1.4813361416501301</v>
      </c>
      <c r="R412" s="71">
        <v>0.13637838241286279</v>
      </c>
      <c r="S412" s="71">
        <v>2.587120974800166</v>
      </c>
      <c r="T412" s="72"/>
      <c r="U412" s="71">
        <v>3859281</v>
      </c>
      <c r="V412" s="71">
        <v>836</v>
      </c>
      <c r="W412" s="71">
        <v>225</v>
      </c>
      <c r="X412" s="71">
        <v>6615</v>
      </c>
      <c r="Y412" s="71">
        <v>10763</v>
      </c>
      <c r="Z412" s="71">
        <v>12820</v>
      </c>
      <c r="AA412" s="71">
        <v>6585</v>
      </c>
      <c r="AB412" s="71">
        <v>24206</v>
      </c>
      <c r="AC412" s="71">
        <v>25760</v>
      </c>
      <c r="AD412" s="71">
        <v>2.587120974800166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2080</v>
      </c>
      <c r="B413" s="70">
        <v>57</v>
      </c>
      <c r="C413" s="70">
        <v>6</v>
      </c>
      <c r="D413" s="70">
        <v>4</v>
      </c>
      <c r="E413" s="70">
        <v>2009</v>
      </c>
      <c r="F413" s="70" t="s">
        <v>176</v>
      </c>
      <c r="G413" s="70" t="s">
        <v>2074</v>
      </c>
      <c r="H413" s="70" t="s">
        <v>2075</v>
      </c>
      <c r="I413" s="148"/>
      <c r="J413" s="71">
        <v>26.008669859732091</v>
      </c>
      <c r="K413" s="71">
        <v>1.6303207985511241</v>
      </c>
      <c r="L413" s="71">
        <v>10.75792434804994</v>
      </c>
      <c r="M413" s="71">
        <v>25.409128407585399</v>
      </c>
      <c r="N413" s="71">
        <v>22.520216260950509</v>
      </c>
      <c r="O413" s="71">
        <v>25.272765055913631</v>
      </c>
      <c r="P413" s="71">
        <v>31.95214618485517</v>
      </c>
      <c r="Q413" s="71">
        <v>1.3925489990639699</v>
      </c>
      <c r="R413" s="71">
        <v>0.1397920834313956</v>
      </c>
      <c r="S413" s="71">
        <v>2.1791913824335221</v>
      </c>
      <c r="T413" s="72"/>
      <c r="U413" s="71">
        <v>3607140</v>
      </c>
      <c r="V413" s="71">
        <v>756</v>
      </c>
      <c r="W413" s="71">
        <v>263</v>
      </c>
      <c r="X413" s="71">
        <v>6677</v>
      </c>
      <c r="Y413" s="71">
        <v>10737</v>
      </c>
      <c r="Z413" s="71">
        <v>12776</v>
      </c>
      <c r="AA413" s="71">
        <v>6431</v>
      </c>
      <c r="AB413" s="71">
        <v>23887</v>
      </c>
      <c r="AC413" s="71">
        <v>25760</v>
      </c>
      <c r="AD413" s="71">
        <v>2.1791913824335221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5.5149999999999997</v>
      </c>
      <c r="BK413" s="71">
        <v>0</v>
      </c>
      <c r="BL413" s="71">
        <v>0</v>
      </c>
      <c r="BM413" s="71">
        <v>0</v>
      </c>
      <c r="BN413" s="72"/>
      <c r="BO413" s="71">
        <v>0</v>
      </c>
      <c r="BP413" s="71">
        <v>0</v>
      </c>
      <c r="BQ413" s="71">
        <v>1</v>
      </c>
      <c r="BR413" s="71">
        <v>0</v>
      </c>
      <c r="BS413" s="71">
        <v>0</v>
      </c>
      <c r="BT413" s="71">
        <v>0</v>
      </c>
      <c r="BU413"/>
      <c r="BV413" s="70">
        <v>5.5149999999999997</v>
      </c>
      <c r="BW413" s="70">
        <v>0</v>
      </c>
      <c r="BX413" s="70">
        <v>0</v>
      </c>
      <c r="BY413" s="70">
        <v>0</v>
      </c>
      <c r="BZ413" s="70">
        <v>0</v>
      </c>
      <c r="CA413" s="70">
        <v>0</v>
      </c>
      <c r="CB413" s="70">
        <v>0</v>
      </c>
      <c r="CC413" s="70">
        <v>0</v>
      </c>
      <c r="CD413" s="70">
        <v>0</v>
      </c>
    </row>
    <row r="414" spans="1:82">
      <c r="A414" s="70" t="s">
        <v>2081</v>
      </c>
      <c r="B414" s="70">
        <v>58</v>
      </c>
      <c r="C414" s="70">
        <v>7</v>
      </c>
      <c r="D414" s="70">
        <v>4</v>
      </c>
      <c r="E414" s="70">
        <v>2010</v>
      </c>
      <c r="F414" s="70" t="s">
        <v>177</v>
      </c>
      <c r="G414" s="70" t="s">
        <v>2074</v>
      </c>
      <c r="H414" s="70" t="s">
        <v>2075</v>
      </c>
      <c r="I414" s="148"/>
      <c r="J414" s="71">
        <v>23.68091118958943</v>
      </c>
      <c r="K414" s="71">
        <v>1.7323493842728199</v>
      </c>
      <c r="L414" s="71">
        <v>9.9040825493568541</v>
      </c>
      <c r="M414" s="71">
        <v>27.3857141776218</v>
      </c>
      <c r="N414" s="71">
        <v>26.45216627057048</v>
      </c>
      <c r="O414" s="71">
        <v>25.173591715792309</v>
      </c>
      <c r="P414" s="71">
        <v>32.087721763420511</v>
      </c>
      <c r="Q414" s="71">
        <v>1.4312975188456301</v>
      </c>
      <c r="R414" s="71">
        <v>0.14751309368185</v>
      </c>
      <c r="S414" s="71">
        <v>2.875350266322048</v>
      </c>
      <c r="T414" s="72"/>
      <c r="U414" s="71">
        <v>3456644</v>
      </c>
      <c r="V414" s="71">
        <v>756</v>
      </c>
      <c r="W414" s="71">
        <v>263</v>
      </c>
      <c r="X414" s="71">
        <v>6677</v>
      </c>
      <c r="Y414" s="71">
        <v>10701</v>
      </c>
      <c r="Z414" s="71">
        <v>12785</v>
      </c>
      <c r="AA414" s="71">
        <v>6297</v>
      </c>
      <c r="AB414" s="71">
        <v>23526</v>
      </c>
      <c r="AC414" s="71">
        <v>25760</v>
      </c>
      <c r="AD414" s="71">
        <v>2.875350266322048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5.1630000000000003</v>
      </c>
      <c r="BK414" s="71">
        <v>0</v>
      </c>
      <c r="BL414" s="71">
        <v>0</v>
      </c>
      <c r="BM414" s="71">
        <v>0</v>
      </c>
      <c r="BN414" s="72"/>
      <c r="BO414" s="71">
        <v>0</v>
      </c>
      <c r="BP414" s="71">
        <v>0</v>
      </c>
      <c r="BQ414" s="71">
        <v>1</v>
      </c>
      <c r="BR414" s="71">
        <v>0</v>
      </c>
      <c r="BS414" s="71">
        <v>0</v>
      </c>
      <c r="BT414" s="71">
        <v>0</v>
      </c>
      <c r="BU414"/>
      <c r="BV414" s="70">
        <v>5.1630000000000003</v>
      </c>
      <c r="BW414" s="70">
        <v>0</v>
      </c>
      <c r="BX414" s="70">
        <v>0</v>
      </c>
      <c r="BY414" s="70">
        <v>0</v>
      </c>
      <c r="BZ414" s="70">
        <v>0</v>
      </c>
      <c r="CA414" s="70">
        <v>0</v>
      </c>
      <c r="CB414" s="70">
        <v>0</v>
      </c>
      <c r="CC414" s="70">
        <v>0</v>
      </c>
      <c r="CD414" s="70">
        <v>0</v>
      </c>
    </row>
    <row r="415" spans="1:82">
      <c r="A415" s="70" t="s">
        <v>2082</v>
      </c>
      <c r="B415" s="70">
        <v>59</v>
      </c>
      <c r="C415" s="70">
        <v>8</v>
      </c>
      <c r="D415" s="70">
        <v>4</v>
      </c>
      <c r="E415" s="70">
        <v>2011</v>
      </c>
      <c r="F415" s="70" t="s">
        <v>178</v>
      </c>
      <c r="G415" s="70" t="s">
        <v>2074</v>
      </c>
      <c r="H415" s="70" t="s">
        <v>2075</v>
      </c>
      <c r="I415" s="148"/>
      <c r="J415" s="71">
        <v>31.123158568928591</v>
      </c>
      <c r="K415" s="71">
        <v>2.2917450496954959</v>
      </c>
      <c r="L415" s="71">
        <v>13.326047429735871</v>
      </c>
      <c r="M415" s="71">
        <v>32.596892661694227</v>
      </c>
      <c r="N415" s="71">
        <v>32.251585860960333</v>
      </c>
      <c r="O415" s="71">
        <v>25.563345326491891</v>
      </c>
      <c r="P415" s="71">
        <v>31.244562158951791</v>
      </c>
      <c r="Q415" s="71">
        <v>1.6238967473363499</v>
      </c>
      <c r="R415" s="71">
        <v>0.14775746617913019</v>
      </c>
      <c r="S415" s="71">
        <v>1.972917898649226</v>
      </c>
      <c r="T415" s="72"/>
      <c r="U415" s="71">
        <v>3828630</v>
      </c>
      <c r="V415" s="71">
        <v>756</v>
      </c>
      <c r="W415" s="71">
        <v>263</v>
      </c>
      <c r="X415" s="71">
        <v>6677</v>
      </c>
      <c r="Y415" s="71">
        <v>10596</v>
      </c>
      <c r="Z415" s="71">
        <v>13265</v>
      </c>
      <c r="AA415" s="71">
        <v>6314</v>
      </c>
      <c r="AB415" s="71">
        <v>23140</v>
      </c>
      <c r="AC415" s="71">
        <v>25760</v>
      </c>
      <c r="AD415" s="71">
        <v>1.972917898649226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5.4980000000000002</v>
      </c>
      <c r="BK415" s="71">
        <v>0</v>
      </c>
      <c r="BL415" s="71">
        <v>2.742</v>
      </c>
      <c r="BM415" s="71">
        <v>0</v>
      </c>
      <c r="BN415" s="72"/>
      <c r="BO415" s="71">
        <v>0</v>
      </c>
      <c r="BP415" s="71">
        <v>0</v>
      </c>
      <c r="BQ415" s="71">
        <v>1</v>
      </c>
      <c r="BR415" s="71">
        <v>0</v>
      </c>
      <c r="BS415" s="71">
        <v>1</v>
      </c>
      <c r="BT415" s="71">
        <v>0</v>
      </c>
      <c r="BU415"/>
      <c r="BV415" s="70">
        <v>8.24</v>
      </c>
      <c r="BW415" s="70">
        <v>0</v>
      </c>
      <c r="BX415" s="70">
        <v>0</v>
      </c>
      <c r="BY415" s="70">
        <v>0</v>
      </c>
      <c r="BZ415" s="70">
        <v>0</v>
      </c>
      <c r="CA415" s="70">
        <v>0</v>
      </c>
      <c r="CB415" s="70">
        <v>0</v>
      </c>
      <c r="CC415" s="70">
        <v>0</v>
      </c>
      <c r="CD415" s="70">
        <v>0</v>
      </c>
    </row>
    <row r="416" spans="1:82">
      <c r="A416" s="70" t="s">
        <v>2083</v>
      </c>
      <c r="B416" s="70">
        <v>60</v>
      </c>
      <c r="C416" s="70">
        <v>9</v>
      </c>
      <c r="D416" s="70">
        <v>4</v>
      </c>
      <c r="E416" s="70">
        <v>2012</v>
      </c>
      <c r="F416" s="70" t="s">
        <v>179</v>
      </c>
      <c r="G416" s="70" t="s">
        <v>2074</v>
      </c>
      <c r="H416" s="70" t="s">
        <v>2075</v>
      </c>
      <c r="I416" s="148"/>
      <c r="J416" s="71">
        <v>10.498242956453391</v>
      </c>
      <c r="K416" s="71">
        <v>2.3470598984333479</v>
      </c>
      <c r="L416" s="71">
        <v>13.50465510885827</v>
      </c>
      <c r="M416" s="71">
        <v>36.461784511749869</v>
      </c>
      <c r="N416" s="71">
        <v>33.070362667073958</v>
      </c>
      <c r="O416" s="71">
        <v>25.247465691977634</v>
      </c>
      <c r="P416" s="71">
        <v>30.516584843751893</v>
      </c>
      <c r="Q416" s="71">
        <v>1.73543388251634</v>
      </c>
      <c r="R416" s="71">
        <v>0.1516862630986596</v>
      </c>
      <c r="S416" s="71">
        <v>1.8381119269121811</v>
      </c>
      <c r="T416" s="72"/>
      <c r="U416" s="71">
        <v>1253674</v>
      </c>
      <c r="V416" s="71">
        <v>756</v>
      </c>
      <c r="W416" s="71">
        <v>263</v>
      </c>
      <c r="X416" s="71">
        <v>6677</v>
      </c>
      <c r="Y416" s="71">
        <v>10541</v>
      </c>
      <c r="Z416" s="71">
        <v>13205</v>
      </c>
      <c r="AA416" s="71">
        <v>6132</v>
      </c>
      <c r="AB416" s="71">
        <v>22761</v>
      </c>
      <c r="AC416" s="71">
        <v>25760</v>
      </c>
      <c r="AD416" s="71">
        <v>1.8381119269121811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6.907</v>
      </c>
      <c r="BK416" s="71">
        <v>0</v>
      </c>
      <c r="BL416" s="71">
        <v>0</v>
      </c>
      <c r="BM416" s="71">
        <v>0</v>
      </c>
      <c r="BN416" s="72"/>
      <c r="BO416" s="71">
        <v>0</v>
      </c>
      <c r="BP416" s="71">
        <v>0</v>
      </c>
      <c r="BQ416" s="71">
        <v>1</v>
      </c>
      <c r="BR416" s="71">
        <v>0</v>
      </c>
      <c r="BS416" s="71">
        <v>0</v>
      </c>
      <c r="BT416" s="71">
        <v>0</v>
      </c>
      <c r="BU416"/>
      <c r="BV416" s="70">
        <v>6.907</v>
      </c>
      <c r="BW416" s="70">
        <v>0</v>
      </c>
      <c r="BX416" s="70">
        <v>0</v>
      </c>
      <c r="BY416" s="70">
        <v>0</v>
      </c>
      <c r="BZ416" s="70">
        <v>0</v>
      </c>
      <c r="CA416" s="70">
        <v>0</v>
      </c>
      <c r="CB416" s="70">
        <v>0</v>
      </c>
      <c r="CC416" s="70">
        <v>0</v>
      </c>
      <c r="CD416" s="70">
        <v>0</v>
      </c>
    </row>
    <row r="417" spans="1:82">
      <c r="A417" s="70" t="s">
        <v>2084</v>
      </c>
      <c r="B417" s="70">
        <v>61</v>
      </c>
      <c r="C417" s="70">
        <v>10</v>
      </c>
      <c r="D417" s="70">
        <v>4</v>
      </c>
      <c r="E417" s="70">
        <v>2013</v>
      </c>
      <c r="F417" s="70" t="s">
        <v>180</v>
      </c>
      <c r="G417" s="70" t="s">
        <v>2074</v>
      </c>
      <c r="H417" s="70" t="s">
        <v>2075</v>
      </c>
      <c r="I417" s="148"/>
      <c r="J417" s="71">
        <v>32.958622590542767</v>
      </c>
      <c r="K417" s="71">
        <v>2.0667182529159169</v>
      </c>
      <c r="L417" s="71">
        <v>12.36058534404552</v>
      </c>
      <c r="M417" s="71">
        <v>36.520936198802431</v>
      </c>
      <c r="N417" s="71">
        <v>35.364858002396943</v>
      </c>
      <c r="O417" s="71">
        <v>24.000008968091155</v>
      </c>
      <c r="P417" s="71">
        <v>29.94720669972455</v>
      </c>
      <c r="Q417" s="71">
        <v>1.7476791155782401</v>
      </c>
      <c r="R417" s="71">
        <v>0.14779352436500209</v>
      </c>
      <c r="S417" s="71">
        <v>2.8652714105728379</v>
      </c>
      <c r="T417" s="72"/>
      <c r="U417" s="71">
        <v>3536992</v>
      </c>
      <c r="V417" s="71">
        <v>756</v>
      </c>
      <c r="W417" s="71">
        <v>263</v>
      </c>
      <c r="X417" s="71">
        <v>6677</v>
      </c>
      <c r="Y417" s="71">
        <v>10504</v>
      </c>
      <c r="Z417" s="71">
        <v>13113</v>
      </c>
      <c r="AA417" s="71">
        <v>5995</v>
      </c>
      <c r="AB417" s="71">
        <v>22593</v>
      </c>
      <c r="AC417" s="71">
        <v>24500</v>
      </c>
      <c r="AD417" s="71">
        <v>2.8652714105728379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7.6230000000000002</v>
      </c>
      <c r="BK417" s="71">
        <v>0</v>
      </c>
      <c r="BL417" s="71">
        <v>3.2629999999999999</v>
      </c>
      <c r="BM417" s="71">
        <v>0</v>
      </c>
      <c r="BN417" s="72"/>
      <c r="BO417" s="71">
        <v>0</v>
      </c>
      <c r="BP417" s="71">
        <v>0</v>
      </c>
      <c r="BQ417" s="71">
        <v>1</v>
      </c>
      <c r="BR417" s="71">
        <v>0</v>
      </c>
      <c r="BS417" s="71">
        <v>1</v>
      </c>
      <c r="BT417" s="71">
        <v>0</v>
      </c>
      <c r="BU417"/>
      <c r="BV417" s="70">
        <v>10.885999999999999</v>
      </c>
      <c r="BW417" s="70">
        <v>0</v>
      </c>
      <c r="BX417" s="70">
        <v>0</v>
      </c>
      <c r="BY417" s="70">
        <v>0</v>
      </c>
      <c r="BZ417" s="70">
        <v>0</v>
      </c>
      <c r="CA417" s="70">
        <v>0</v>
      </c>
      <c r="CB417" s="70">
        <v>0</v>
      </c>
      <c r="CC417" s="70">
        <v>0</v>
      </c>
      <c r="CD417" s="70">
        <v>0</v>
      </c>
    </row>
    <row r="418" spans="1:82">
      <c r="A418" s="70" t="s">
        <v>2085</v>
      </c>
      <c r="B418" s="70">
        <v>62</v>
      </c>
      <c r="C418" s="70">
        <v>11</v>
      </c>
      <c r="D418" s="70">
        <v>4</v>
      </c>
      <c r="E418" s="70">
        <v>2014</v>
      </c>
      <c r="F418" s="70" t="s">
        <v>181</v>
      </c>
      <c r="G418" s="70" t="s">
        <v>2074</v>
      </c>
      <c r="H418" s="70" t="s">
        <v>2075</v>
      </c>
      <c r="I418" s="148"/>
      <c r="J418" s="71">
        <v>30.87927907360417</v>
      </c>
      <c r="K418" s="71">
        <v>2.0603247549962012</v>
      </c>
      <c r="L418" s="71">
        <v>10.371128810932349</v>
      </c>
      <c r="M418" s="71">
        <v>33.508025272345172</v>
      </c>
      <c r="N418" s="71">
        <v>33.740133349619242</v>
      </c>
      <c r="O418" s="71">
        <v>23.381528413240385</v>
      </c>
      <c r="P418" s="71">
        <v>29.540478851777394</v>
      </c>
      <c r="Q418" s="71">
        <v>1.65163431081781</v>
      </c>
      <c r="R418" s="71">
        <v>0.14733026278887379</v>
      </c>
      <c r="S418" s="71">
        <v>2.5329352933503841</v>
      </c>
      <c r="T418" s="72"/>
      <c r="U418" s="71">
        <v>3847542</v>
      </c>
      <c r="V418" s="71">
        <v>658</v>
      </c>
      <c r="W418" s="71">
        <v>222</v>
      </c>
      <c r="X418" s="71">
        <v>6600</v>
      </c>
      <c r="Y418" s="71">
        <v>10456</v>
      </c>
      <c r="Z418" s="71">
        <v>13455</v>
      </c>
      <c r="AA418" s="71">
        <v>5883</v>
      </c>
      <c r="AB418" s="71">
        <v>22254</v>
      </c>
      <c r="AC418" s="71">
        <v>24500</v>
      </c>
      <c r="AD418" s="71">
        <v>2.5329352933503841</v>
      </c>
      <c r="AE418" s="72"/>
      <c r="AF418" s="71"/>
      <c r="AG418" s="71"/>
      <c r="AH418" s="71"/>
      <c r="AI418" s="71"/>
      <c r="AJ418" s="71"/>
      <c r="AK418" s="71"/>
      <c r="AL418" s="71"/>
      <c r="AM418" s="71"/>
      <c r="AN418" s="71"/>
      <c r="AO418" s="71"/>
      <c r="AP418" s="71"/>
      <c r="AQ418" s="72"/>
      <c r="AR418" s="71">
        <v>592</v>
      </c>
      <c r="AS418" s="71">
        <v>140</v>
      </c>
      <c r="AT418" s="71">
        <v>0</v>
      </c>
      <c r="AU418" s="71">
        <v>0</v>
      </c>
      <c r="AV418" s="71">
        <v>0</v>
      </c>
      <c r="AW418" s="71">
        <v>0</v>
      </c>
      <c r="AX418" s="71"/>
      <c r="AY418" s="72"/>
      <c r="AZ418" s="71">
        <v>2685.8159999999998</v>
      </c>
      <c r="BA418" s="71">
        <v>12878.8</v>
      </c>
      <c r="BB418" s="71">
        <v>0</v>
      </c>
      <c r="BC418" s="71">
        <v>0</v>
      </c>
      <c r="BD418" s="71">
        <v>0</v>
      </c>
      <c r="BE418" s="71">
        <v>0</v>
      </c>
      <c r="BF418" s="71"/>
      <c r="BG418" s="72"/>
      <c r="BH418" s="71">
        <v>0</v>
      </c>
      <c r="BI418" s="71">
        <v>0</v>
      </c>
      <c r="BJ418" s="71">
        <v>7.2229999999999999</v>
      </c>
      <c r="BK418" s="71">
        <v>0</v>
      </c>
      <c r="BL418" s="71">
        <v>2.9990000000000001</v>
      </c>
      <c r="BM418" s="71">
        <v>0</v>
      </c>
      <c r="BN418" s="72"/>
      <c r="BO418" s="71">
        <v>0</v>
      </c>
      <c r="BP418" s="71">
        <v>0</v>
      </c>
      <c r="BQ418" s="71">
        <v>1</v>
      </c>
      <c r="BR418" s="71">
        <v>0</v>
      </c>
      <c r="BS418" s="71">
        <v>1</v>
      </c>
      <c r="BT418" s="71">
        <v>0</v>
      </c>
      <c r="BU418"/>
      <c r="BV418" s="70">
        <v>10.222</v>
      </c>
      <c r="BW418" s="70">
        <v>0</v>
      </c>
      <c r="BX418" s="70">
        <v>0</v>
      </c>
      <c r="BY418" s="70">
        <v>0</v>
      </c>
      <c r="BZ418" s="70">
        <v>0</v>
      </c>
      <c r="CA418" s="70">
        <v>0</v>
      </c>
      <c r="CB418" s="70">
        <v>0</v>
      </c>
      <c r="CC418" s="70">
        <v>0</v>
      </c>
      <c r="CD418" s="70">
        <v>0</v>
      </c>
    </row>
    <row r="419" spans="1:82">
      <c r="A419" s="70" t="s">
        <v>2086</v>
      </c>
      <c r="B419" s="70">
        <v>63</v>
      </c>
      <c r="C419" s="70">
        <v>12</v>
      </c>
      <c r="D419" s="70">
        <v>4</v>
      </c>
      <c r="E419" s="70">
        <v>2015</v>
      </c>
      <c r="F419" s="70" t="s">
        <v>182</v>
      </c>
      <c r="G419" s="70" t="s">
        <v>2074</v>
      </c>
      <c r="H419" s="70" t="s">
        <v>2075</v>
      </c>
      <c r="I419" s="148"/>
      <c r="J419" s="71">
        <v>30.464107030222561</v>
      </c>
      <c r="K419" s="71">
        <v>1.7227566925783759</v>
      </c>
      <c r="L419" s="71">
        <v>11.136977145835649</v>
      </c>
      <c r="M419" s="71">
        <v>33.539092449725082</v>
      </c>
      <c r="N419" s="71">
        <v>29.322625143156689</v>
      </c>
      <c r="O419" s="71">
        <v>23.406503274701375</v>
      </c>
      <c r="P419" s="71">
        <v>28.764795460186715</v>
      </c>
      <c r="Q419" s="71">
        <v>1.59228647070445</v>
      </c>
      <c r="R419" s="71">
        <v>0.12665730710068268</v>
      </c>
      <c r="S419" s="71">
        <v>2.3483353010010801</v>
      </c>
      <c r="T419" s="72"/>
      <c r="U419" s="71">
        <v>4361958</v>
      </c>
      <c r="V419" s="71">
        <v>658</v>
      </c>
      <c r="W419" s="71">
        <v>222</v>
      </c>
      <c r="X419" s="71">
        <v>6600</v>
      </c>
      <c r="Y419" s="71">
        <v>10414</v>
      </c>
      <c r="Z419" s="71">
        <v>13599</v>
      </c>
      <c r="AA419" s="71">
        <v>5724</v>
      </c>
      <c r="AB419" s="71">
        <v>21916</v>
      </c>
      <c r="AC419" s="71">
        <v>21650</v>
      </c>
      <c r="AD419" s="71">
        <v>2.3483353010010801</v>
      </c>
      <c r="AE419" s="72"/>
      <c r="AF419" s="71">
        <v>41231562.423900463</v>
      </c>
      <c r="AG419" s="71">
        <v>1478732.9576437881</v>
      </c>
      <c r="AH419" s="71">
        <v>1862529.796779345</v>
      </c>
      <c r="AI419" s="71">
        <v>40540508.313341998</v>
      </c>
      <c r="AJ419" s="71">
        <v>47094127.784981601</v>
      </c>
      <c r="AK419" s="71">
        <v>0</v>
      </c>
      <c r="AL419" s="71">
        <v>0</v>
      </c>
      <c r="AM419" s="71">
        <v>3003495.86583771</v>
      </c>
      <c r="AN419" s="71">
        <v>0</v>
      </c>
      <c r="AO419" s="71">
        <v>0</v>
      </c>
      <c r="AP419" s="71">
        <v>135210957.14248493</v>
      </c>
      <c r="AQ419" s="72"/>
      <c r="AR419" s="71">
        <v>618</v>
      </c>
      <c r="AS419" s="71">
        <v>191</v>
      </c>
      <c r="AT419" s="71">
        <v>0</v>
      </c>
      <c r="AU419" s="71">
        <v>0</v>
      </c>
      <c r="AV419" s="71">
        <v>0</v>
      </c>
      <c r="AW419" s="71">
        <v>0</v>
      </c>
      <c r="AX419" s="71"/>
      <c r="AY419" s="72"/>
      <c r="AZ419" s="71">
        <v>2871.5360000000001</v>
      </c>
      <c r="BA419" s="71">
        <v>17457.8</v>
      </c>
      <c r="BB419" s="71">
        <v>0</v>
      </c>
      <c r="BC419" s="71">
        <v>0</v>
      </c>
      <c r="BD419" s="71">
        <v>0</v>
      </c>
      <c r="BE419" s="71">
        <v>0</v>
      </c>
      <c r="BF419" s="71"/>
      <c r="BG419" s="72"/>
      <c r="BH419" s="71">
        <v>0</v>
      </c>
      <c r="BI419" s="71">
        <v>0</v>
      </c>
      <c r="BJ419" s="71">
        <v>6.9210000000000003</v>
      </c>
      <c r="BK419" s="71">
        <v>0</v>
      </c>
      <c r="BL419" s="71">
        <v>2.9870000000000001</v>
      </c>
      <c r="BM419" s="71">
        <v>0</v>
      </c>
      <c r="BN419" s="72"/>
      <c r="BO419" s="71">
        <v>0</v>
      </c>
      <c r="BP419" s="71">
        <v>0</v>
      </c>
      <c r="BQ419" s="71">
        <v>1</v>
      </c>
      <c r="BR419" s="71">
        <v>0</v>
      </c>
      <c r="BS419" s="71">
        <v>1</v>
      </c>
      <c r="BT419" s="71">
        <v>0</v>
      </c>
      <c r="BU419"/>
      <c r="BV419" s="70">
        <v>9.9079999999999995</v>
      </c>
      <c r="BW419" s="70">
        <v>0</v>
      </c>
      <c r="BX419" s="70">
        <v>0</v>
      </c>
      <c r="BY419" s="70">
        <v>0</v>
      </c>
      <c r="BZ419" s="70">
        <v>0</v>
      </c>
      <c r="CA419" s="70">
        <v>0</v>
      </c>
      <c r="CB419" s="70">
        <v>0</v>
      </c>
      <c r="CC419" s="70">
        <v>0</v>
      </c>
      <c r="CD419" s="70">
        <v>0</v>
      </c>
    </row>
    <row r="420" spans="1:82">
      <c r="A420" s="70" t="s">
        <v>2087</v>
      </c>
      <c r="B420" s="70">
        <v>64</v>
      </c>
      <c r="C420" s="70">
        <v>13</v>
      </c>
      <c r="D420" s="70">
        <v>4</v>
      </c>
      <c r="E420" s="70">
        <v>2016</v>
      </c>
      <c r="F420" s="70" t="s">
        <v>155</v>
      </c>
      <c r="G420" s="70" t="s">
        <v>2074</v>
      </c>
      <c r="H420" s="70" t="s">
        <v>2075</v>
      </c>
      <c r="I420" s="148"/>
      <c r="J420" s="71">
        <v>28.944654498352566</v>
      </c>
      <c r="K420" s="71">
        <v>1.6665557244603668</v>
      </c>
      <c r="L420" s="71">
        <v>9.8321176807325283</v>
      </c>
      <c r="M420" s="71">
        <v>26.065039029317681</v>
      </c>
      <c r="N420" s="71">
        <v>26.763692743210523</v>
      </c>
      <c r="O420" s="71">
        <v>23.027050508242251</v>
      </c>
      <c r="P420" s="71">
        <v>28.559567528408905</v>
      </c>
      <c r="Q420" s="71">
        <v>1.5209194557221737</v>
      </c>
      <c r="R420" s="71">
        <v>0.10305023171416935</v>
      </c>
      <c r="S420" s="71">
        <v>2.496397605949972</v>
      </c>
      <c r="T420" s="72"/>
      <c r="U420" s="71">
        <v>4442341</v>
      </c>
      <c r="V420" s="71">
        <v>658</v>
      </c>
      <c r="W420" s="71">
        <v>222</v>
      </c>
      <c r="X420" s="71">
        <v>6600</v>
      </c>
      <c r="Y420" s="71">
        <v>10340</v>
      </c>
      <c r="Z420" s="71">
        <v>13543</v>
      </c>
      <c r="AA420" s="71">
        <v>5878</v>
      </c>
      <c r="AB420" s="71">
        <v>21533</v>
      </c>
      <c r="AC420" s="71">
        <v>17599.965203880369</v>
      </c>
      <c r="AD420" s="71">
        <v>2.496397605949972</v>
      </c>
      <c r="AE420" s="72"/>
      <c r="AF420" s="71">
        <v>40395817.132046893</v>
      </c>
      <c r="AG420" s="71">
        <v>1425012.486592195</v>
      </c>
      <c r="AH420" s="71">
        <v>1569620.394584378</v>
      </c>
      <c r="AI420" s="71">
        <v>40803686.002756663</v>
      </c>
      <c r="AJ420" s="71">
        <v>44117593.464524068</v>
      </c>
      <c r="AK420" s="71">
        <v>0</v>
      </c>
      <c r="AL420" s="71">
        <v>0</v>
      </c>
      <c r="AM420" s="71">
        <v>2953299.9656015942</v>
      </c>
      <c r="AN420" s="71">
        <v>0</v>
      </c>
      <c r="AO420" s="71">
        <v>0</v>
      </c>
      <c r="AP420" s="71">
        <v>131265029.44610578</v>
      </c>
      <c r="AQ420" s="72"/>
      <c r="AR420" s="71">
        <v>646</v>
      </c>
      <c r="AS420" s="71">
        <v>280</v>
      </c>
      <c r="AT420" s="71">
        <v>0</v>
      </c>
      <c r="AU420" s="71">
        <v>0</v>
      </c>
      <c r="AV420" s="71">
        <v>0</v>
      </c>
      <c r="AW420" s="71">
        <v>0</v>
      </c>
      <c r="AX420" s="71"/>
      <c r="AY420" s="72"/>
      <c r="AZ420" s="71">
        <v>3077.9360000000001</v>
      </c>
      <c r="BA420" s="71">
        <v>23118.799999999999</v>
      </c>
      <c r="BB420" s="71">
        <v>0</v>
      </c>
      <c r="BC420" s="71">
        <v>0</v>
      </c>
      <c r="BD420" s="71">
        <v>0</v>
      </c>
      <c r="BE420" s="71">
        <v>0</v>
      </c>
      <c r="BF420" s="71"/>
      <c r="BG420" s="72"/>
      <c r="BH420" s="71">
        <v>0</v>
      </c>
      <c r="BI420" s="71">
        <v>0</v>
      </c>
      <c r="BJ420" s="71">
        <v>6.39</v>
      </c>
      <c r="BK420" s="71">
        <v>0</v>
      </c>
      <c r="BL420" s="71">
        <v>2.613</v>
      </c>
      <c r="BM420" s="71">
        <v>0</v>
      </c>
      <c r="BN420" s="72"/>
      <c r="BO420" s="71">
        <v>0</v>
      </c>
      <c r="BP420" s="71">
        <v>0</v>
      </c>
      <c r="BQ420" s="71">
        <v>1</v>
      </c>
      <c r="BR420" s="71">
        <v>0</v>
      </c>
      <c r="BS420" s="71">
        <v>1</v>
      </c>
      <c r="BT420" s="71">
        <v>0</v>
      </c>
      <c r="BU420"/>
      <c r="BV420" s="70">
        <v>9.0030000000000001</v>
      </c>
      <c r="BW420" s="70">
        <v>0</v>
      </c>
      <c r="BX420" s="70">
        <v>0</v>
      </c>
      <c r="BY420" s="70">
        <v>0</v>
      </c>
      <c r="BZ420" s="70">
        <v>0</v>
      </c>
      <c r="CA420" s="70">
        <v>0</v>
      </c>
      <c r="CB420" s="70">
        <v>0</v>
      </c>
      <c r="CC420" s="70">
        <v>0</v>
      </c>
      <c r="CD420" s="70">
        <v>0</v>
      </c>
    </row>
    <row r="421" spans="1:82">
      <c r="A421" s="70" t="s">
        <v>2088</v>
      </c>
      <c r="B421" s="70">
        <v>65</v>
      </c>
      <c r="C421" s="70">
        <v>14</v>
      </c>
      <c r="D421" s="70">
        <v>4</v>
      </c>
      <c r="E421" s="70">
        <v>2017</v>
      </c>
      <c r="F421" s="70" t="s">
        <v>156</v>
      </c>
      <c r="G421" s="70" t="s">
        <v>2074</v>
      </c>
      <c r="H421" s="70" t="s">
        <v>2075</v>
      </c>
      <c r="I421" s="148"/>
      <c r="J421" s="71">
        <v>25.348022452870193</v>
      </c>
      <c r="K421" s="71">
        <v>1.7290522657993528</v>
      </c>
      <c r="L421" s="71">
        <v>8.971295779004306</v>
      </c>
      <c r="M421" s="71">
        <v>23.608164442449503</v>
      </c>
      <c r="N421" s="71">
        <v>27.388078961388459</v>
      </c>
      <c r="O421" s="71">
        <v>22.850337003548024</v>
      </c>
      <c r="P421" s="71">
        <v>27.83309523215717</v>
      </c>
      <c r="Q421" s="71">
        <v>1.43879728403816</v>
      </c>
      <c r="R421" s="71">
        <v>0.10104548268120629</v>
      </c>
      <c r="S421" s="71">
        <v>1.9713279419665215</v>
      </c>
      <c r="T421" s="72"/>
      <c r="U421" s="71">
        <v>4485455</v>
      </c>
      <c r="V421" s="71">
        <v>658</v>
      </c>
      <c r="W421" s="71">
        <v>222</v>
      </c>
      <c r="X421" s="71">
        <v>6600</v>
      </c>
      <c r="Y421" s="71">
        <v>10260</v>
      </c>
      <c r="Z421" s="71">
        <v>13662</v>
      </c>
      <c r="AA421" s="71">
        <v>5765</v>
      </c>
      <c r="AB421" s="71">
        <v>21065</v>
      </c>
      <c r="AC421" s="71">
        <v>17600</v>
      </c>
      <c r="AD421" s="71">
        <v>1.9713279419665219</v>
      </c>
      <c r="AE421" s="72"/>
      <c r="AF421" s="71">
        <v>37944453.445367418</v>
      </c>
      <c r="AG421" s="71">
        <v>1481840.36544549</v>
      </c>
      <c r="AH421" s="71">
        <v>1846059.067358997</v>
      </c>
      <c r="AI421" s="71">
        <v>38994696.907297157</v>
      </c>
      <c r="AJ421" s="71">
        <v>50339687.259098448</v>
      </c>
      <c r="AK421" s="71">
        <v>0</v>
      </c>
      <c r="AL421" s="71">
        <v>0</v>
      </c>
      <c r="AM421" s="71">
        <v>2893633.3730254141</v>
      </c>
      <c r="AN421" s="71">
        <v>0</v>
      </c>
      <c r="AO421" s="71">
        <v>0</v>
      </c>
      <c r="AP421" s="71">
        <v>133500370.41759291</v>
      </c>
      <c r="AQ421" s="72"/>
      <c r="AR421" s="71">
        <v>663</v>
      </c>
      <c r="AS421" s="71">
        <v>291</v>
      </c>
      <c r="AT421" s="71">
        <v>1</v>
      </c>
      <c r="AU421" s="71">
        <v>0</v>
      </c>
      <c r="AV421" s="71">
        <v>0</v>
      </c>
      <c r="AW421" s="71">
        <v>0</v>
      </c>
      <c r="AX421" s="71"/>
      <c r="AY421" s="72"/>
      <c r="AZ421" s="71">
        <v>3189.6860000000001</v>
      </c>
      <c r="BA421" s="71">
        <v>27494.000000000011</v>
      </c>
      <c r="BB421" s="71">
        <v>19.600000000000001</v>
      </c>
      <c r="BC421" s="71">
        <v>0</v>
      </c>
      <c r="BD421" s="71">
        <v>0</v>
      </c>
      <c r="BE421" s="71">
        <v>0</v>
      </c>
      <c r="BF421" s="71"/>
      <c r="BG421" s="72"/>
      <c r="BH421" s="71">
        <v>0</v>
      </c>
      <c r="BI421" s="71">
        <v>0</v>
      </c>
      <c r="BJ421" s="71">
        <v>5.8650000000000002</v>
      </c>
      <c r="BK421" s="71">
        <v>0</v>
      </c>
      <c r="BL421" s="71">
        <v>0</v>
      </c>
      <c r="BM421" s="71">
        <v>0</v>
      </c>
      <c r="BN421" s="72"/>
      <c r="BO421" s="71">
        <v>0</v>
      </c>
      <c r="BP421" s="71">
        <v>0</v>
      </c>
      <c r="BQ421" s="71">
        <v>1</v>
      </c>
      <c r="BR421" s="71">
        <v>0</v>
      </c>
      <c r="BS421" s="71">
        <v>0</v>
      </c>
      <c r="BT421" s="71">
        <v>0</v>
      </c>
      <c r="BU421"/>
      <c r="BV421" s="70">
        <v>5.8650000000000002</v>
      </c>
      <c r="BW421" s="70">
        <v>0</v>
      </c>
      <c r="BX421" s="70">
        <v>0</v>
      </c>
      <c r="BY421" s="70">
        <v>0</v>
      </c>
      <c r="BZ421" s="70">
        <v>0</v>
      </c>
      <c r="CA421" s="70">
        <v>0</v>
      </c>
      <c r="CB421" s="70">
        <v>0</v>
      </c>
      <c r="CC421" s="70">
        <v>0</v>
      </c>
      <c r="CD421" s="70">
        <v>0</v>
      </c>
    </row>
    <row r="422" spans="1:82">
      <c r="A422" s="70" t="s">
        <v>2089</v>
      </c>
      <c r="B422" s="70">
        <v>66</v>
      </c>
      <c r="C422" s="70">
        <v>15</v>
      </c>
      <c r="D422" s="70">
        <v>4</v>
      </c>
      <c r="E422" s="70">
        <v>2018</v>
      </c>
      <c r="F422" s="70" t="s">
        <v>183</v>
      </c>
      <c r="G422" s="70" t="s">
        <v>2074</v>
      </c>
      <c r="H422" s="70" t="s">
        <v>2075</v>
      </c>
      <c r="I422" s="148"/>
      <c r="J422" s="71">
        <v>22.404631569212839</v>
      </c>
      <c r="K422" s="71">
        <v>1.5014791846943982</v>
      </c>
      <c r="L422" s="71">
        <v>7.9766903247614307</v>
      </c>
      <c r="M422" s="71">
        <v>21.104569228961861</v>
      </c>
      <c r="N422" s="71">
        <v>19.068488414340443</v>
      </c>
      <c r="O422" s="71">
        <v>22.435799152177616</v>
      </c>
      <c r="P422" s="71">
        <v>27.192766723040577</v>
      </c>
      <c r="Q422" s="71">
        <v>1.3050113592982999</v>
      </c>
      <c r="R422" s="71">
        <v>9.8215318600576737E-2</v>
      </c>
      <c r="S422" s="71">
        <v>1.8261327822079714</v>
      </c>
      <c r="T422" s="72"/>
      <c r="U422" s="71">
        <v>4617599</v>
      </c>
      <c r="V422" s="71">
        <v>658</v>
      </c>
      <c r="W422" s="71">
        <v>222</v>
      </c>
      <c r="X422" s="71">
        <v>6600</v>
      </c>
      <c r="Y422" s="71">
        <v>10111</v>
      </c>
      <c r="Z422" s="71">
        <v>13671</v>
      </c>
      <c r="AA422" s="71">
        <v>5689</v>
      </c>
      <c r="AB422" s="71">
        <v>20590</v>
      </c>
      <c r="AC422" s="71">
        <v>17040</v>
      </c>
      <c r="AD422" s="71">
        <v>1.8261327822079709</v>
      </c>
      <c r="AE422" s="72"/>
      <c r="AF422" s="71">
        <v>39820618.393346213</v>
      </c>
      <c r="AG422" s="71">
        <v>1358492.140811709</v>
      </c>
      <c r="AH422" s="71">
        <v>1638456.3461396231</v>
      </c>
      <c r="AI422" s="71">
        <v>37321785.401135147</v>
      </c>
      <c r="AJ422" s="71">
        <v>45565895.658818543</v>
      </c>
      <c r="AK422" s="71">
        <v>0</v>
      </c>
      <c r="AL422" s="71">
        <v>0</v>
      </c>
      <c r="AM422" s="71">
        <v>2834236.3695528498</v>
      </c>
      <c r="AN422" s="71">
        <v>0</v>
      </c>
      <c r="AO422" s="71">
        <v>0</v>
      </c>
      <c r="AP422" s="71">
        <v>128539484.30980408</v>
      </c>
      <c r="AQ422" s="72"/>
      <c r="AR422" s="71">
        <v>685</v>
      </c>
      <c r="AS422" s="71">
        <v>317</v>
      </c>
      <c r="AT422" s="71">
        <v>1</v>
      </c>
      <c r="AU422" s="71">
        <v>0</v>
      </c>
      <c r="AV422" s="71">
        <v>0</v>
      </c>
      <c r="AW422" s="71">
        <v>0</v>
      </c>
      <c r="AX422" s="71"/>
      <c r="AY422" s="72"/>
      <c r="AZ422" s="71">
        <v>3303.1900000000005</v>
      </c>
      <c r="BA422" s="71">
        <v>36075</v>
      </c>
      <c r="BB422" s="71">
        <v>20</v>
      </c>
      <c r="BC422" s="71">
        <v>0</v>
      </c>
      <c r="BD422" s="71">
        <v>0</v>
      </c>
      <c r="BE422" s="71">
        <v>0</v>
      </c>
      <c r="BF422" s="71"/>
      <c r="BG422" s="72"/>
      <c r="BH422" s="71">
        <v>0</v>
      </c>
      <c r="BI422" s="71">
        <v>0</v>
      </c>
      <c r="BJ422" s="71">
        <v>5.952</v>
      </c>
      <c r="BK422" s="71">
        <v>0</v>
      </c>
      <c r="BL422" s="71">
        <v>0</v>
      </c>
      <c r="BM422" s="71">
        <v>0</v>
      </c>
      <c r="BN422" s="72"/>
      <c r="BO422" s="71">
        <v>0</v>
      </c>
      <c r="BP422" s="71">
        <v>0</v>
      </c>
      <c r="BQ422" s="71">
        <v>1</v>
      </c>
      <c r="BR422" s="71">
        <v>0</v>
      </c>
      <c r="BS422" s="71">
        <v>0</v>
      </c>
      <c r="BT422" s="71">
        <v>0</v>
      </c>
      <c r="BU422"/>
      <c r="BV422" s="70">
        <v>5.952</v>
      </c>
      <c r="BW422" s="70">
        <v>0</v>
      </c>
      <c r="BX422" s="70">
        <v>0</v>
      </c>
      <c r="BY422" s="70">
        <v>0</v>
      </c>
      <c r="BZ422" s="70">
        <v>0</v>
      </c>
      <c r="CA422" s="70">
        <v>0</v>
      </c>
      <c r="CB422" s="70">
        <v>0</v>
      </c>
      <c r="CC422" s="70">
        <v>0</v>
      </c>
      <c r="CD422" s="70">
        <v>0</v>
      </c>
    </row>
    <row r="423" spans="1:82">
      <c r="A423" s="70" t="s">
        <v>2090</v>
      </c>
      <c r="B423" s="70">
        <v>67</v>
      </c>
      <c r="C423" s="70">
        <v>16</v>
      </c>
      <c r="D423" s="70">
        <v>4</v>
      </c>
      <c r="E423" s="70">
        <v>2019</v>
      </c>
      <c r="F423" s="70" t="s">
        <v>158</v>
      </c>
      <c r="G423" s="70" t="s">
        <v>2074</v>
      </c>
      <c r="H423" s="70" t="s">
        <v>2075</v>
      </c>
      <c r="I423" s="148"/>
      <c r="J423" s="71">
        <v>23.729697333591353</v>
      </c>
      <c r="K423" s="71">
        <v>1.4347596880322111</v>
      </c>
      <c r="L423" s="71">
        <v>8.1473183491554408</v>
      </c>
      <c r="M423" s="71">
        <v>22.787910517390756</v>
      </c>
      <c r="N423" s="71">
        <v>20.913965076138538</v>
      </c>
      <c r="O423" s="71">
        <v>21.550408645050432</v>
      </c>
      <c r="P423" s="71">
        <v>26.0493803131621</v>
      </c>
      <c r="Q423" s="71">
        <v>1.2450653895192201</v>
      </c>
      <c r="R423" s="71">
        <v>8.0470450776769717E-2</v>
      </c>
      <c r="S423" s="71">
        <v>1.7489144334371913</v>
      </c>
      <c r="T423" s="72"/>
      <c r="U423" s="71">
        <v>4594755</v>
      </c>
      <c r="V423" s="71">
        <v>658</v>
      </c>
      <c r="W423" s="71">
        <v>222</v>
      </c>
      <c r="X423" s="71">
        <v>6600</v>
      </c>
      <c r="Y423" s="71">
        <v>10074</v>
      </c>
      <c r="Z423" s="71">
        <v>13492</v>
      </c>
      <c r="AA423" s="71">
        <v>5409</v>
      </c>
      <c r="AB423" s="71">
        <v>20176</v>
      </c>
      <c r="AC423" s="71">
        <v>14190</v>
      </c>
      <c r="AD423" s="71">
        <v>1.7489144334371911</v>
      </c>
      <c r="AE423" s="72"/>
      <c r="AF423" s="71">
        <v>41167051.038030848</v>
      </c>
      <c r="AG423" s="71">
        <v>1324592.8864691369</v>
      </c>
      <c r="AH423" s="71">
        <v>1895191.7740675821</v>
      </c>
      <c r="AI423" s="71">
        <v>37706228.223578848</v>
      </c>
      <c r="AJ423" s="71">
        <v>48103367.925386958</v>
      </c>
      <c r="AK423" s="71">
        <v>0</v>
      </c>
      <c r="AL423" s="71">
        <v>0</v>
      </c>
      <c r="AM423" s="71">
        <v>2747819.3151533189</v>
      </c>
      <c r="AN423" s="71">
        <v>0</v>
      </c>
      <c r="AO423" s="71">
        <v>0</v>
      </c>
      <c r="AP423" s="71">
        <v>132944251.16268669</v>
      </c>
      <c r="AQ423" s="72"/>
      <c r="AR423" s="71">
        <v>706</v>
      </c>
      <c r="AS423" s="71">
        <v>332</v>
      </c>
      <c r="AT423" s="71">
        <v>1</v>
      </c>
      <c r="AU423" s="71">
        <v>0</v>
      </c>
      <c r="AV423" s="71">
        <v>0</v>
      </c>
      <c r="AW423" s="71">
        <v>0</v>
      </c>
      <c r="AX423" s="71"/>
      <c r="AY423" s="72"/>
      <c r="AZ423" s="71">
        <v>3416.690000000001</v>
      </c>
      <c r="BA423" s="71">
        <v>36842.399999999987</v>
      </c>
      <c r="BB423" s="71">
        <v>19.600000000000001</v>
      </c>
      <c r="BC423" s="71">
        <v>0</v>
      </c>
      <c r="BD423" s="71">
        <v>0</v>
      </c>
      <c r="BE423" s="71">
        <v>0</v>
      </c>
      <c r="BF423" s="71"/>
      <c r="BG423" s="72"/>
      <c r="BH423" s="71">
        <v>0</v>
      </c>
      <c r="BI423" s="71">
        <v>0</v>
      </c>
      <c r="BJ423" s="71">
        <v>5.3949999999999996</v>
      </c>
      <c r="BK423" s="71">
        <v>0</v>
      </c>
      <c r="BL423" s="71">
        <v>0</v>
      </c>
      <c r="BM423" s="71">
        <v>0</v>
      </c>
      <c r="BN423" s="72"/>
      <c r="BO423" s="71">
        <v>0</v>
      </c>
      <c r="BP423" s="71">
        <v>0</v>
      </c>
      <c r="BQ423" s="71">
        <v>1</v>
      </c>
      <c r="BR423" s="71">
        <v>0</v>
      </c>
      <c r="BS423" s="71">
        <v>0</v>
      </c>
      <c r="BT423" s="71">
        <v>0</v>
      </c>
      <c r="BU423"/>
      <c r="BV423" s="70">
        <v>5.3949999999999996</v>
      </c>
      <c r="BW423" s="70">
        <v>0</v>
      </c>
      <c r="BX423" s="70">
        <v>0</v>
      </c>
      <c r="BY423" s="70">
        <v>0</v>
      </c>
      <c r="BZ423" s="70">
        <v>0</v>
      </c>
      <c r="CA423" s="70">
        <v>0</v>
      </c>
      <c r="CB423" s="70">
        <v>0</v>
      </c>
      <c r="CC423" s="70">
        <v>0</v>
      </c>
      <c r="CD423" s="70">
        <v>0</v>
      </c>
    </row>
    <row r="424" spans="1:82">
      <c r="A424" s="70" t="s">
        <v>2091</v>
      </c>
      <c r="B424" s="70">
        <v>68</v>
      </c>
      <c r="C424" s="70">
        <v>17</v>
      </c>
      <c r="D424" s="70">
        <v>4</v>
      </c>
      <c r="E424" s="70">
        <v>2020</v>
      </c>
      <c r="F424" s="70" t="s">
        <v>159</v>
      </c>
      <c r="G424" s="70" t="s">
        <v>2074</v>
      </c>
      <c r="H424" s="70" t="s">
        <v>2075</v>
      </c>
      <c r="I424" s="148"/>
      <c r="J424" s="71">
        <v>24.20241345764229</v>
      </c>
      <c r="K424" s="71">
        <v>1.349690412846313</v>
      </c>
      <c r="L424" s="71">
        <v>12.697067315396168</v>
      </c>
      <c r="M424" s="71">
        <v>21.707346708398433</v>
      </c>
      <c r="N424" s="71">
        <v>20.320814537743967</v>
      </c>
      <c r="O424" s="71">
        <v>18.695079705009523</v>
      </c>
      <c r="P424" s="71">
        <v>23.801130570954712</v>
      </c>
      <c r="Q424" s="71">
        <v>1.1698986736813599</v>
      </c>
      <c r="R424" s="71">
        <v>8.5124498603236606E-2</v>
      </c>
      <c r="S424" s="71">
        <v>2.0281134821935378</v>
      </c>
      <c r="T424" s="72"/>
      <c r="U424" s="71">
        <v>4802788</v>
      </c>
      <c r="V424" s="71">
        <v>549</v>
      </c>
      <c r="W424" s="71">
        <v>302</v>
      </c>
      <c r="X424" s="71">
        <v>6427</v>
      </c>
      <c r="Y424" s="71">
        <v>10032</v>
      </c>
      <c r="Z424" s="71">
        <v>13359</v>
      </c>
      <c r="AA424" s="71">
        <v>5253</v>
      </c>
      <c r="AB424" s="71">
        <v>19842</v>
      </c>
      <c r="AC424" s="71">
        <v>15089.999999999998</v>
      </c>
      <c r="AD424" s="71">
        <v>2.0281134821935378</v>
      </c>
      <c r="AE424" s="72"/>
      <c r="AF424" s="71">
        <v>40598060.751604237</v>
      </c>
      <c r="AG424" s="71">
        <v>1158063.4871493026</v>
      </c>
      <c r="AH424" s="71">
        <v>3421853.6554303947</v>
      </c>
      <c r="AI424" s="71">
        <v>34599272.276080444</v>
      </c>
      <c r="AJ424" s="71">
        <v>44119818.392795511</v>
      </c>
      <c r="AK424" s="71"/>
      <c r="AL424" s="71"/>
      <c r="AM424" s="71">
        <v>2589601.4492179193</v>
      </c>
      <c r="AN424" s="71"/>
      <c r="AO424" s="71"/>
      <c r="AP424" s="71">
        <v>126486670.01227781</v>
      </c>
      <c r="AQ424" s="72"/>
      <c r="AR424" s="71">
        <v>717</v>
      </c>
      <c r="AS424" s="71">
        <v>352</v>
      </c>
      <c r="AT424" s="71">
        <v>1</v>
      </c>
      <c r="AU424" s="71">
        <v>0</v>
      </c>
      <c r="AV424" s="71">
        <v>0</v>
      </c>
      <c r="AW424" s="71">
        <v>0</v>
      </c>
      <c r="AX424" s="71"/>
      <c r="AY424" s="72"/>
      <c r="AZ424" s="71">
        <v>3485.2700000000018</v>
      </c>
      <c r="BA424" s="71">
        <v>44598.100000000013</v>
      </c>
      <c r="BB424" s="71">
        <v>19.600000000000001</v>
      </c>
      <c r="BC424" s="71">
        <v>0</v>
      </c>
      <c r="BD424" s="71">
        <v>0</v>
      </c>
      <c r="BE424" s="71">
        <v>0</v>
      </c>
      <c r="BF424" s="71"/>
      <c r="BG424" s="72"/>
      <c r="BH424" s="71">
        <v>0</v>
      </c>
      <c r="BI424" s="71">
        <v>0</v>
      </c>
      <c r="BJ424" s="71">
        <v>5.242</v>
      </c>
      <c r="BK424" s="71">
        <v>0</v>
      </c>
      <c r="BL424" s="71">
        <v>0</v>
      </c>
      <c r="BM424" s="71">
        <v>0</v>
      </c>
      <c r="BN424" s="72"/>
      <c r="BO424" s="71">
        <v>0</v>
      </c>
      <c r="BP424" s="71">
        <v>0</v>
      </c>
      <c r="BQ424" s="71">
        <v>1</v>
      </c>
      <c r="BR424" s="71">
        <v>0</v>
      </c>
      <c r="BS424" s="71">
        <v>0</v>
      </c>
      <c r="BT424" s="71">
        <v>0</v>
      </c>
      <c r="BU424"/>
      <c r="BV424" s="70">
        <v>5.242</v>
      </c>
      <c r="BW424" s="70">
        <v>0</v>
      </c>
      <c r="BX424" s="70">
        <v>0</v>
      </c>
      <c r="BY424" s="70">
        <v>0</v>
      </c>
      <c r="BZ424" s="70">
        <v>0</v>
      </c>
      <c r="CA424" s="70">
        <v>0</v>
      </c>
      <c r="CB424" s="70">
        <v>0</v>
      </c>
      <c r="CC424" s="70">
        <v>0</v>
      </c>
      <c r="CD424" s="70">
        <v>0</v>
      </c>
    </row>
    <row r="425" spans="1:82">
      <c r="A425" s="70" t="s">
        <v>2092</v>
      </c>
      <c r="B425" s="70">
        <v>68</v>
      </c>
      <c r="C425" s="70">
        <v>18</v>
      </c>
      <c r="D425" s="70">
        <v>4</v>
      </c>
      <c r="E425" s="70">
        <v>2021</v>
      </c>
      <c r="F425" s="70" t="s">
        <v>160</v>
      </c>
      <c r="G425" s="1064" t="s">
        <v>2074</v>
      </c>
      <c r="H425" s="70" t="s">
        <v>2075</v>
      </c>
      <c r="I425" s="148"/>
      <c r="J425" s="71">
        <v>21.421269721848653</v>
      </c>
      <c r="K425" s="71">
        <v>1.3696898292529889</v>
      </c>
      <c r="L425" s="71">
        <v>11.111694444738415</v>
      </c>
      <c r="M425" s="71">
        <v>20.466212834821452</v>
      </c>
      <c r="N425" s="71">
        <v>18.226918579501802</v>
      </c>
      <c r="O425" s="71">
        <v>17.54236405716539</v>
      </c>
      <c r="P425" s="71">
        <v>24.255303686497879</v>
      </c>
      <c r="Q425" s="71">
        <v>1.12768859227408</v>
      </c>
      <c r="R425" s="71">
        <v>8.7746605315420487E-2</v>
      </c>
      <c r="S425" s="71">
        <v>1.367499287530382</v>
      </c>
      <c r="T425" s="72"/>
      <c r="U425" s="71">
        <v>5518579</v>
      </c>
      <c r="V425" s="71">
        <v>549</v>
      </c>
      <c r="W425" s="71">
        <v>302</v>
      </c>
      <c r="X425" s="71">
        <v>6427</v>
      </c>
      <c r="Y425" s="71">
        <v>9903</v>
      </c>
      <c r="Z425" s="71">
        <v>12907</v>
      </c>
      <c r="AA425" s="71">
        <v>5220</v>
      </c>
      <c r="AB425" s="71">
        <v>19314</v>
      </c>
      <c r="AC425" s="71">
        <v>15089.999999999998</v>
      </c>
      <c r="AD425" s="71">
        <v>1.367499287530382</v>
      </c>
      <c r="AE425" s="72"/>
      <c r="AF425" s="71">
        <v>41057958.213679418</v>
      </c>
      <c r="AG425" s="71">
        <v>1174839.3061717248</v>
      </c>
      <c r="AH425" s="71">
        <v>3157470.0974833071</v>
      </c>
      <c r="AI425" s="71">
        <v>38904694.660759233</v>
      </c>
      <c r="AJ425" s="71">
        <v>47125343.958946772</v>
      </c>
      <c r="AK425" s="71">
        <v>0</v>
      </c>
      <c r="AL425" s="71">
        <v>0</v>
      </c>
      <c r="AM425" s="71">
        <v>2535230.7291199057</v>
      </c>
      <c r="AN425" s="71">
        <v>0</v>
      </c>
      <c r="AO425" s="71">
        <v>0</v>
      </c>
      <c r="AP425" s="71">
        <v>133955536.96616037</v>
      </c>
      <c r="AQ425" s="72"/>
      <c r="AR425" s="71">
        <v>742</v>
      </c>
      <c r="AS425" s="71">
        <v>363</v>
      </c>
      <c r="AT425" s="71">
        <v>1</v>
      </c>
      <c r="AU425" s="71">
        <v>0</v>
      </c>
      <c r="AV425" s="71">
        <v>0</v>
      </c>
      <c r="AW425" s="71">
        <v>0</v>
      </c>
      <c r="AX425" s="71"/>
      <c r="AY425" s="72"/>
      <c r="AZ425" s="71">
        <v>3660.7300000000032</v>
      </c>
      <c r="BA425" s="71">
        <v>45129.100000000013</v>
      </c>
      <c r="BB425" s="71">
        <v>19.600000000000001</v>
      </c>
      <c r="BC425" s="71">
        <v>0</v>
      </c>
      <c r="BD425" s="71">
        <v>0</v>
      </c>
      <c r="BE425" s="71">
        <v>0</v>
      </c>
      <c r="BF425" s="71"/>
      <c r="BG425" s="72"/>
      <c r="BH425" s="71">
        <v>0</v>
      </c>
      <c r="BI425" s="71">
        <v>0</v>
      </c>
      <c r="BJ425" s="71">
        <v>5.4989999999999997</v>
      </c>
      <c r="BK425" s="71">
        <v>0</v>
      </c>
      <c r="BL425" s="71">
        <v>0</v>
      </c>
      <c r="BM425" s="71">
        <v>0</v>
      </c>
      <c r="BN425" s="72"/>
      <c r="BO425" s="71">
        <v>0</v>
      </c>
      <c r="BP425" s="71">
        <v>0</v>
      </c>
      <c r="BQ425" s="71">
        <v>1</v>
      </c>
      <c r="BR425" s="71">
        <v>0</v>
      </c>
      <c r="BS425" s="71">
        <v>0</v>
      </c>
      <c r="BT425" s="71">
        <v>0</v>
      </c>
      <c r="BU425"/>
      <c r="BV425" s="70">
        <v>5.4989999999999997</v>
      </c>
      <c r="BW425" s="70">
        <v>0</v>
      </c>
      <c r="BX425" s="70">
        <v>0</v>
      </c>
      <c r="BY425" s="70">
        <v>0</v>
      </c>
      <c r="BZ425" s="70">
        <v>0</v>
      </c>
      <c r="CA425" s="70">
        <v>0</v>
      </c>
      <c r="CB425" s="70">
        <v>0</v>
      </c>
      <c r="CC425" s="70">
        <v>0</v>
      </c>
      <c r="CD425" s="70">
        <v>0</v>
      </c>
    </row>
    <row r="426" spans="1:82">
      <c r="A426" s="70" t="s">
        <v>2093</v>
      </c>
      <c r="B426" s="70">
        <v>68</v>
      </c>
      <c r="C426" s="70">
        <v>19</v>
      </c>
      <c r="D426" s="70">
        <v>4</v>
      </c>
      <c r="E426" s="70">
        <v>2022</v>
      </c>
      <c r="F426" s="70" t="s">
        <v>161</v>
      </c>
      <c r="G426" s="1064" t="s">
        <v>2074</v>
      </c>
      <c r="H426" s="70" t="s">
        <v>2075</v>
      </c>
      <c r="I426" s="148"/>
      <c r="J426" s="71">
        <v>25.068046402343633</v>
      </c>
      <c r="K426" s="71">
        <v>1.2661397885401515</v>
      </c>
      <c r="L426" s="71">
        <v>10.999705644602779</v>
      </c>
      <c r="M426" s="71">
        <v>22.347672251321118</v>
      </c>
      <c r="N426" s="71">
        <v>24.501446856272644</v>
      </c>
      <c r="O426" s="71">
        <v>19.231732151886689</v>
      </c>
      <c r="P426" s="71">
        <v>24.811042296642718</v>
      </c>
      <c r="Q426" s="71">
        <v>1.1134642011789917</v>
      </c>
      <c r="R426" s="71">
        <v>8.6658226112816053E-2</v>
      </c>
      <c r="S426" s="71">
        <v>1.4743656682592901</v>
      </c>
      <c r="T426" s="72"/>
      <c r="U426" s="71">
        <v>5684710</v>
      </c>
      <c r="V426" s="71">
        <v>549</v>
      </c>
      <c r="W426" s="71">
        <v>302</v>
      </c>
      <c r="X426" s="71">
        <v>6427</v>
      </c>
      <c r="Y426" s="71">
        <v>9831</v>
      </c>
      <c r="Z426" s="71">
        <v>13444</v>
      </c>
      <c r="AA426" s="71">
        <v>5421</v>
      </c>
      <c r="AB426" s="71">
        <v>18914</v>
      </c>
      <c r="AC426" s="71">
        <v>15089.999999999998</v>
      </c>
      <c r="AD426" s="71">
        <v>1.4743656682592901</v>
      </c>
      <c r="AE426" s="72"/>
      <c r="AF426" s="71">
        <v>38681809.736835979</v>
      </c>
      <c r="AG426" s="71">
        <v>942167.49161282228</v>
      </c>
      <c r="AH426" s="71">
        <v>3506587.7506525181</v>
      </c>
      <c r="AI426" s="71">
        <v>35421196.888422057</v>
      </c>
      <c r="AJ426" s="71">
        <v>48124637.103574179</v>
      </c>
      <c r="AK426" s="71">
        <v>0</v>
      </c>
      <c r="AL426" s="71">
        <v>0</v>
      </c>
      <c r="AM426" s="71">
        <v>2442313.6464161836</v>
      </c>
      <c r="AN426" s="71">
        <v>0</v>
      </c>
      <c r="AO426" s="71">
        <v>0</v>
      </c>
      <c r="AP426" s="71">
        <v>129118712.61751375</v>
      </c>
      <c r="AQ426" s="72"/>
      <c r="AR426" s="71">
        <v>772</v>
      </c>
      <c r="AS426" s="71">
        <v>368</v>
      </c>
      <c r="AT426" s="71">
        <v>1</v>
      </c>
      <c r="AU426" s="71">
        <v>0</v>
      </c>
      <c r="AV426" s="71">
        <v>0</v>
      </c>
      <c r="AW426" s="71">
        <v>0</v>
      </c>
      <c r="AX426" s="71"/>
      <c r="AY426" s="72"/>
      <c r="AZ426" s="71">
        <v>3828.4400000000037</v>
      </c>
      <c r="BA426" s="71">
        <v>45376.500000000007</v>
      </c>
      <c r="BB426" s="71">
        <v>19.600000000000001</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2094</v>
      </c>
      <c r="B427" s="70">
        <v>68</v>
      </c>
      <c r="C427" s="70">
        <v>20</v>
      </c>
      <c r="D427" s="70">
        <v>4</v>
      </c>
      <c r="E427" s="70">
        <v>2023</v>
      </c>
      <c r="F427" s="70" t="s">
        <v>1539</v>
      </c>
      <c r="G427" s="70" t="s">
        <v>2074</v>
      </c>
      <c r="H427" s="70" t="s">
        <v>2075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800</v>
      </c>
      <c r="AS427" s="71">
        <v>369</v>
      </c>
      <c r="AT427" s="71">
        <v>1</v>
      </c>
      <c r="AU427" s="71">
        <v>0</v>
      </c>
      <c r="AV427" s="71">
        <v>0</v>
      </c>
      <c r="AW427" s="71">
        <v>0</v>
      </c>
      <c r="AX427" s="71"/>
      <c r="AY427" s="72"/>
      <c r="AZ427" s="71">
        <v>3992.0100000000052</v>
      </c>
      <c r="BA427" s="71">
        <v>45424.900000000009</v>
      </c>
      <c r="BB427" s="71">
        <v>19.600000000000001</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2095</v>
      </c>
      <c r="B428" s="70">
        <v>68</v>
      </c>
      <c r="C428" s="70">
        <v>21</v>
      </c>
      <c r="D428" s="70">
        <v>4</v>
      </c>
      <c r="E428" s="70">
        <v>2024</v>
      </c>
      <c r="F428" s="70" t="s">
        <v>1554</v>
      </c>
      <c r="G428" s="70" t="s">
        <v>2074</v>
      </c>
      <c r="H428" s="70" t="s">
        <v>2075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2096</v>
      </c>
      <c r="B429" s="70">
        <v>86</v>
      </c>
      <c r="C429" s="70">
        <v>1</v>
      </c>
      <c r="D429" s="70">
        <v>6</v>
      </c>
      <c r="E429" s="70">
        <v>1990</v>
      </c>
      <c r="F429" s="70" t="s">
        <v>787</v>
      </c>
      <c r="G429" s="70" t="s">
        <v>2097</v>
      </c>
      <c r="H429" s="70" t="s">
        <v>2098</v>
      </c>
      <c r="I429" s="148"/>
      <c r="J429" s="71">
        <v>17.4625381851673</v>
      </c>
      <c r="K429" s="71">
        <v>4.0567896458410626</v>
      </c>
      <c r="L429" s="71">
        <v>17.535601261992468</v>
      </c>
      <c r="M429" s="71">
        <v>10.775306929655519</v>
      </c>
      <c r="N429" s="71">
        <v>19.238999985678099</v>
      </c>
      <c r="O429" s="71">
        <v>18.353477702816161</v>
      </c>
      <c r="P429" s="71">
        <v>26.287925770604961</v>
      </c>
      <c r="Q429" s="71">
        <v>1.67590422627405</v>
      </c>
      <c r="R429" s="71">
        <v>0</v>
      </c>
      <c r="S429" s="71">
        <v>1.6510390753581889</v>
      </c>
      <c r="T429" s="72"/>
      <c r="U429" s="71">
        <v>1815814</v>
      </c>
      <c r="V429" s="71">
        <v>1248</v>
      </c>
      <c r="W429" s="71">
        <v>198</v>
      </c>
      <c r="X429" s="71">
        <v>3716</v>
      </c>
      <c r="Y429" s="71">
        <v>6591</v>
      </c>
      <c r="Z429" s="71">
        <v>7549</v>
      </c>
      <c r="AA429" s="71">
        <v>6383</v>
      </c>
      <c r="AB429" s="71">
        <v>27211</v>
      </c>
      <c r="AC429" s="71">
        <v>0</v>
      </c>
      <c r="AD429" s="71">
        <v>1.6510390753581889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2099</v>
      </c>
      <c r="B430" s="70">
        <v>87</v>
      </c>
      <c r="C430" s="70">
        <v>2</v>
      </c>
      <c r="D430" s="70">
        <v>6</v>
      </c>
      <c r="E430" s="70">
        <v>2005</v>
      </c>
      <c r="F430" s="70" t="s">
        <v>789</v>
      </c>
      <c r="G430" s="70" t="s">
        <v>2097</v>
      </c>
      <c r="H430" s="70" t="s">
        <v>2098</v>
      </c>
      <c r="I430" s="148"/>
      <c r="J430" s="71">
        <v>9.4163424454217228</v>
      </c>
      <c r="K430" s="71">
        <v>2.3484327060882579</v>
      </c>
      <c r="L430" s="71">
        <v>15.662782988756881</v>
      </c>
      <c r="M430" s="71">
        <v>18.68750820008016</v>
      </c>
      <c r="N430" s="71">
        <v>34.188413806908009</v>
      </c>
      <c r="O430" s="71">
        <v>26.546010748862422</v>
      </c>
      <c r="P430" s="71">
        <v>26.6116872845171</v>
      </c>
      <c r="Q430" s="71">
        <v>1.49194616220063</v>
      </c>
      <c r="R430" s="71">
        <v>0</v>
      </c>
      <c r="S430" s="71">
        <v>2.136907153779767</v>
      </c>
      <c r="T430" s="72"/>
      <c r="U430" s="71">
        <v>1019185</v>
      </c>
      <c r="V430" s="71">
        <v>895</v>
      </c>
      <c r="W430" s="71">
        <v>187</v>
      </c>
      <c r="X430" s="71">
        <v>3024</v>
      </c>
      <c r="Y430" s="71">
        <v>7544</v>
      </c>
      <c r="Z430" s="71">
        <v>12635</v>
      </c>
      <c r="AA430" s="71">
        <v>5292</v>
      </c>
      <c r="AB430" s="71">
        <v>25324</v>
      </c>
      <c r="AC430" s="71">
        <v>0</v>
      </c>
      <c r="AD430" s="71">
        <v>2.136907153779767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2100</v>
      </c>
      <c r="B431" s="70">
        <v>88</v>
      </c>
      <c r="C431" s="70">
        <v>3</v>
      </c>
      <c r="D431" s="70">
        <v>6</v>
      </c>
      <c r="E431" s="70">
        <v>2006</v>
      </c>
      <c r="F431" s="70" t="s">
        <v>790</v>
      </c>
      <c r="G431" s="70" t="s">
        <v>2097</v>
      </c>
      <c r="H431" s="70" t="s">
        <v>2098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2101</v>
      </c>
      <c r="B432" s="70">
        <v>89</v>
      </c>
      <c r="C432" s="70">
        <v>4</v>
      </c>
      <c r="D432" s="70">
        <v>6</v>
      </c>
      <c r="E432" s="70">
        <v>2007</v>
      </c>
      <c r="F432" s="70" t="s">
        <v>791</v>
      </c>
      <c r="G432" s="70" t="s">
        <v>2097</v>
      </c>
      <c r="H432" s="70" t="s">
        <v>2098</v>
      </c>
      <c r="I432" s="148"/>
      <c r="J432" s="71">
        <v>9.2071540983529268</v>
      </c>
      <c r="K432" s="71">
        <v>2.1862534618901979</v>
      </c>
      <c r="L432" s="71">
        <v>16.038483611240832</v>
      </c>
      <c r="M432" s="71">
        <v>18.11329519745227</v>
      </c>
      <c r="N432" s="71">
        <v>34.842888750329763</v>
      </c>
      <c r="O432" s="71">
        <v>25.675472700217881</v>
      </c>
      <c r="P432" s="71">
        <v>26.119754714133521</v>
      </c>
      <c r="Q432" s="71">
        <v>1.5282186746391999</v>
      </c>
      <c r="R432" s="71">
        <v>0</v>
      </c>
      <c r="S432" s="71">
        <v>2.3611509799742518</v>
      </c>
      <c r="T432" s="72"/>
      <c r="U432" s="71">
        <v>1175861</v>
      </c>
      <c r="V432" s="71">
        <v>871</v>
      </c>
      <c r="W432" s="71">
        <v>240</v>
      </c>
      <c r="X432" s="71">
        <v>3947</v>
      </c>
      <c r="Y432" s="71">
        <v>7540</v>
      </c>
      <c r="Z432" s="71">
        <v>12704</v>
      </c>
      <c r="AA432" s="71">
        <v>5115</v>
      </c>
      <c r="AB432" s="71">
        <v>24568</v>
      </c>
      <c r="AC432" s="71">
        <v>0</v>
      </c>
      <c r="AD432" s="71">
        <v>2.3611509799742518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2102</v>
      </c>
      <c r="B433" s="70">
        <v>90</v>
      </c>
      <c r="C433" s="70">
        <v>5</v>
      </c>
      <c r="D433" s="70">
        <v>6</v>
      </c>
      <c r="E433" s="70">
        <v>2008</v>
      </c>
      <c r="F433" s="70" t="s">
        <v>792</v>
      </c>
      <c r="G433" s="70" t="s">
        <v>2097</v>
      </c>
      <c r="H433" s="70" t="s">
        <v>2098</v>
      </c>
      <c r="I433" s="148"/>
      <c r="J433" s="71">
        <v>8.7623609298972145</v>
      </c>
      <c r="K433" s="71">
        <v>1.7320463508220409</v>
      </c>
      <c r="L433" s="71">
        <v>15.66835284467618</v>
      </c>
      <c r="M433" s="71">
        <v>20.297895188210092</v>
      </c>
      <c r="N433" s="71">
        <v>33.114105507304068</v>
      </c>
      <c r="O433" s="71">
        <v>24.863441116126129</v>
      </c>
      <c r="P433" s="71">
        <v>25.457502844642519</v>
      </c>
      <c r="Q433" s="71">
        <v>1.4817033240367301</v>
      </c>
      <c r="R433" s="71">
        <v>0</v>
      </c>
      <c r="S433" s="71">
        <v>2.4207474195034822</v>
      </c>
      <c r="T433" s="72"/>
      <c r="U433" s="71">
        <v>1166167</v>
      </c>
      <c r="V433" s="71">
        <v>871</v>
      </c>
      <c r="W433" s="71">
        <v>240</v>
      </c>
      <c r="X433" s="71">
        <v>3947</v>
      </c>
      <c r="Y433" s="71">
        <v>7510</v>
      </c>
      <c r="Z433" s="71">
        <v>12734</v>
      </c>
      <c r="AA433" s="71">
        <v>4991</v>
      </c>
      <c r="AB433" s="71">
        <v>24212</v>
      </c>
      <c r="AC433" s="71">
        <v>0</v>
      </c>
      <c r="AD433" s="71">
        <v>2.4207474195034822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2103</v>
      </c>
      <c r="B434" s="70">
        <v>91</v>
      </c>
      <c r="C434" s="70">
        <v>6</v>
      </c>
      <c r="D434" s="70">
        <v>6</v>
      </c>
      <c r="E434" s="70">
        <v>2009</v>
      </c>
      <c r="F434" s="70" t="s">
        <v>176</v>
      </c>
      <c r="G434" s="70" t="s">
        <v>2097</v>
      </c>
      <c r="H434" s="70" t="s">
        <v>2098</v>
      </c>
      <c r="I434" s="148"/>
      <c r="J434" s="71">
        <v>9.1650814156252274</v>
      </c>
      <c r="K434" s="71">
        <v>1.376435796001148</v>
      </c>
      <c r="L434" s="71">
        <v>11.988432226945751</v>
      </c>
      <c r="M434" s="71">
        <v>19.964897816304099</v>
      </c>
      <c r="N434" s="71">
        <v>30.18471943803959</v>
      </c>
      <c r="O434" s="71">
        <v>25.1718797226441</v>
      </c>
      <c r="P434" s="71">
        <v>24.141731972043431</v>
      </c>
      <c r="Q434" s="71">
        <v>1.3860779922863899</v>
      </c>
      <c r="R434" s="71">
        <v>0</v>
      </c>
      <c r="S434" s="71">
        <v>2.7346058545369591</v>
      </c>
      <c r="T434" s="72"/>
      <c r="U434" s="71">
        <v>1055876</v>
      </c>
      <c r="V434" s="71">
        <v>706</v>
      </c>
      <c r="W434" s="71">
        <v>253</v>
      </c>
      <c r="X434" s="71">
        <v>3846</v>
      </c>
      <c r="Y434" s="71">
        <v>7478</v>
      </c>
      <c r="Z434" s="71">
        <v>12725</v>
      </c>
      <c r="AA434" s="71">
        <v>4859</v>
      </c>
      <c r="AB434" s="71">
        <v>23776</v>
      </c>
      <c r="AC434" s="71">
        <v>0</v>
      </c>
      <c r="AD434" s="71">
        <v>2.7346058545369591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2104</v>
      </c>
      <c r="B435" s="70">
        <v>92</v>
      </c>
      <c r="C435" s="70">
        <v>7</v>
      </c>
      <c r="D435" s="70">
        <v>6</v>
      </c>
      <c r="E435" s="70">
        <v>2010</v>
      </c>
      <c r="F435" s="70" t="s">
        <v>177</v>
      </c>
      <c r="G435" s="70" t="s">
        <v>2097</v>
      </c>
      <c r="H435" s="70" t="s">
        <v>2098</v>
      </c>
      <c r="I435" s="148"/>
      <c r="J435" s="71">
        <v>8.3881263237540491</v>
      </c>
      <c r="K435" s="71">
        <v>1.4029412696431021</v>
      </c>
      <c r="L435" s="71">
        <v>11.349893983337729</v>
      </c>
      <c r="M435" s="71">
        <v>19.471168183996141</v>
      </c>
      <c r="N435" s="71">
        <v>30.095692634341919</v>
      </c>
      <c r="O435" s="71">
        <v>24.933374415101909</v>
      </c>
      <c r="P435" s="71">
        <v>24.602115399999089</v>
      </c>
      <c r="Q435" s="71">
        <v>1.42235419081408</v>
      </c>
      <c r="R435" s="71">
        <v>0</v>
      </c>
      <c r="S435" s="71">
        <v>2.9007946492381231</v>
      </c>
      <c r="T435" s="72"/>
      <c r="U435" s="71">
        <v>1033819</v>
      </c>
      <c r="V435" s="71">
        <v>706</v>
      </c>
      <c r="W435" s="71">
        <v>253</v>
      </c>
      <c r="X435" s="71">
        <v>3846</v>
      </c>
      <c r="Y435" s="71">
        <v>7443</v>
      </c>
      <c r="Z435" s="71">
        <v>12663</v>
      </c>
      <c r="AA435" s="71">
        <v>4828</v>
      </c>
      <c r="AB435" s="71">
        <v>23379</v>
      </c>
      <c r="AC435" s="71">
        <v>0</v>
      </c>
      <c r="AD435" s="71">
        <v>2.9007946492381231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2105</v>
      </c>
      <c r="B436" s="70">
        <v>93</v>
      </c>
      <c r="C436" s="70">
        <v>8</v>
      </c>
      <c r="D436" s="70">
        <v>6</v>
      </c>
      <c r="E436" s="70">
        <v>2011</v>
      </c>
      <c r="F436" s="70" t="s">
        <v>178</v>
      </c>
      <c r="G436" s="70" t="s">
        <v>2097</v>
      </c>
      <c r="H436" s="70" t="s">
        <v>2098</v>
      </c>
      <c r="I436" s="148"/>
      <c r="J436" s="71">
        <v>11.312185450752491</v>
      </c>
      <c r="K436" s="71">
        <v>1.8845208868961409</v>
      </c>
      <c r="L436" s="71">
        <v>10.59569092582794</v>
      </c>
      <c r="M436" s="71">
        <v>22.66060858374518</v>
      </c>
      <c r="N436" s="71">
        <v>35.03286194237478</v>
      </c>
      <c r="O436" s="71">
        <v>24.582437465867365</v>
      </c>
      <c r="P436" s="71">
        <v>23.475483509988486</v>
      </c>
      <c r="Q436" s="71">
        <v>1.61737028244861</v>
      </c>
      <c r="R436" s="71">
        <v>0</v>
      </c>
      <c r="S436" s="71">
        <v>2.8177250796923761</v>
      </c>
      <c r="T436" s="72"/>
      <c r="U436" s="71">
        <v>1149675</v>
      </c>
      <c r="V436" s="71">
        <v>706</v>
      </c>
      <c r="W436" s="71">
        <v>253</v>
      </c>
      <c r="X436" s="71">
        <v>3846</v>
      </c>
      <c r="Y436" s="71">
        <v>7402</v>
      </c>
      <c r="Z436" s="71">
        <v>12756</v>
      </c>
      <c r="AA436" s="71">
        <v>4744</v>
      </c>
      <c r="AB436" s="71">
        <v>23047</v>
      </c>
      <c r="AC436" s="71">
        <v>0</v>
      </c>
      <c r="AD436" s="71">
        <v>2.8177250796923761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2106</v>
      </c>
      <c r="B437" s="70">
        <v>94</v>
      </c>
      <c r="C437" s="70">
        <v>9</v>
      </c>
      <c r="D437" s="70">
        <v>6</v>
      </c>
      <c r="E437" s="70">
        <v>2012</v>
      </c>
      <c r="F437" s="70" t="s">
        <v>179</v>
      </c>
      <c r="G437" s="70" t="s">
        <v>2097</v>
      </c>
      <c r="H437" s="70" t="s">
        <v>2098</v>
      </c>
      <c r="I437" s="148"/>
      <c r="J437" s="71">
        <v>12.318143612858551</v>
      </c>
      <c r="K437" s="71">
        <v>1.7691319556557381</v>
      </c>
      <c r="L437" s="71">
        <v>10.627336268055901</v>
      </c>
      <c r="M437" s="71">
        <v>25.495923769238491</v>
      </c>
      <c r="N437" s="71">
        <v>37.074710059304167</v>
      </c>
      <c r="O437" s="71">
        <v>24.543863467468146</v>
      </c>
      <c r="P437" s="71">
        <v>23.191011965408318</v>
      </c>
      <c r="Q437" s="71">
        <v>1.73261278266778</v>
      </c>
      <c r="R437" s="71">
        <v>0</v>
      </c>
      <c r="S437" s="71">
        <v>3.0511694902125521</v>
      </c>
      <c r="T437" s="72"/>
      <c r="U437" s="71">
        <v>1148122</v>
      </c>
      <c r="V437" s="71">
        <v>706</v>
      </c>
      <c r="W437" s="71">
        <v>253</v>
      </c>
      <c r="X437" s="71">
        <v>3846</v>
      </c>
      <c r="Y437" s="71">
        <v>7367</v>
      </c>
      <c r="Z437" s="71">
        <v>12837</v>
      </c>
      <c r="AA437" s="71">
        <v>4660</v>
      </c>
      <c r="AB437" s="71">
        <v>22724</v>
      </c>
      <c r="AC437" s="71">
        <v>0</v>
      </c>
      <c r="AD437" s="71">
        <v>3.0511694902125521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2107</v>
      </c>
      <c r="B438" s="70">
        <v>95</v>
      </c>
      <c r="C438" s="70">
        <v>10</v>
      </c>
      <c r="D438" s="70">
        <v>6</v>
      </c>
      <c r="E438" s="70">
        <v>2013</v>
      </c>
      <c r="F438" s="70" t="s">
        <v>180</v>
      </c>
      <c r="G438" s="70" t="s">
        <v>2097</v>
      </c>
      <c r="H438" s="70" t="s">
        <v>2098</v>
      </c>
      <c r="I438" s="148"/>
      <c r="J438" s="71">
        <v>11.82985896346792</v>
      </c>
      <c r="K438" s="71">
        <v>1.5019477661867331</v>
      </c>
      <c r="L438" s="71">
        <v>7.7095710141937346</v>
      </c>
      <c r="M438" s="71">
        <v>22.00459082837444</v>
      </c>
      <c r="N438" s="71">
        <v>36.28798812425805</v>
      </c>
      <c r="O438" s="71">
        <v>23.928629394404311</v>
      </c>
      <c r="P438" s="71">
        <v>23.368312417232936</v>
      </c>
      <c r="Q438" s="71">
        <v>1.7295007155357101</v>
      </c>
      <c r="R438" s="71">
        <v>0</v>
      </c>
      <c r="S438" s="71">
        <v>3.0430845649380149</v>
      </c>
      <c r="T438" s="72"/>
      <c r="U438" s="71">
        <v>1212255</v>
      </c>
      <c r="V438" s="71">
        <v>706</v>
      </c>
      <c r="W438" s="71">
        <v>253</v>
      </c>
      <c r="X438" s="71">
        <v>3846</v>
      </c>
      <c r="Y438" s="71">
        <v>7331</v>
      </c>
      <c r="Z438" s="71">
        <v>13074</v>
      </c>
      <c r="AA438" s="71">
        <v>4678</v>
      </c>
      <c r="AB438" s="71">
        <v>22358</v>
      </c>
      <c r="AC438" s="71">
        <v>0</v>
      </c>
      <c r="AD438" s="71">
        <v>3.0430845649380149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2108</v>
      </c>
      <c r="B439" s="70">
        <v>96</v>
      </c>
      <c r="C439" s="70">
        <v>11</v>
      </c>
      <c r="D439" s="70">
        <v>6</v>
      </c>
      <c r="E439" s="70">
        <v>2014</v>
      </c>
      <c r="F439" s="70" t="s">
        <v>181</v>
      </c>
      <c r="G439" s="70" t="s">
        <v>2097</v>
      </c>
      <c r="H439" s="70" t="s">
        <v>2098</v>
      </c>
      <c r="I439" s="148"/>
      <c r="J439" s="71">
        <v>13.046040255435621</v>
      </c>
      <c r="K439" s="71">
        <v>1.6430390690432679</v>
      </c>
      <c r="L439" s="71">
        <v>10.46409402511366</v>
      </c>
      <c r="M439" s="71">
        <v>24.05917420927447</v>
      </c>
      <c r="N439" s="71">
        <v>35.190785393789703</v>
      </c>
      <c r="O439" s="71">
        <v>22.71944277032366</v>
      </c>
      <c r="P439" s="71">
        <v>23.153348289230934</v>
      </c>
      <c r="Q439" s="71">
        <v>1.6263261729554499</v>
      </c>
      <c r="R439" s="71">
        <v>0</v>
      </c>
      <c r="S439" s="71">
        <v>3.0586707338782539</v>
      </c>
      <c r="T439" s="72"/>
      <c r="U439" s="71">
        <v>1437841</v>
      </c>
      <c r="V439" s="71">
        <v>711</v>
      </c>
      <c r="W439" s="71">
        <v>228</v>
      </c>
      <c r="X439" s="71">
        <v>3761</v>
      </c>
      <c r="Y439" s="71">
        <v>7279</v>
      </c>
      <c r="Z439" s="71">
        <v>13074</v>
      </c>
      <c r="AA439" s="71">
        <v>4611</v>
      </c>
      <c r="AB439" s="71">
        <v>21913</v>
      </c>
      <c r="AC439" s="71">
        <v>0</v>
      </c>
      <c r="AD439" s="71">
        <v>3.0586707338782539</v>
      </c>
      <c r="AE439" s="72"/>
      <c r="AF439" s="71"/>
      <c r="AG439" s="71"/>
      <c r="AH439" s="71"/>
      <c r="AI439" s="71"/>
      <c r="AJ439" s="71"/>
      <c r="AK439" s="71"/>
      <c r="AL439" s="71"/>
      <c r="AM439" s="71"/>
      <c r="AN439" s="71"/>
      <c r="AO439" s="71"/>
      <c r="AP439" s="71"/>
      <c r="AQ439" s="72"/>
      <c r="AR439" s="71">
        <v>239</v>
      </c>
      <c r="AS439" s="71">
        <v>20</v>
      </c>
      <c r="AT439" s="71">
        <v>0</v>
      </c>
      <c r="AU439" s="71">
        <v>1</v>
      </c>
      <c r="AV439" s="71">
        <v>0</v>
      </c>
      <c r="AW439" s="71">
        <v>0</v>
      </c>
      <c r="AX439" s="71"/>
      <c r="AY439" s="72"/>
      <c r="AZ439" s="71">
        <v>1053.8</v>
      </c>
      <c r="BA439" s="71">
        <v>495.4</v>
      </c>
      <c r="BB439" s="71">
        <v>0</v>
      </c>
      <c r="BC439" s="71">
        <v>1100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2109</v>
      </c>
      <c r="B440" s="70">
        <v>97</v>
      </c>
      <c r="C440" s="70">
        <v>12</v>
      </c>
      <c r="D440" s="70">
        <v>6</v>
      </c>
      <c r="E440" s="70">
        <v>2015</v>
      </c>
      <c r="F440" s="70" t="s">
        <v>182</v>
      </c>
      <c r="G440" s="70" t="s">
        <v>2097</v>
      </c>
      <c r="H440" s="70" t="s">
        <v>2098</v>
      </c>
      <c r="I440" s="148"/>
      <c r="J440" s="71">
        <v>11.626623028144619</v>
      </c>
      <c r="K440" s="71">
        <v>1.6604679329516441</v>
      </c>
      <c r="L440" s="71">
        <v>10.644157404697729</v>
      </c>
      <c r="M440" s="71">
        <v>23.669383673550449</v>
      </c>
      <c r="N440" s="71">
        <v>31.578683210040211</v>
      </c>
      <c r="O440" s="71">
        <v>22.602706155112759</v>
      </c>
      <c r="P440" s="71">
        <v>23.24702023040247</v>
      </c>
      <c r="Q440" s="71">
        <v>1.56184441781043</v>
      </c>
      <c r="R440" s="71">
        <v>0</v>
      </c>
      <c r="S440" s="71">
        <v>3.0627311271447351</v>
      </c>
      <c r="T440" s="72"/>
      <c r="U440" s="71">
        <v>1418789</v>
      </c>
      <c r="V440" s="71">
        <v>711</v>
      </c>
      <c r="W440" s="71">
        <v>228</v>
      </c>
      <c r="X440" s="71">
        <v>3761</v>
      </c>
      <c r="Y440" s="71">
        <v>7285</v>
      </c>
      <c r="Z440" s="71">
        <v>13132</v>
      </c>
      <c r="AA440" s="71">
        <v>4626</v>
      </c>
      <c r="AB440" s="71">
        <v>21497</v>
      </c>
      <c r="AC440" s="71">
        <v>0</v>
      </c>
      <c r="AD440" s="71">
        <v>3.0627311271447351</v>
      </c>
      <c r="AE440" s="72"/>
      <c r="AF440" s="71">
        <v>12367124.912803531</v>
      </c>
      <c r="AG440" s="71">
        <v>1221034.8087647301</v>
      </c>
      <c r="AH440" s="71">
        <v>1851378.3503223881</v>
      </c>
      <c r="AI440" s="71">
        <v>26500458.10622938</v>
      </c>
      <c r="AJ440" s="71">
        <v>42026130.108175002</v>
      </c>
      <c r="AK440" s="71">
        <v>0</v>
      </c>
      <c r="AL440" s="71">
        <v>0</v>
      </c>
      <c r="AM440" s="71">
        <v>2946073.6734766038</v>
      </c>
      <c r="AN440" s="71">
        <v>0</v>
      </c>
      <c r="AO440" s="71">
        <v>0</v>
      </c>
      <c r="AP440" s="71">
        <v>86912199.959771633</v>
      </c>
      <c r="AQ440" s="72"/>
      <c r="AR440" s="71">
        <v>272</v>
      </c>
      <c r="AS440" s="71">
        <v>29</v>
      </c>
      <c r="AT440" s="71">
        <v>0</v>
      </c>
      <c r="AU440" s="71">
        <v>1</v>
      </c>
      <c r="AV440" s="71">
        <v>0</v>
      </c>
      <c r="AW440" s="71">
        <v>0</v>
      </c>
      <c r="AX440" s="71"/>
      <c r="AY440" s="72"/>
      <c r="AZ440" s="71">
        <v>1191.9000000000001</v>
      </c>
      <c r="BA440" s="71">
        <v>2720.9</v>
      </c>
      <c r="BB440" s="71">
        <v>0</v>
      </c>
      <c r="BC440" s="71">
        <v>1100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2110</v>
      </c>
      <c r="B441" s="70">
        <v>98</v>
      </c>
      <c r="C441" s="70">
        <v>13</v>
      </c>
      <c r="D441" s="70">
        <v>6</v>
      </c>
      <c r="E441" s="70">
        <v>2016</v>
      </c>
      <c r="F441" s="70" t="s">
        <v>155</v>
      </c>
      <c r="G441" s="70" t="s">
        <v>2097</v>
      </c>
      <c r="H441" s="70" t="s">
        <v>2098</v>
      </c>
      <c r="I441" s="148"/>
      <c r="J441" s="71">
        <v>12.703850796630263</v>
      </c>
      <c r="K441" s="71">
        <v>1.7056788789496995</v>
      </c>
      <c r="L441" s="71">
        <v>11.670185206408831</v>
      </c>
      <c r="M441" s="71">
        <v>17.292246256085601</v>
      </c>
      <c r="N441" s="71">
        <v>29.364876344596485</v>
      </c>
      <c r="O441" s="71">
        <v>22.363936744806196</v>
      </c>
      <c r="P441" s="71">
        <v>22.675655266261376</v>
      </c>
      <c r="Q441" s="71">
        <v>1.4925960125538</v>
      </c>
      <c r="R441" s="71">
        <v>0</v>
      </c>
      <c r="S441" s="71">
        <v>3.4676904724068764</v>
      </c>
      <c r="T441" s="72"/>
      <c r="U441" s="71">
        <v>1527628</v>
      </c>
      <c r="V441" s="71">
        <v>711</v>
      </c>
      <c r="W441" s="71">
        <v>228</v>
      </c>
      <c r="X441" s="71">
        <v>3761</v>
      </c>
      <c r="Y441" s="71">
        <v>7281</v>
      </c>
      <c r="Z441" s="71">
        <v>13153</v>
      </c>
      <c r="AA441" s="71">
        <v>4667</v>
      </c>
      <c r="AB441" s="71">
        <v>21132</v>
      </c>
      <c r="AC441" s="71">
        <v>0</v>
      </c>
      <c r="AD441" s="71">
        <v>3.467690472406876</v>
      </c>
      <c r="AE441" s="72"/>
      <c r="AF441" s="71">
        <v>14107850.31056254</v>
      </c>
      <c r="AG441" s="71">
        <v>1203605.931252979</v>
      </c>
      <c r="AH441" s="71">
        <v>1628861.723174473</v>
      </c>
      <c r="AI441" s="71">
        <v>23604504.372184571</v>
      </c>
      <c r="AJ441" s="71">
        <v>37434516.418409199</v>
      </c>
      <c r="AK441" s="71">
        <v>0</v>
      </c>
      <c r="AL441" s="71">
        <v>0</v>
      </c>
      <c r="AM441" s="71">
        <v>2898301.9028046662</v>
      </c>
      <c r="AN441" s="71">
        <v>0</v>
      </c>
      <c r="AO441" s="71">
        <v>0</v>
      </c>
      <c r="AP441" s="71">
        <v>80877640.658388436</v>
      </c>
      <c r="AQ441" s="72"/>
      <c r="AR441" s="71">
        <v>299</v>
      </c>
      <c r="AS441" s="71">
        <v>32</v>
      </c>
      <c r="AT441" s="71">
        <v>0</v>
      </c>
      <c r="AU441" s="71">
        <v>1</v>
      </c>
      <c r="AV441" s="71">
        <v>0</v>
      </c>
      <c r="AW441" s="71">
        <v>0</v>
      </c>
      <c r="AX441" s="71"/>
      <c r="AY441" s="72"/>
      <c r="AZ441" s="71">
        <v>1319.4</v>
      </c>
      <c r="BA441" s="71">
        <v>2755</v>
      </c>
      <c r="BB441" s="71">
        <v>0</v>
      </c>
      <c r="BC441" s="71">
        <v>1100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2111</v>
      </c>
      <c r="B442" s="70">
        <v>99</v>
      </c>
      <c r="C442" s="70">
        <v>14</v>
      </c>
      <c r="D442" s="70">
        <v>6</v>
      </c>
      <c r="E442" s="70">
        <v>2017</v>
      </c>
      <c r="F442" s="70" t="s">
        <v>156</v>
      </c>
      <c r="G442" s="70" t="s">
        <v>2097</v>
      </c>
      <c r="H442" s="70" t="s">
        <v>2098</v>
      </c>
      <c r="I442" s="148"/>
      <c r="J442" s="71">
        <v>12.172861296056425</v>
      </c>
      <c r="K442" s="71">
        <v>1.753199684023852</v>
      </c>
      <c r="L442" s="71">
        <v>12.090675227447761</v>
      </c>
      <c r="M442" s="71">
        <v>16.027879678934404</v>
      </c>
      <c r="N442" s="71">
        <v>31.058492015607399</v>
      </c>
      <c r="O442" s="71">
        <v>21.903675406123913</v>
      </c>
      <c r="P442" s="71">
        <v>22.184401143410614</v>
      </c>
      <c r="Q442" s="71">
        <v>1.42076535985178</v>
      </c>
      <c r="R442" s="71">
        <v>0</v>
      </c>
      <c r="S442" s="71">
        <v>3.0906376124916539</v>
      </c>
      <c r="T442" s="72"/>
      <c r="U442" s="71">
        <v>1547516</v>
      </c>
      <c r="V442" s="71">
        <v>711</v>
      </c>
      <c r="W442" s="71">
        <v>228</v>
      </c>
      <c r="X442" s="71">
        <v>3761</v>
      </c>
      <c r="Y442" s="71">
        <v>7257</v>
      </c>
      <c r="Z442" s="71">
        <v>13096</v>
      </c>
      <c r="AA442" s="71">
        <v>4595</v>
      </c>
      <c r="AB442" s="71">
        <v>20801</v>
      </c>
      <c r="AC442" s="71">
        <v>0</v>
      </c>
      <c r="AD442" s="71">
        <v>3.0906376124916539</v>
      </c>
      <c r="AE442" s="72"/>
      <c r="AF442" s="71">
        <v>13815315.037059629</v>
      </c>
      <c r="AG442" s="71">
        <v>1260798.3856256839</v>
      </c>
      <c r="AH442" s="71">
        <v>2280986.829137689</v>
      </c>
      <c r="AI442" s="71">
        <v>23154735.013621591</v>
      </c>
      <c r="AJ442" s="71">
        <v>41052486.504002377</v>
      </c>
      <c r="AK442" s="71">
        <v>0</v>
      </c>
      <c r="AL442" s="71">
        <v>0</v>
      </c>
      <c r="AM442" s="71">
        <v>2857368.5161311012</v>
      </c>
      <c r="AN442" s="71">
        <v>0</v>
      </c>
      <c r="AO442" s="71">
        <v>0</v>
      </c>
      <c r="AP442" s="71">
        <v>84421690.285578072</v>
      </c>
      <c r="AQ442" s="72"/>
      <c r="AR442" s="71">
        <v>318</v>
      </c>
      <c r="AS442" s="71">
        <v>35</v>
      </c>
      <c r="AT442" s="71">
        <v>0</v>
      </c>
      <c r="AU442" s="71">
        <v>1</v>
      </c>
      <c r="AV442" s="71">
        <v>0</v>
      </c>
      <c r="AW442" s="71">
        <v>0</v>
      </c>
      <c r="AX442" s="71"/>
      <c r="AY442" s="72"/>
      <c r="AZ442" s="71">
        <v>1425.8</v>
      </c>
      <c r="BA442" s="71">
        <v>2834.4</v>
      </c>
      <c r="BB442" s="71">
        <v>0</v>
      </c>
      <c r="BC442" s="71">
        <v>1100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2112</v>
      </c>
      <c r="B443" s="70">
        <v>100</v>
      </c>
      <c r="C443" s="70">
        <v>15</v>
      </c>
      <c r="D443" s="70">
        <v>6</v>
      </c>
      <c r="E443" s="70">
        <v>2018</v>
      </c>
      <c r="F443" s="70" t="s">
        <v>183</v>
      </c>
      <c r="G443" s="70" t="s">
        <v>2097</v>
      </c>
      <c r="H443" s="70" t="s">
        <v>2098</v>
      </c>
      <c r="I443" s="148"/>
      <c r="J443" s="71">
        <v>13.305017219965416</v>
      </c>
      <c r="K443" s="71">
        <v>1.6664017840356538</v>
      </c>
      <c r="L443" s="71">
        <v>10.963749690119906</v>
      </c>
      <c r="M443" s="71">
        <v>17.000051421859212</v>
      </c>
      <c r="N443" s="71">
        <v>28.732207301038169</v>
      </c>
      <c r="O443" s="71">
        <v>21.421584838956509</v>
      </c>
      <c r="P443" s="71">
        <v>21.719798205219966</v>
      </c>
      <c r="Q443" s="71">
        <v>1.2989901801271799</v>
      </c>
      <c r="R443" s="71">
        <v>0</v>
      </c>
      <c r="S443" s="71">
        <v>3.3085171771015514</v>
      </c>
      <c r="T443" s="72"/>
      <c r="U443" s="71">
        <v>1631231</v>
      </c>
      <c r="V443" s="71">
        <v>711</v>
      </c>
      <c r="W443" s="71">
        <v>228</v>
      </c>
      <c r="X443" s="71">
        <v>3761</v>
      </c>
      <c r="Y443" s="71">
        <v>7314</v>
      </c>
      <c r="Z443" s="71">
        <v>13053</v>
      </c>
      <c r="AA443" s="71">
        <v>4544</v>
      </c>
      <c r="AB443" s="71">
        <v>20495</v>
      </c>
      <c r="AC443" s="71">
        <v>0</v>
      </c>
      <c r="AD443" s="71">
        <v>3.3085171771015509</v>
      </c>
      <c r="AE443" s="72"/>
      <c r="AF443" s="71">
        <v>15237795.873590469</v>
      </c>
      <c r="AG443" s="71">
        <v>1120573.445958765</v>
      </c>
      <c r="AH443" s="71">
        <v>2162676.8116289158</v>
      </c>
      <c r="AI443" s="71">
        <v>23096137.081937</v>
      </c>
      <c r="AJ443" s="71">
        <v>36367155.991451517</v>
      </c>
      <c r="AK443" s="71">
        <v>0</v>
      </c>
      <c r="AL443" s="71">
        <v>0</v>
      </c>
      <c r="AM443" s="71">
        <v>2821159.514035244</v>
      </c>
      <c r="AN443" s="71">
        <v>0</v>
      </c>
      <c r="AO443" s="71">
        <v>0</v>
      </c>
      <c r="AP443" s="71">
        <v>80805498.718601897</v>
      </c>
      <c r="AQ443" s="72"/>
      <c r="AR443" s="71">
        <v>332</v>
      </c>
      <c r="AS443" s="71">
        <v>41</v>
      </c>
      <c r="AT443" s="71">
        <v>0</v>
      </c>
      <c r="AU443" s="71">
        <v>1</v>
      </c>
      <c r="AV443" s="71">
        <v>0</v>
      </c>
      <c r="AW443" s="71">
        <v>0</v>
      </c>
      <c r="AX443" s="71"/>
      <c r="AY443" s="72"/>
      <c r="AZ443" s="71">
        <v>1505.9</v>
      </c>
      <c r="BA443" s="71">
        <v>3379.7</v>
      </c>
      <c r="BB443" s="71">
        <v>0</v>
      </c>
      <c r="BC443" s="71">
        <v>1100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2113</v>
      </c>
      <c r="B444" s="70">
        <v>101</v>
      </c>
      <c r="C444" s="70">
        <v>16</v>
      </c>
      <c r="D444" s="70">
        <v>6</v>
      </c>
      <c r="E444" s="70">
        <v>2019</v>
      </c>
      <c r="F444" s="70" t="s">
        <v>158</v>
      </c>
      <c r="G444" s="1064" t="s">
        <v>2097</v>
      </c>
      <c r="H444" s="70" t="s">
        <v>2098</v>
      </c>
      <c r="I444" s="148"/>
      <c r="J444" s="71">
        <v>11.97975286981614</v>
      </c>
      <c r="K444" s="71">
        <v>1.5425391335840897</v>
      </c>
      <c r="L444" s="71">
        <v>11.071771037516715</v>
      </c>
      <c r="M444" s="71">
        <v>17.01960791667172</v>
      </c>
      <c r="N444" s="71">
        <v>27.983182007555023</v>
      </c>
      <c r="O444" s="71">
        <v>20.681492079462867</v>
      </c>
      <c r="P444" s="71">
        <v>21.021546508957766</v>
      </c>
      <c r="Q444" s="71">
        <v>1.2432757931524501</v>
      </c>
      <c r="R444" s="71">
        <v>0</v>
      </c>
      <c r="S444" s="71">
        <v>3.2549762226964689</v>
      </c>
      <c r="T444" s="72"/>
      <c r="U444" s="71">
        <v>1471339</v>
      </c>
      <c r="V444" s="71">
        <v>711</v>
      </c>
      <c r="W444" s="71">
        <v>228</v>
      </c>
      <c r="X444" s="71">
        <v>3761</v>
      </c>
      <c r="Y444" s="71">
        <v>7316</v>
      </c>
      <c r="Z444" s="71">
        <v>12948</v>
      </c>
      <c r="AA444" s="71">
        <v>4365</v>
      </c>
      <c r="AB444" s="71">
        <v>20147</v>
      </c>
      <c r="AC444" s="71">
        <v>0</v>
      </c>
      <c r="AD444" s="71">
        <v>3.2549762226964689</v>
      </c>
      <c r="AE444" s="72"/>
      <c r="AF444" s="71">
        <v>14517056.33945713</v>
      </c>
      <c r="AG444" s="71">
        <v>1085045.9744531279</v>
      </c>
      <c r="AH444" s="71">
        <v>2270290.2954699998</v>
      </c>
      <c r="AI444" s="71">
        <v>24674500.149597559</v>
      </c>
      <c r="AJ444" s="71">
        <v>37834794.772550084</v>
      </c>
      <c r="AK444" s="71">
        <v>0</v>
      </c>
      <c r="AL444" s="71">
        <v>0</v>
      </c>
      <c r="AM444" s="71">
        <v>2743869.7334652017</v>
      </c>
      <c r="AN444" s="71">
        <v>0</v>
      </c>
      <c r="AO444" s="71">
        <v>0</v>
      </c>
      <c r="AP444" s="71">
        <v>83125557.264993101</v>
      </c>
      <c r="AQ444" s="72"/>
      <c r="AR444" s="71">
        <v>349</v>
      </c>
      <c r="AS444" s="71">
        <v>49</v>
      </c>
      <c r="AT444" s="71">
        <v>0</v>
      </c>
      <c r="AU444" s="71">
        <v>2</v>
      </c>
      <c r="AV444" s="71">
        <v>0</v>
      </c>
      <c r="AW444" s="71">
        <v>0</v>
      </c>
      <c r="AX444" s="71"/>
      <c r="AY444" s="72"/>
      <c r="AZ444" s="71">
        <v>1596.6</v>
      </c>
      <c r="BA444" s="71">
        <v>3589.3</v>
      </c>
      <c r="BB444" s="71">
        <v>0</v>
      </c>
      <c r="BC444" s="71">
        <v>3200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2114</v>
      </c>
      <c r="B445" s="70">
        <v>102</v>
      </c>
      <c r="C445" s="70">
        <v>17</v>
      </c>
      <c r="D445" s="70">
        <v>6</v>
      </c>
      <c r="E445" s="70">
        <v>2020</v>
      </c>
      <c r="F445" s="70" t="s">
        <v>159</v>
      </c>
      <c r="G445" s="1064" t="s">
        <v>2097</v>
      </c>
      <c r="H445" s="70" t="s">
        <v>2098</v>
      </c>
      <c r="I445" s="148"/>
      <c r="J445" s="71">
        <v>10.032693507350301</v>
      </c>
      <c r="K445" s="71">
        <v>1.3829079437686098</v>
      </c>
      <c r="L445" s="71">
        <v>5.9557264680782573</v>
      </c>
      <c r="M445" s="71">
        <v>13.272347279812665</v>
      </c>
      <c r="N445" s="71">
        <v>25.052703873285974</v>
      </c>
      <c r="O445" s="71">
        <v>17.98136680362807</v>
      </c>
      <c r="P445" s="71">
        <v>19.750452723927584</v>
      </c>
      <c r="Q445" s="71">
        <v>1.16583038376684</v>
      </c>
      <c r="R445" s="71">
        <v>0</v>
      </c>
      <c r="S445" s="71">
        <v>2.6793582242786291</v>
      </c>
      <c r="T445" s="72"/>
      <c r="U445" s="71">
        <v>1300832</v>
      </c>
      <c r="V445" s="71">
        <v>632</v>
      </c>
      <c r="W445" s="71">
        <v>150</v>
      </c>
      <c r="X445" s="71">
        <v>3511</v>
      </c>
      <c r="Y445" s="71">
        <v>7344</v>
      </c>
      <c r="Z445" s="71">
        <v>12849</v>
      </c>
      <c r="AA445" s="71">
        <v>4359</v>
      </c>
      <c r="AB445" s="71">
        <v>19773</v>
      </c>
      <c r="AC445" s="71">
        <v>0</v>
      </c>
      <c r="AD445" s="71">
        <v>2.6793582242786291</v>
      </c>
      <c r="AE445" s="72"/>
      <c r="AF445" s="71">
        <v>12188180.20195264</v>
      </c>
      <c r="AG445" s="71">
        <v>946271.70018733456</v>
      </c>
      <c r="AH445" s="71">
        <v>1230553.6873666868</v>
      </c>
      <c r="AI445" s="71">
        <v>19707820.209583774</v>
      </c>
      <c r="AJ445" s="71">
        <v>37083910.132979162</v>
      </c>
      <c r="AK445" s="71"/>
      <c r="AL445" s="71"/>
      <c r="AM445" s="71">
        <v>2580596.1826119302</v>
      </c>
      <c r="AN445" s="71"/>
      <c r="AO445" s="71"/>
      <c r="AP445" s="71">
        <v>73737332.114681527</v>
      </c>
      <c r="AQ445" s="72"/>
      <c r="AR445" s="71">
        <v>368</v>
      </c>
      <c r="AS445" s="71">
        <v>51</v>
      </c>
      <c r="AT445" s="71">
        <v>0</v>
      </c>
      <c r="AU445" s="71">
        <v>2</v>
      </c>
      <c r="AV445" s="71">
        <v>0</v>
      </c>
      <c r="AW445" s="71">
        <v>0</v>
      </c>
      <c r="AX445" s="71"/>
      <c r="AY445" s="72"/>
      <c r="AZ445" s="71">
        <v>1703.2</v>
      </c>
      <c r="BA445" s="71">
        <v>3688.3</v>
      </c>
      <c r="BB445" s="71">
        <v>0</v>
      </c>
      <c r="BC445" s="71">
        <v>3200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2115</v>
      </c>
      <c r="B446" s="70">
        <v>102</v>
      </c>
      <c r="C446" s="70">
        <v>18</v>
      </c>
      <c r="D446" s="70">
        <v>6</v>
      </c>
      <c r="E446" s="70">
        <v>2021</v>
      </c>
      <c r="F446" s="70" t="s">
        <v>160</v>
      </c>
      <c r="G446" s="70" t="s">
        <v>2097</v>
      </c>
      <c r="H446" s="70" t="s">
        <v>2098</v>
      </c>
      <c r="I446" s="148"/>
      <c r="J446" s="71">
        <v>10.734288635692367</v>
      </c>
      <c r="K446" s="71">
        <v>1.5145074482730607</v>
      </c>
      <c r="L446" s="71">
        <v>4.9045633270348183</v>
      </c>
      <c r="M446" s="71">
        <v>14.558518399050671</v>
      </c>
      <c r="N446" s="71">
        <v>27.730846833195081</v>
      </c>
      <c r="O446" s="71">
        <v>17.277332602052102</v>
      </c>
      <c r="P446" s="71">
        <v>20.542662375097152</v>
      </c>
      <c r="Q446" s="71">
        <v>1.12856439888504</v>
      </c>
      <c r="R446" s="71">
        <v>0</v>
      </c>
      <c r="S446" s="71">
        <v>2.98749731699816</v>
      </c>
      <c r="T446" s="72"/>
      <c r="U446" s="71">
        <v>1443568</v>
      </c>
      <c r="V446" s="71">
        <v>632</v>
      </c>
      <c r="W446" s="71">
        <v>150</v>
      </c>
      <c r="X446" s="71">
        <v>3511</v>
      </c>
      <c r="Y446" s="71">
        <v>7295</v>
      </c>
      <c r="Z446" s="71">
        <v>12712</v>
      </c>
      <c r="AA446" s="71">
        <v>4421</v>
      </c>
      <c r="AB446" s="71">
        <v>19329</v>
      </c>
      <c r="AC446" s="71">
        <v>0</v>
      </c>
      <c r="AD446" s="71">
        <v>2.98749731699816</v>
      </c>
      <c r="AE446" s="72"/>
      <c r="AF446" s="71">
        <v>13202256.250837756</v>
      </c>
      <c r="AG446" s="71">
        <v>1013273.9275191169</v>
      </c>
      <c r="AH446" s="71">
        <v>982606.21948799072</v>
      </c>
      <c r="AI446" s="71">
        <v>21829732.609174442</v>
      </c>
      <c r="AJ446" s="71">
        <v>38051440.360293061</v>
      </c>
      <c r="AK446" s="71">
        <v>0</v>
      </c>
      <c r="AL446" s="71">
        <v>0</v>
      </c>
      <c r="AM446" s="71">
        <v>2537199.6874370226</v>
      </c>
      <c r="AN446" s="71">
        <v>0</v>
      </c>
      <c r="AO446" s="71">
        <v>0</v>
      </c>
      <c r="AP446" s="71">
        <v>77616509.054749399</v>
      </c>
      <c r="AQ446" s="72"/>
      <c r="AR446" s="71">
        <v>382</v>
      </c>
      <c r="AS446" s="71">
        <v>52</v>
      </c>
      <c r="AT446" s="71">
        <v>0</v>
      </c>
      <c r="AU446" s="71">
        <v>2</v>
      </c>
      <c r="AV446" s="71">
        <v>0</v>
      </c>
      <c r="AW446" s="71">
        <v>0</v>
      </c>
      <c r="AX446" s="71"/>
      <c r="AY446" s="72"/>
      <c r="AZ446" s="71">
        <v>1787.299999999999</v>
      </c>
      <c r="BA446" s="71">
        <v>3737.8</v>
      </c>
      <c r="BB446" s="71">
        <v>0</v>
      </c>
      <c r="BC446" s="71">
        <v>3200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2116</v>
      </c>
      <c r="B447" s="70">
        <v>102</v>
      </c>
      <c r="C447" s="70">
        <v>19</v>
      </c>
      <c r="D447" s="70">
        <v>6</v>
      </c>
      <c r="E447" s="70">
        <v>2022</v>
      </c>
      <c r="F447" s="70" t="s">
        <v>161</v>
      </c>
      <c r="G447" s="70" t="s">
        <v>2097</v>
      </c>
      <c r="H447" s="70" t="s">
        <v>2098</v>
      </c>
      <c r="I447" s="148"/>
      <c r="J447" s="71">
        <v>10.439045844840393</v>
      </c>
      <c r="K447" s="71">
        <v>1.356980400846209</v>
      </c>
      <c r="L447" s="71">
        <v>4.4927812936885125</v>
      </c>
      <c r="M447" s="71">
        <v>14.488596945017626</v>
      </c>
      <c r="N447" s="71">
        <v>26.768434748664109</v>
      </c>
      <c r="O447" s="71">
        <v>18.022953985541537</v>
      </c>
      <c r="P447" s="71">
        <v>20.247934167191918</v>
      </c>
      <c r="Q447" s="71">
        <v>1.1152302964542042</v>
      </c>
      <c r="R447" s="71">
        <v>0</v>
      </c>
      <c r="S447" s="71">
        <v>1.967778826223384</v>
      </c>
      <c r="T447" s="72"/>
      <c r="U447" s="71">
        <v>1695627</v>
      </c>
      <c r="V447" s="71">
        <v>632</v>
      </c>
      <c r="W447" s="71">
        <v>150</v>
      </c>
      <c r="X447" s="71">
        <v>3511</v>
      </c>
      <c r="Y447" s="71">
        <v>7297</v>
      </c>
      <c r="Z447" s="71">
        <v>12599</v>
      </c>
      <c r="AA447" s="71">
        <v>4424</v>
      </c>
      <c r="AB447" s="71">
        <v>18944</v>
      </c>
      <c r="AC447" s="71">
        <v>0</v>
      </c>
      <c r="AD447" s="71">
        <v>1.967778826223384</v>
      </c>
      <c r="AE447" s="72"/>
      <c r="AF447" s="71">
        <v>11934124.875728516</v>
      </c>
      <c r="AG447" s="71">
        <v>985402.88489886897</v>
      </c>
      <c r="AH447" s="71">
        <v>1028476.6864006376</v>
      </c>
      <c r="AI447" s="71">
        <v>20826884.711639833</v>
      </c>
      <c r="AJ447" s="71">
        <v>38375953.713983648</v>
      </c>
      <c r="AK447" s="71">
        <v>0</v>
      </c>
      <c r="AL447" s="71">
        <v>0</v>
      </c>
      <c r="AM447" s="71">
        <v>2446187.4652483971</v>
      </c>
      <c r="AN447" s="71">
        <v>0</v>
      </c>
      <c r="AO447" s="71">
        <v>0</v>
      </c>
      <c r="AP447" s="71">
        <v>75597030.337899894</v>
      </c>
      <c r="AQ447" s="72"/>
      <c r="AR447" s="71">
        <v>396</v>
      </c>
      <c r="AS447" s="71">
        <v>52</v>
      </c>
      <c r="AT447" s="71">
        <v>0</v>
      </c>
      <c r="AU447" s="71">
        <v>2</v>
      </c>
      <c r="AV447" s="71">
        <v>0</v>
      </c>
      <c r="AW447" s="71">
        <v>0</v>
      </c>
      <c r="AX447" s="71"/>
      <c r="AY447" s="72"/>
      <c r="AZ447" s="71">
        <v>1890.2999999999997</v>
      </c>
      <c r="BA447" s="71">
        <v>3737.7999999999997</v>
      </c>
      <c r="BB447" s="71">
        <v>0</v>
      </c>
      <c r="BC447" s="71">
        <v>3200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2117</v>
      </c>
      <c r="B448" s="70">
        <v>102</v>
      </c>
      <c r="C448" s="70">
        <v>20</v>
      </c>
      <c r="D448" s="70">
        <v>6</v>
      </c>
      <c r="E448" s="70">
        <v>2023</v>
      </c>
      <c r="F448" s="70" t="s">
        <v>1539</v>
      </c>
      <c r="G448" s="70" t="s">
        <v>2097</v>
      </c>
      <c r="H448" s="70" t="s">
        <v>2098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402</v>
      </c>
      <c r="AS448" s="71">
        <v>53</v>
      </c>
      <c r="AT448" s="71">
        <v>0</v>
      </c>
      <c r="AU448" s="71">
        <v>2</v>
      </c>
      <c r="AV448" s="71">
        <v>0</v>
      </c>
      <c r="AW448" s="71">
        <v>0</v>
      </c>
      <c r="AX448" s="71"/>
      <c r="AY448" s="72"/>
      <c r="AZ448" s="71">
        <v>1935.2</v>
      </c>
      <c r="BA448" s="71">
        <v>3787.2999999999997</v>
      </c>
      <c r="BB448" s="71">
        <v>0</v>
      </c>
      <c r="BC448" s="71">
        <v>3200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2118</v>
      </c>
      <c r="B449" s="70">
        <v>102</v>
      </c>
      <c r="C449" s="70">
        <v>21</v>
      </c>
      <c r="D449" s="70">
        <v>6</v>
      </c>
      <c r="E449" s="70">
        <v>2024</v>
      </c>
      <c r="F449" s="70" t="s">
        <v>1554</v>
      </c>
      <c r="G449" s="70" t="s">
        <v>2097</v>
      </c>
      <c r="H449" s="70" t="s">
        <v>2098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2119</v>
      </c>
      <c r="B450" s="70">
        <v>324</v>
      </c>
      <c r="C450" s="70">
        <v>1</v>
      </c>
      <c r="D450" s="70">
        <v>20</v>
      </c>
      <c r="E450" s="70">
        <v>1990</v>
      </c>
      <c r="F450" s="70" t="s">
        <v>787</v>
      </c>
      <c r="G450" s="70" t="s">
        <v>2120</v>
      </c>
      <c r="H450" s="70" t="s">
        <v>2121</v>
      </c>
      <c r="I450" s="148"/>
      <c r="J450" s="71">
        <v>133.45492056358239</v>
      </c>
      <c r="K450" s="71">
        <v>2.4622336959368938</v>
      </c>
      <c r="L450" s="71">
        <v>0</v>
      </c>
      <c r="M450" s="71">
        <v>10.67069313773889</v>
      </c>
      <c r="N450" s="71">
        <v>12.153506892046311</v>
      </c>
      <c r="O450" s="71">
        <v>9.0320797014123766</v>
      </c>
      <c r="P450" s="71">
        <v>10.563767758358409</v>
      </c>
      <c r="Q450" s="71">
        <v>0.78877312211575401</v>
      </c>
      <c r="R450" s="71">
        <v>0.27640590356719108</v>
      </c>
      <c r="S450" s="71">
        <v>0.71466163977948272</v>
      </c>
      <c r="T450" s="72"/>
      <c r="U450" s="71">
        <v>7867634</v>
      </c>
      <c r="V450" s="71">
        <v>712</v>
      </c>
      <c r="W450" s="71">
        <v>0</v>
      </c>
      <c r="X450" s="71">
        <v>4119</v>
      </c>
      <c r="Y450" s="71">
        <v>4391</v>
      </c>
      <c r="Z450" s="71">
        <v>3715</v>
      </c>
      <c r="AA450" s="71">
        <v>2565</v>
      </c>
      <c r="AB450" s="71">
        <v>12807</v>
      </c>
      <c r="AC450" s="71">
        <v>47874</v>
      </c>
      <c r="AD450" s="71">
        <v>0.71466163977948272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2122</v>
      </c>
      <c r="B451" s="70">
        <v>325</v>
      </c>
      <c r="C451" s="70">
        <v>2</v>
      </c>
      <c r="D451" s="70">
        <v>20</v>
      </c>
      <c r="E451" s="70">
        <v>2005</v>
      </c>
      <c r="F451" s="70" t="s">
        <v>789</v>
      </c>
      <c r="G451" s="70" t="s">
        <v>2120</v>
      </c>
      <c r="H451" s="70" t="s">
        <v>2121</v>
      </c>
      <c r="I451" s="148"/>
      <c r="J451" s="71">
        <v>74.467467642972451</v>
      </c>
      <c r="K451" s="71">
        <v>1.6484928082017829</v>
      </c>
      <c r="L451" s="71">
        <v>0</v>
      </c>
      <c r="M451" s="71">
        <v>28.551449015988069</v>
      </c>
      <c r="N451" s="71">
        <v>23.502082178826491</v>
      </c>
      <c r="O451" s="71">
        <v>19.56862240719467</v>
      </c>
      <c r="P451" s="71">
        <v>12.390626883796321</v>
      </c>
      <c r="Q451" s="71">
        <v>0.99435584132136901</v>
      </c>
      <c r="R451" s="71">
        <v>7.5270333836098297E-2</v>
      </c>
      <c r="S451" s="71">
        <v>2.6158545553697672</v>
      </c>
      <c r="T451" s="72"/>
      <c r="U451" s="71">
        <v>4058666</v>
      </c>
      <c r="V451" s="71">
        <v>695</v>
      </c>
      <c r="W451" s="71">
        <v>0</v>
      </c>
      <c r="X451" s="71">
        <v>6213</v>
      </c>
      <c r="Y451" s="71">
        <v>7145</v>
      </c>
      <c r="Z451" s="71">
        <v>9314</v>
      </c>
      <c r="AA451" s="71">
        <v>2464</v>
      </c>
      <c r="AB451" s="71">
        <v>16878</v>
      </c>
      <c r="AC451" s="71">
        <v>13310</v>
      </c>
      <c r="AD451" s="71">
        <v>2.6158545553697672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2123</v>
      </c>
      <c r="B452" s="70">
        <v>326</v>
      </c>
      <c r="C452" s="70">
        <v>3</v>
      </c>
      <c r="D452" s="70">
        <v>20</v>
      </c>
      <c r="E452" s="70">
        <v>2006</v>
      </c>
      <c r="F452" s="70" t="s">
        <v>790</v>
      </c>
      <c r="G452" s="70" t="s">
        <v>2120</v>
      </c>
      <c r="H452" s="70" t="s">
        <v>2121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2124</v>
      </c>
      <c r="B453" s="70">
        <v>327</v>
      </c>
      <c r="C453" s="70">
        <v>4</v>
      </c>
      <c r="D453" s="70">
        <v>20</v>
      </c>
      <c r="E453" s="70">
        <v>2007</v>
      </c>
      <c r="F453" s="70" t="s">
        <v>791</v>
      </c>
      <c r="G453" s="70" t="s">
        <v>2120</v>
      </c>
      <c r="H453" s="70" t="s">
        <v>2121</v>
      </c>
      <c r="I453" s="148"/>
      <c r="J453" s="71">
        <v>53.14035073341357</v>
      </c>
      <c r="K453" s="71">
        <v>1.580551898639087</v>
      </c>
      <c r="L453" s="71">
        <v>0</v>
      </c>
      <c r="M453" s="71">
        <v>31.431532867168539</v>
      </c>
      <c r="N453" s="71">
        <v>23.627596945103651</v>
      </c>
      <c r="O453" s="71">
        <v>19.717404885337341</v>
      </c>
      <c r="P453" s="71">
        <v>12.807105537252561</v>
      </c>
      <c r="Q453" s="71">
        <v>1.08053918093282</v>
      </c>
      <c r="R453" s="71">
        <v>6.1131488400142939E-3</v>
      </c>
      <c r="S453" s="71">
        <v>1.8889556685582449</v>
      </c>
      <c r="T453" s="72"/>
      <c r="U453" s="71">
        <v>3623796</v>
      </c>
      <c r="V453" s="71">
        <v>669</v>
      </c>
      <c r="W453" s="71">
        <v>0</v>
      </c>
      <c r="X453" s="71">
        <v>7500</v>
      </c>
      <c r="Y453" s="71">
        <v>7400</v>
      </c>
      <c r="Z453" s="71">
        <v>9756</v>
      </c>
      <c r="AA453" s="71">
        <v>2508</v>
      </c>
      <c r="AB453" s="71">
        <v>17371</v>
      </c>
      <c r="AC453" s="71">
        <v>1112</v>
      </c>
      <c r="AD453" s="71">
        <v>1.8889556685582449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2125</v>
      </c>
      <c r="B454" s="70">
        <v>328</v>
      </c>
      <c r="C454" s="70">
        <v>5</v>
      </c>
      <c r="D454" s="70">
        <v>20</v>
      </c>
      <c r="E454" s="70">
        <v>2008</v>
      </c>
      <c r="F454" s="70" t="s">
        <v>792</v>
      </c>
      <c r="G454" s="70" t="s">
        <v>2120</v>
      </c>
      <c r="H454" s="70" t="s">
        <v>2121</v>
      </c>
      <c r="I454" s="148"/>
      <c r="J454" s="71">
        <v>49.75004969823005</v>
      </c>
      <c r="K454" s="71">
        <v>1.17148654835258</v>
      </c>
      <c r="L454" s="71">
        <v>0</v>
      </c>
      <c r="M454" s="71">
        <v>32.875031335612427</v>
      </c>
      <c r="N454" s="71">
        <v>23.552410287699541</v>
      </c>
      <c r="O454" s="71">
        <v>19.222599166661041</v>
      </c>
      <c r="P454" s="71">
        <v>12.557878582149851</v>
      </c>
      <c r="Q454" s="71">
        <v>1.05785245577808</v>
      </c>
      <c r="R454" s="71">
        <v>0</v>
      </c>
      <c r="S454" s="71">
        <v>1.6844864535254449</v>
      </c>
      <c r="T454" s="72"/>
      <c r="U454" s="71">
        <v>3704181</v>
      </c>
      <c r="V454" s="71">
        <v>669</v>
      </c>
      <c r="W454" s="71">
        <v>0</v>
      </c>
      <c r="X454" s="71">
        <v>7500</v>
      </c>
      <c r="Y454" s="71">
        <v>7454</v>
      </c>
      <c r="Z454" s="71">
        <v>9845</v>
      </c>
      <c r="AA454" s="71">
        <v>2462</v>
      </c>
      <c r="AB454" s="71">
        <v>17286</v>
      </c>
      <c r="AC454" s="71">
        <v>0</v>
      </c>
      <c r="AD454" s="71">
        <v>1.6844864535254449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2126</v>
      </c>
      <c r="B455" s="70">
        <v>329</v>
      </c>
      <c r="C455" s="70">
        <v>6</v>
      </c>
      <c r="D455" s="70">
        <v>20</v>
      </c>
      <c r="E455" s="70">
        <v>2009</v>
      </c>
      <c r="F455" s="70" t="s">
        <v>176</v>
      </c>
      <c r="G455" s="70" t="s">
        <v>2120</v>
      </c>
      <c r="H455" s="70" t="s">
        <v>2121</v>
      </c>
      <c r="I455" s="148"/>
      <c r="J455" s="71">
        <v>44.811122459388962</v>
      </c>
      <c r="K455" s="71">
        <v>1.1963181209770011</v>
      </c>
      <c r="L455" s="71">
        <v>0</v>
      </c>
      <c r="M455" s="71">
        <v>38.188339059355187</v>
      </c>
      <c r="N455" s="71">
        <v>24.035657694954949</v>
      </c>
      <c r="O455" s="71">
        <v>19.583623517027629</v>
      </c>
      <c r="P455" s="71">
        <v>11.82492737054196</v>
      </c>
      <c r="Q455" s="71">
        <v>1.0186297425647699</v>
      </c>
      <c r="R455" s="71">
        <v>0</v>
      </c>
      <c r="S455" s="71">
        <v>2.046664009972829</v>
      </c>
      <c r="T455" s="72"/>
      <c r="U455" s="71">
        <v>3311101</v>
      </c>
      <c r="V455" s="71">
        <v>646</v>
      </c>
      <c r="W455" s="71">
        <v>0</v>
      </c>
      <c r="X455" s="71">
        <v>8195</v>
      </c>
      <c r="Y455" s="71">
        <v>7566</v>
      </c>
      <c r="Z455" s="71">
        <v>9900</v>
      </c>
      <c r="AA455" s="71">
        <v>2380</v>
      </c>
      <c r="AB455" s="71">
        <v>17473</v>
      </c>
      <c r="AC455" s="71">
        <v>0</v>
      </c>
      <c r="AD455" s="71">
        <v>2.046664009972829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26.6</v>
      </c>
      <c r="BK455" s="71">
        <v>0</v>
      </c>
      <c r="BL455" s="71">
        <v>5.8319999999999999</v>
      </c>
      <c r="BM455" s="71">
        <v>0</v>
      </c>
      <c r="BN455" s="72"/>
      <c r="BO455" s="71">
        <v>0</v>
      </c>
      <c r="BP455" s="71">
        <v>0</v>
      </c>
      <c r="BQ455" s="71">
        <v>1</v>
      </c>
      <c r="BR455" s="71">
        <v>0</v>
      </c>
      <c r="BS455" s="71">
        <v>2</v>
      </c>
      <c r="BT455" s="71">
        <v>0</v>
      </c>
      <c r="BU455"/>
      <c r="BV455" s="70">
        <v>32.432000000000002</v>
      </c>
      <c r="BW455" s="70">
        <v>0</v>
      </c>
      <c r="BX455" s="70">
        <v>0</v>
      </c>
      <c r="BY455" s="70">
        <v>0</v>
      </c>
      <c r="BZ455" s="70">
        <v>0</v>
      </c>
      <c r="CA455" s="70">
        <v>0</v>
      </c>
      <c r="CB455" s="70">
        <v>0</v>
      </c>
      <c r="CC455" s="70">
        <v>0</v>
      </c>
      <c r="CD455" s="70">
        <v>0</v>
      </c>
    </row>
    <row r="456" spans="1:82">
      <c r="A456" s="70" t="s">
        <v>2127</v>
      </c>
      <c r="B456" s="70">
        <v>330</v>
      </c>
      <c r="C456" s="70">
        <v>7</v>
      </c>
      <c r="D456" s="70">
        <v>20</v>
      </c>
      <c r="E456" s="70">
        <v>2010</v>
      </c>
      <c r="F456" s="70" t="s">
        <v>177</v>
      </c>
      <c r="G456" s="70" t="s">
        <v>2120</v>
      </c>
      <c r="H456" s="70" t="s">
        <v>2121</v>
      </c>
      <c r="I456" s="148"/>
      <c r="J456" s="71">
        <v>49.341746284169297</v>
      </c>
      <c r="K456" s="71">
        <v>1.153482986343525</v>
      </c>
      <c r="L456" s="71">
        <v>0</v>
      </c>
      <c r="M456" s="71">
        <v>36.515088921425154</v>
      </c>
      <c r="N456" s="71">
        <v>22.69437581730763</v>
      </c>
      <c r="O456" s="71">
        <v>20.10343147581067</v>
      </c>
      <c r="P456" s="71">
        <v>11.85263471839227</v>
      </c>
      <c r="Q456" s="71">
        <v>1.0657770099097901</v>
      </c>
      <c r="R456" s="71">
        <v>0</v>
      </c>
      <c r="S456" s="71">
        <v>1.508483090953183</v>
      </c>
      <c r="T456" s="72"/>
      <c r="U456" s="71">
        <v>3624797</v>
      </c>
      <c r="V456" s="71">
        <v>646</v>
      </c>
      <c r="W456" s="71">
        <v>0</v>
      </c>
      <c r="X456" s="71">
        <v>8195</v>
      </c>
      <c r="Y456" s="71">
        <v>7608</v>
      </c>
      <c r="Z456" s="71">
        <v>10210</v>
      </c>
      <c r="AA456" s="71">
        <v>2326</v>
      </c>
      <c r="AB456" s="71">
        <v>17518</v>
      </c>
      <c r="AC456" s="71">
        <v>0</v>
      </c>
      <c r="AD456" s="71">
        <v>1.508483090953183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28.843</v>
      </c>
      <c r="BK456" s="71">
        <v>0</v>
      </c>
      <c r="BL456" s="71">
        <v>2.7749999999999999</v>
      </c>
      <c r="BM456" s="71">
        <v>0</v>
      </c>
      <c r="BN456" s="72"/>
      <c r="BO456" s="71">
        <v>0</v>
      </c>
      <c r="BP456" s="71">
        <v>0</v>
      </c>
      <c r="BQ456" s="71">
        <v>1</v>
      </c>
      <c r="BR456" s="71">
        <v>0</v>
      </c>
      <c r="BS456" s="71">
        <v>1</v>
      </c>
      <c r="BT456" s="71">
        <v>0</v>
      </c>
      <c r="BU456"/>
      <c r="BV456" s="70">
        <v>31.617999999999999</v>
      </c>
      <c r="BW456" s="70">
        <v>0</v>
      </c>
      <c r="BX456" s="70">
        <v>0</v>
      </c>
      <c r="BY456" s="70">
        <v>0</v>
      </c>
      <c r="BZ456" s="70">
        <v>0</v>
      </c>
      <c r="CA456" s="70">
        <v>0</v>
      </c>
      <c r="CB456" s="70">
        <v>0</v>
      </c>
      <c r="CC456" s="70">
        <v>0</v>
      </c>
      <c r="CD456" s="70">
        <v>0</v>
      </c>
    </row>
    <row r="457" spans="1:82">
      <c r="A457" s="70" t="s">
        <v>2128</v>
      </c>
      <c r="B457" s="70">
        <v>331</v>
      </c>
      <c r="C457" s="70">
        <v>8</v>
      </c>
      <c r="D457" s="70">
        <v>20</v>
      </c>
      <c r="E457" s="70">
        <v>2011</v>
      </c>
      <c r="F457" s="70" t="s">
        <v>178</v>
      </c>
      <c r="G457" s="70" t="s">
        <v>2120</v>
      </c>
      <c r="H457" s="70" t="s">
        <v>2121</v>
      </c>
      <c r="I457" s="148"/>
      <c r="J457" s="71">
        <v>57.519454032916961</v>
      </c>
      <c r="K457" s="71">
        <v>1.838238888262991</v>
      </c>
      <c r="L457" s="71">
        <v>0</v>
      </c>
      <c r="M457" s="71">
        <v>48.323826797819933</v>
      </c>
      <c r="N457" s="71">
        <v>31.38107859334243</v>
      </c>
      <c r="O457" s="71">
        <v>19.878319415210239</v>
      </c>
      <c r="P457" s="71">
        <v>11.312174389509631</v>
      </c>
      <c r="Q457" s="71">
        <v>1.23153690661217</v>
      </c>
      <c r="R457" s="71">
        <v>0</v>
      </c>
      <c r="S457" s="71">
        <v>1.4743712818898711</v>
      </c>
      <c r="T457" s="72"/>
      <c r="U457" s="71">
        <v>3882701</v>
      </c>
      <c r="V457" s="71">
        <v>646</v>
      </c>
      <c r="W457" s="71">
        <v>0</v>
      </c>
      <c r="X457" s="71">
        <v>8195</v>
      </c>
      <c r="Y457" s="71">
        <v>7677</v>
      </c>
      <c r="Z457" s="71">
        <v>10315</v>
      </c>
      <c r="AA457" s="71">
        <v>2286</v>
      </c>
      <c r="AB457" s="71">
        <v>17549</v>
      </c>
      <c r="AC457" s="71">
        <v>0</v>
      </c>
      <c r="AD457" s="71">
        <v>1.4743712818898711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27.332000000000001</v>
      </c>
      <c r="BK457" s="71">
        <v>0</v>
      </c>
      <c r="BL457" s="71">
        <v>2.1150000000000002</v>
      </c>
      <c r="BM457" s="71">
        <v>0</v>
      </c>
      <c r="BN457" s="72"/>
      <c r="BO457" s="71">
        <v>0</v>
      </c>
      <c r="BP457" s="71">
        <v>0</v>
      </c>
      <c r="BQ457" s="71">
        <v>1</v>
      </c>
      <c r="BR457" s="71">
        <v>0</v>
      </c>
      <c r="BS457" s="71">
        <v>1</v>
      </c>
      <c r="BT457" s="71">
        <v>0</v>
      </c>
      <c r="BU457"/>
      <c r="BV457" s="70">
        <v>29.446999999999999</v>
      </c>
      <c r="BW457" s="70">
        <v>0</v>
      </c>
      <c r="BX457" s="70">
        <v>0</v>
      </c>
      <c r="BY457" s="70">
        <v>0</v>
      </c>
      <c r="BZ457" s="70">
        <v>0</v>
      </c>
      <c r="CA457" s="70">
        <v>0</v>
      </c>
      <c r="CB457" s="70">
        <v>0</v>
      </c>
      <c r="CC457" s="70">
        <v>0</v>
      </c>
      <c r="CD457" s="70">
        <v>0</v>
      </c>
    </row>
    <row r="458" spans="1:82">
      <c r="A458" s="70" t="s">
        <v>2129</v>
      </c>
      <c r="B458" s="70">
        <v>332</v>
      </c>
      <c r="C458" s="70">
        <v>9</v>
      </c>
      <c r="D458" s="70">
        <v>20</v>
      </c>
      <c r="E458" s="70">
        <v>2012</v>
      </c>
      <c r="F458" s="70" t="s">
        <v>179</v>
      </c>
      <c r="G458" s="70" t="s">
        <v>2120</v>
      </c>
      <c r="H458" s="70" t="s">
        <v>2121</v>
      </c>
      <c r="I458" s="148"/>
      <c r="J458" s="71">
        <v>56.344303005977153</v>
      </c>
      <c r="K458" s="71">
        <v>1.843451537156455</v>
      </c>
      <c r="L458" s="71">
        <v>0</v>
      </c>
      <c r="M458" s="71">
        <v>52.884526685720232</v>
      </c>
      <c r="N458" s="71">
        <v>41.493556542574517</v>
      </c>
      <c r="O458" s="71">
        <v>19.838523591060955</v>
      </c>
      <c r="P458" s="71">
        <v>11.391464890304645</v>
      </c>
      <c r="Q458" s="71">
        <v>1.37151200205193</v>
      </c>
      <c r="R458" s="71">
        <v>0</v>
      </c>
      <c r="S458" s="71">
        <v>1.7939963324833379</v>
      </c>
      <c r="T458" s="72"/>
      <c r="U458" s="71">
        <v>3870889</v>
      </c>
      <c r="V458" s="71">
        <v>646</v>
      </c>
      <c r="W458" s="71">
        <v>0</v>
      </c>
      <c r="X458" s="71">
        <v>8195</v>
      </c>
      <c r="Y458" s="71">
        <v>7890</v>
      </c>
      <c r="Z458" s="71">
        <v>10376</v>
      </c>
      <c r="AA458" s="71">
        <v>2289</v>
      </c>
      <c r="AB458" s="71">
        <v>17988</v>
      </c>
      <c r="AC458" s="71">
        <v>0</v>
      </c>
      <c r="AD458" s="71">
        <v>1.7939963324833379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37.610999999999997</v>
      </c>
      <c r="BK458" s="71">
        <v>0</v>
      </c>
      <c r="BL458" s="71">
        <v>6.5309999999999997</v>
      </c>
      <c r="BM458" s="71">
        <v>0</v>
      </c>
      <c r="BN458" s="72"/>
      <c r="BO458" s="71">
        <v>0</v>
      </c>
      <c r="BP458" s="71">
        <v>0</v>
      </c>
      <c r="BQ458" s="71">
        <v>1</v>
      </c>
      <c r="BR458" s="71">
        <v>0</v>
      </c>
      <c r="BS458" s="71">
        <v>2</v>
      </c>
      <c r="BT458" s="71">
        <v>0</v>
      </c>
      <c r="BU458"/>
      <c r="BV458" s="70">
        <v>44.142000000000003</v>
      </c>
      <c r="BW458" s="70">
        <v>0</v>
      </c>
      <c r="BX458" s="70">
        <v>0</v>
      </c>
      <c r="BY458" s="70">
        <v>0</v>
      </c>
      <c r="BZ458" s="70">
        <v>0</v>
      </c>
      <c r="CA458" s="70">
        <v>0</v>
      </c>
      <c r="CB458" s="70">
        <v>0</v>
      </c>
      <c r="CC458" s="70">
        <v>0</v>
      </c>
      <c r="CD458" s="70">
        <v>0</v>
      </c>
    </row>
    <row r="459" spans="1:82">
      <c r="A459" s="70" t="s">
        <v>2130</v>
      </c>
      <c r="B459" s="70">
        <v>333</v>
      </c>
      <c r="C459" s="70">
        <v>10</v>
      </c>
      <c r="D459" s="70">
        <v>20</v>
      </c>
      <c r="E459" s="70">
        <v>2013</v>
      </c>
      <c r="F459" s="70" t="s">
        <v>180</v>
      </c>
      <c r="G459" s="70" t="s">
        <v>2120</v>
      </c>
      <c r="H459" s="70" t="s">
        <v>2121</v>
      </c>
      <c r="I459" s="148"/>
      <c r="J459" s="71">
        <v>81.351659549756718</v>
      </c>
      <c r="K459" s="71">
        <v>1.505621284188418</v>
      </c>
      <c r="L459" s="71">
        <v>0</v>
      </c>
      <c r="M459" s="71">
        <v>52.906190608439999</v>
      </c>
      <c r="N459" s="71">
        <v>45.762154038628431</v>
      </c>
      <c r="O459" s="71">
        <v>19.369487905842195</v>
      </c>
      <c r="P459" s="71">
        <v>11.629207205497705</v>
      </c>
      <c r="Q459" s="71">
        <v>1.40840055138021</v>
      </c>
      <c r="R459" s="71">
        <v>0</v>
      </c>
      <c r="S459" s="71">
        <v>1.765055434395957</v>
      </c>
      <c r="T459" s="72"/>
      <c r="U459" s="71">
        <v>4300044</v>
      </c>
      <c r="V459" s="71">
        <v>646</v>
      </c>
      <c r="W459" s="71">
        <v>0</v>
      </c>
      <c r="X459" s="71">
        <v>8195</v>
      </c>
      <c r="Y459" s="71">
        <v>8044</v>
      </c>
      <c r="Z459" s="71">
        <v>10583</v>
      </c>
      <c r="AA459" s="71">
        <v>2328</v>
      </c>
      <c r="AB459" s="71">
        <v>18207</v>
      </c>
      <c r="AC459" s="71">
        <v>0</v>
      </c>
      <c r="AD459" s="71">
        <v>1.765055434395957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47.771999999999998</v>
      </c>
      <c r="BK459" s="71">
        <v>0</v>
      </c>
      <c r="BL459" s="71">
        <v>0</v>
      </c>
      <c r="BM459" s="71">
        <v>0</v>
      </c>
      <c r="BN459" s="72"/>
      <c r="BO459" s="71">
        <v>0</v>
      </c>
      <c r="BP459" s="71">
        <v>0</v>
      </c>
      <c r="BQ459" s="71">
        <v>1</v>
      </c>
      <c r="BR459" s="71">
        <v>0</v>
      </c>
      <c r="BS459" s="71">
        <v>0</v>
      </c>
      <c r="BT459" s="71">
        <v>0</v>
      </c>
      <c r="BU459"/>
      <c r="BV459" s="70">
        <v>47.771999999999998</v>
      </c>
      <c r="BW459" s="70">
        <v>0</v>
      </c>
      <c r="BX459" s="70">
        <v>0</v>
      </c>
      <c r="BY459" s="70">
        <v>0</v>
      </c>
      <c r="BZ459" s="70">
        <v>0</v>
      </c>
      <c r="CA459" s="70">
        <v>0</v>
      </c>
      <c r="CB459" s="70">
        <v>0</v>
      </c>
      <c r="CC459" s="70">
        <v>0</v>
      </c>
      <c r="CD459" s="70">
        <v>0</v>
      </c>
    </row>
    <row r="460" spans="1:82">
      <c r="A460" s="70" t="s">
        <v>2131</v>
      </c>
      <c r="B460" s="70">
        <v>334</v>
      </c>
      <c r="C460" s="70">
        <v>11</v>
      </c>
      <c r="D460" s="70">
        <v>20</v>
      </c>
      <c r="E460" s="70">
        <v>2014</v>
      </c>
      <c r="F460" s="70" t="s">
        <v>181</v>
      </c>
      <c r="G460" s="70" t="s">
        <v>2120</v>
      </c>
      <c r="H460" s="70" t="s">
        <v>2121</v>
      </c>
      <c r="I460" s="148"/>
      <c r="J460" s="71">
        <v>78.300141249016775</v>
      </c>
      <c r="K460" s="71">
        <v>1.494092581969841</v>
      </c>
      <c r="L460" s="71">
        <v>0</v>
      </c>
      <c r="M460" s="71">
        <v>50.033036408618038</v>
      </c>
      <c r="N460" s="71">
        <v>39.383473085014558</v>
      </c>
      <c r="O460" s="71">
        <v>18.986739460651389</v>
      </c>
      <c r="P460" s="71">
        <v>11.724803351844335</v>
      </c>
      <c r="Q460" s="71">
        <v>1.3567685286267801</v>
      </c>
      <c r="R460" s="71">
        <v>0</v>
      </c>
      <c r="S460" s="71">
        <v>2.006425858413365</v>
      </c>
      <c r="T460" s="72"/>
      <c r="U460" s="71">
        <v>4575731</v>
      </c>
      <c r="V460" s="71">
        <v>562</v>
      </c>
      <c r="W460" s="71">
        <v>0</v>
      </c>
      <c r="X460" s="71">
        <v>8500</v>
      </c>
      <c r="Y460" s="71">
        <v>8171</v>
      </c>
      <c r="Z460" s="71">
        <v>10926</v>
      </c>
      <c r="AA460" s="71">
        <v>2335</v>
      </c>
      <c r="AB460" s="71">
        <v>18281</v>
      </c>
      <c r="AC460" s="71">
        <v>0</v>
      </c>
      <c r="AD460" s="71">
        <v>2.006425858413365</v>
      </c>
      <c r="AE460" s="72"/>
      <c r="AF460" s="71"/>
      <c r="AG460" s="71"/>
      <c r="AH460" s="71"/>
      <c r="AI460" s="71"/>
      <c r="AJ460" s="71"/>
      <c r="AK460" s="71"/>
      <c r="AL460" s="71"/>
      <c r="AM460" s="71"/>
      <c r="AN460" s="71"/>
      <c r="AO460" s="71"/>
      <c r="AP460" s="71"/>
      <c r="AQ460" s="72"/>
      <c r="AR460" s="71">
        <v>271</v>
      </c>
      <c r="AS460" s="71">
        <v>71</v>
      </c>
      <c r="AT460" s="71">
        <v>0</v>
      </c>
      <c r="AU460" s="71">
        <v>0</v>
      </c>
      <c r="AV460" s="71">
        <v>0</v>
      </c>
      <c r="AW460" s="71">
        <v>0</v>
      </c>
      <c r="AX460" s="71"/>
      <c r="AY460" s="72"/>
      <c r="AZ460" s="71">
        <v>1161.557</v>
      </c>
      <c r="BA460" s="71">
        <v>4807.7090000000007</v>
      </c>
      <c r="BB460" s="71">
        <v>0</v>
      </c>
      <c r="BC460" s="71">
        <v>0</v>
      </c>
      <c r="BD460" s="71">
        <v>0</v>
      </c>
      <c r="BE460" s="71">
        <v>0</v>
      </c>
      <c r="BF460" s="71"/>
      <c r="BG460" s="72"/>
      <c r="BH460" s="71">
        <v>0</v>
      </c>
      <c r="BI460" s="71">
        <v>0</v>
      </c>
      <c r="BJ460" s="71">
        <v>44.158000000000001</v>
      </c>
      <c r="BK460" s="71">
        <v>0</v>
      </c>
      <c r="BL460" s="71">
        <v>0</v>
      </c>
      <c r="BM460" s="71">
        <v>0</v>
      </c>
      <c r="BN460" s="72"/>
      <c r="BO460" s="71">
        <v>0</v>
      </c>
      <c r="BP460" s="71">
        <v>0</v>
      </c>
      <c r="BQ460" s="71">
        <v>1</v>
      </c>
      <c r="BR460" s="71">
        <v>0</v>
      </c>
      <c r="BS460" s="71">
        <v>0</v>
      </c>
      <c r="BT460" s="71">
        <v>0</v>
      </c>
      <c r="BU460"/>
      <c r="BV460" s="70">
        <v>44.158000000000001</v>
      </c>
      <c r="BW460" s="70">
        <v>0</v>
      </c>
      <c r="BX460" s="70">
        <v>0</v>
      </c>
      <c r="BY460" s="70">
        <v>0</v>
      </c>
      <c r="BZ460" s="70">
        <v>0</v>
      </c>
      <c r="CA460" s="70">
        <v>0</v>
      </c>
      <c r="CB460" s="70">
        <v>0</v>
      </c>
      <c r="CC460" s="70">
        <v>0</v>
      </c>
      <c r="CD460" s="70">
        <v>0</v>
      </c>
    </row>
    <row r="461" spans="1:82">
      <c r="A461" s="70" t="s">
        <v>2132</v>
      </c>
      <c r="B461" s="70">
        <v>335</v>
      </c>
      <c r="C461" s="70">
        <v>12</v>
      </c>
      <c r="D461" s="70">
        <v>20</v>
      </c>
      <c r="E461" s="70">
        <v>2015</v>
      </c>
      <c r="F461" s="70" t="s">
        <v>182</v>
      </c>
      <c r="G461" s="70" t="s">
        <v>2120</v>
      </c>
      <c r="H461" s="70" t="s">
        <v>2121</v>
      </c>
      <c r="I461" s="148"/>
      <c r="J461" s="71">
        <v>77.389651167521478</v>
      </c>
      <c r="K461" s="71">
        <v>1.4303097867076899</v>
      </c>
      <c r="L461" s="71">
        <v>0</v>
      </c>
      <c r="M461" s="71">
        <v>52.230827728543566</v>
      </c>
      <c r="N461" s="71">
        <v>33.888835868957017</v>
      </c>
      <c r="O461" s="71">
        <v>18.871159784088967</v>
      </c>
      <c r="P461" s="71">
        <v>11.698889558231075</v>
      </c>
      <c r="Q461" s="71">
        <v>1.34468141995793</v>
      </c>
      <c r="R461" s="71">
        <v>0</v>
      </c>
      <c r="S461" s="71">
        <v>2.0284455111214612</v>
      </c>
      <c r="T461" s="72"/>
      <c r="U461" s="71">
        <v>4885873</v>
      </c>
      <c r="V461" s="71">
        <v>562</v>
      </c>
      <c r="W461" s="71">
        <v>0</v>
      </c>
      <c r="X461" s="71">
        <v>8500</v>
      </c>
      <c r="Y461" s="71">
        <v>8329</v>
      </c>
      <c r="Z461" s="71">
        <v>10964</v>
      </c>
      <c r="AA461" s="71">
        <v>2328</v>
      </c>
      <c r="AB461" s="71">
        <v>18508</v>
      </c>
      <c r="AC461" s="71">
        <v>0</v>
      </c>
      <c r="AD461" s="71">
        <v>2.0284455111214612</v>
      </c>
      <c r="AE461" s="72"/>
      <c r="AF461" s="71">
        <v>48179818.766049288</v>
      </c>
      <c r="AG461" s="71">
        <v>991451.65699391009</v>
      </c>
      <c r="AH461" s="71">
        <v>0</v>
      </c>
      <c r="AI461" s="71">
        <v>51884951.584345236</v>
      </c>
      <c r="AJ461" s="71">
        <v>46281471.5799767</v>
      </c>
      <c r="AK461" s="71">
        <v>0</v>
      </c>
      <c r="AL461" s="71">
        <v>0</v>
      </c>
      <c r="AM461" s="71">
        <v>2536443.761860027</v>
      </c>
      <c r="AN461" s="71">
        <v>0</v>
      </c>
      <c r="AO461" s="71">
        <v>0</v>
      </c>
      <c r="AP461" s="71">
        <v>149874137.34922516</v>
      </c>
      <c r="AQ461" s="72"/>
      <c r="AR461" s="71">
        <v>288</v>
      </c>
      <c r="AS461" s="71">
        <v>93</v>
      </c>
      <c r="AT461" s="71">
        <v>0</v>
      </c>
      <c r="AU461" s="71">
        <v>0</v>
      </c>
      <c r="AV461" s="71">
        <v>0</v>
      </c>
      <c r="AW461" s="71">
        <v>0</v>
      </c>
      <c r="AX461" s="71"/>
      <c r="AY461" s="72"/>
      <c r="AZ461" s="71">
        <v>1271.3969999999999</v>
      </c>
      <c r="BA461" s="71">
        <v>6207.9090000000006</v>
      </c>
      <c r="BB461" s="71">
        <v>0</v>
      </c>
      <c r="BC461" s="71">
        <v>0</v>
      </c>
      <c r="BD461" s="71">
        <v>0</v>
      </c>
      <c r="BE461" s="71">
        <v>0</v>
      </c>
      <c r="BF461" s="71"/>
      <c r="BG461" s="72"/>
      <c r="BH461" s="71">
        <v>0</v>
      </c>
      <c r="BI461" s="71">
        <v>0</v>
      </c>
      <c r="BJ461" s="71">
        <v>39.97</v>
      </c>
      <c r="BK461" s="71">
        <v>0</v>
      </c>
      <c r="BL461" s="71">
        <v>0</v>
      </c>
      <c r="BM461" s="71">
        <v>0</v>
      </c>
      <c r="BN461" s="72"/>
      <c r="BO461" s="71">
        <v>0</v>
      </c>
      <c r="BP461" s="71">
        <v>0</v>
      </c>
      <c r="BQ461" s="71">
        <v>1</v>
      </c>
      <c r="BR461" s="71">
        <v>0</v>
      </c>
      <c r="BS461" s="71">
        <v>0</v>
      </c>
      <c r="BT461" s="71">
        <v>0</v>
      </c>
      <c r="BU461"/>
      <c r="BV461" s="70">
        <v>39.97</v>
      </c>
      <c r="BW461" s="70">
        <v>0</v>
      </c>
      <c r="BX461" s="70">
        <v>0</v>
      </c>
      <c r="BY461" s="70">
        <v>0</v>
      </c>
      <c r="BZ461" s="70">
        <v>0</v>
      </c>
      <c r="CA461" s="70">
        <v>0</v>
      </c>
      <c r="CB461" s="70">
        <v>0</v>
      </c>
      <c r="CC461" s="70">
        <v>0</v>
      </c>
      <c r="CD461" s="70">
        <v>0</v>
      </c>
    </row>
    <row r="462" spans="1:82">
      <c r="A462" s="70" t="s">
        <v>2133</v>
      </c>
      <c r="B462" s="70">
        <v>336</v>
      </c>
      <c r="C462" s="70">
        <v>13</v>
      </c>
      <c r="D462" s="70">
        <v>20</v>
      </c>
      <c r="E462" s="70">
        <v>2016</v>
      </c>
      <c r="F462" s="70" t="s">
        <v>155</v>
      </c>
      <c r="G462" s="1064" t="s">
        <v>2120</v>
      </c>
      <c r="H462" s="70" t="s">
        <v>2121</v>
      </c>
      <c r="I462" s="148"/>
      <c r="J462" s="71">
        <v>68.760926180999533</v>
      </c>
      <c r="K462" s="71">
        <v>1.3272502879178454</v>
      </c>
      <c r="L462" s="71">
        <v>0</v>
      </c>
      <c r="M462" s="71">
        <v>39.14823043799494</v>
      </c>
      <c r="N462" s="71">
        <v>29.77166919420614</v>
      </c>
      <c r="O462" s="71">
        <v>18.744015713125787</v>
      </c>
      <c r="P462" s="71">
        <v>11.213930223812138</v>
      </c>
      <c r="Q462" s="71">
        <v>1.3106479088088356</v>
      </c>
      <c r="R462" s="71">
        <v>0</v>
      </c>
      <c r="S462" s="71">
        <v>2.5216866933311919</v>
      </c>
      <c r="T462" s="72"/>
      <c r="U462" s="71">
        <v>4663875</v>
      </c>
      <c r="V462" s="71">
        <v>562</v>
      </c>
      <c r="W462" s="71">
        <v>0</v>
      </c>
      <c r="X462" s="71">
        <v>8500</v>
      </c>
      <c r="Y462" s="71">
        <v>8453</v>
      </c>
      <c r="Z462" s="71">
        <v>11024</v>
      </c>
      <c r="AA462" s="71">
        <v>2308</v>
      </c>
      <c r="AB462" s="71">
        <v>18556</v>
      </c>
      <c r="AC462" s="71">
        <v>0</v>
      </c>
      <c r="AD462" s="71">
        <v>2.5216866933311919</v>
      </c>
      <c r="AE462" s="72"/>
      <c r="AF462" s="71">
        <v>45694366.713157773</v>
      </c>
      <c r="AG462" s="71">
        <v>971817.02922471787</v>
      </c>
      <c r="AH462" s="71">
        <v>0</v>
      </c>
      <c r="AI462" s="71">
        <v>59384781.971764043</v>
      </c>
      <c r="AJ462" s="71">
        <v>47600979.784732647</v>
      </c>
      <c r="AK462" s="71">
        <v>0</v>
      </c>
      <c r="AL462" s="71">
        <v>0</v>
      </c>
      <c r="AM462" s="71">
        <v>2544997.639051836</v>
      </c>
      <c r="AN462" s="71">
        <v>0</v>
      </c>
      <c r="AO462" s="71">
        <v>0</v>
      </c>
      <c r="AP462" s="71">
        <v>156196943.13793099</v>
      </c>
      <c r="AQ462" s="72"/>
      <c r="AR462" s="71">
        <v>321</v>
      </c>
      <c r="AS462" s="71">
        <v>102</v>
      </c>
      <c r="AT462" s="71">
        <v>0</v>
      </c>
      <c r="AU462" s="71">
        <v>0</v>
      </c>
      <c r="AV462" s="71">
        <v>0</v>
      </c>
      <c r="AW462" s="71">
        <v>0</v>
      </c>
      <c r="AX462" s="71"/>
      <c r="AY462" s="72"/>
      <c r="AZ462" s="71">
        <v>1471.087</v>
      </c>
      <c r="BA462" s="71">
        <v>6374.4090000000006</v>
      </c>
      <c r="BB462" s="71">
        <v>0</v>
      </c>
      <c r="BC462" s="71">
        <v>0</v>
      </c>
      <c r="BD462" s="71">
        <v>0</v>
      </c>
      <c r="BE462" s="71">
        <v>0</v>
      </c>
      <c r="BF462" s="71"/>
      <c r="BG462" s="72"/>
      <c r="BH462" s="71">
        <v>0</v>
      </c>
      <c r="BI462" s="71">
        <v>0</v>
      </c>
      <c r="BJ462" s="71">
        <v>38.591000000000001</v>
      </c>
      <c r="BK462" s="71">
        <v>0</v>
      </c>
      <c r="BL462" s="71">
        <v>0</v>
      </c>
      <c r="BM462" s="71">
        <v>0</v>
      </c>
      <c r="BN462" s="72"/>
      <c r="BO462" s="71">
        <v>0</v>
      </c>
      <c r="BP462" s="71">
        <v>0</v>
      </c>
      <c r="BQ462" s="71">
        <v>1</v>
      </c>
      <c r="BR462" s="71">
        <v>0</v>
      </c>
      <c r="BS462" s="71">
        <v>0</v>
      </c>
      <c r="BT462" s="71">
        <v>0</v>
      </c>
      <c r="BU462"/>
      <c r="BV462" s="70">
        <v>38.591000000000001</v>
      </c>
      <c r="BW462" s="70">
        <v>0</v>
      </c>
      <c r="BX462" s="70">
        <v>0</v>
      </c>
      <c r="BY462" s="70">
        <v>0</v>
      </c>
      <c r="BZ462" s="70">
        <v>0</v>
      </c>
      <c r="CA462" s="70">
        <v>0</v>
      </c>
      <c r="CB462" s="70">
        <v>0</v>
      </c>
      <c r="CC462" s="70">
        <v>0</v>
      </c>
      <c r="CD462" s="70">
        <v>0</v>
      </c>
    </row>
    <row r="463" spans="1:82">
      <c r="A463" s="70" t="s">
        <v>2134</v>
      </c>
      <c r="B463" s="70">
        <v>337</v>
      </c>
      <c r="C463" s="70">
        <v>14</v>
      </c>
      <c r="D463" s="70">
        <v>20</v>
      </c>
      <c r="E463" s="70">
        <v>2017</v>
      </c>
      <c r="F463" s="70" t="s">
        <v>156</v>
      </c>
      <c r="G463" s="1064" t="s">
        <v>2120</v>
      </c>
      <c r="H463" s="70" t="s">
        <v>2121</v>
      </c>
      <c r="I463" s="148"/>
      <c r="J463" s="71">
        <v>63.618801410579074</v>
      </c>
      <c r="K463" s="71">
        <v>1.3013505414360163</v>
      </c>
      <c r="L463" s="71">
        <v>0</v>
      </c>
      <c r="M463" s="71">
        <v>33.214555784980654</v>
      </c>
      <c r="N463" s="71">
        <v>31.670394867456807</v>
      </c>
      <c r="O463" s="71">
        <v>18.6087578320506</v>
      </c>
      <c r="P463" s="71">
        <v>11.13323809286287</v>
      </c>
      <c r="Q463" s="71">
        <v>1.2656498302030399</v>
      </c>
      <c r="R463" s="71">
        <v>0</v>
      </c>
      <c r="S463" s="71">
        <v>2.6635522532427749</v>
      </c>
      <c r="T463" s="72"/>
      <c r="U463" s="71">
        <v>4489757</v>
      </c>
      <c r="V463" s="71">
        <v>562</v>
      </c>
      <c r="W463" s="71">
        <v>0</v>
      </c>
      <c r="X463" s="71">
        <v>8500</v>
      </c>
      <c r="Y463" s="71">
        <v>8515</v>
      </c>
      <c r="Z463" s="71">
        <v>11126</v>
      </c>
      <c r="AA463" s="71">
        <v>2306</v>
      </c>
      <c r="AB463" s="71">
        <v>18530</v>
      </c>
      <c r="AC463" s="71">
        <v>0</v>
      </c>
      <c r="AD463" s="71">
        <v>2.6635522532427749</v>
      </c>
      <c r="AE463" s="72"/>
      <c r="AF463" s="71">
        <v>43246224.058340043</v>
      </c>
      <c r="AG463" s="71">
        <v>963909.92346997431</v>
      </c>
      <c r="AH463" s="71">
        <v>0</v>
      </c>
      <c r="AI463" s="71">
        <v>49386836.738649383</v>
      </c>
      <c r="AJ463" s="71">
        <v>48903482.179450423</v>
      </c>
      <c r="AK463" s="71">
        <v>0</v>
      </c>
      <c r="AL463" s="71">
        <v>0</v>
      </c>
      <c r="AM463" s="71">
        <v>2545408.326710701</v>
      </c>
      <c r="AN463" s="71">
        <v>0</v>
      </c>
      <c r="AO463" s="71">
        <v>0</v>
      </c>
      <c r="AP463" s="71">
        <v>145045861.22662053</v>
      </c>
      <c r="AQ463" s="72"/>
      <c r="AR463" s="71">
        <v>351</v>
      </c>
      <c r="AS463" s="71">
        <v>113</v>
      </c>
      <c r="AT463" s="71">
        <v>0</v>
      </c>
      <c r="AU463" s="71">
        <v>0</v>
      </c>
      <c r="AV463" s="71">
        <v>0</v>
      </c>
      <c r="AW463" s="71">
        <v>0</v>
      </c>
      <c r="AX463" s="71"/>
      <c r="AY463" s="72"/>
      <c r="AZ463" s="71">
        <v>1645.287</v>
      </c>
      <c r="BA463" s="71">
        <v>6606.7089999999998</v>
      </c>
      <c r="BB463" s="71">
        <v>0</v>
      </c>
      <c r="BC463" s="71">
        <v>0</v>
      </c>
      <c r="BD463" s="71">
        <v>0</v>
      </c>
      <c r="BE463" s="71">
        <v>0</v>
      </c>
      <c r="BF463" s="71"/>
      <c r="BG463" s="72"/>
      <c r="BH463" s="71">
        <v>0</v>
      </c>
      <c r="BI463" s="71">
        <v>0</v>
      </c>
      <c r="BJ463" s="71">
        <v>33.432000000000002</v>
      </c>
      <c r="BK463" s="71">
        <v>0</v>
      </c>
      <c r="BL463" s="71">
        <v>0</v>
      </c>
      <c r="BM463" s="71">
        <v>0</v>
      </c>
      <c r="BN463" s="72"/>
      <c r="BO463" s="71">
        <v>0</v>
      </c>
      <c r="BP463" s="71">
        <v>0</v>
      </c>
      <c r="BQ463" s="71">
        <v>1</v>
      </c>
      <c r="BR463" s="71">
        <v>0</v>
      </c>
      <c r="BS463" s="71">
        <v>0</v>
      </c>
      <c r="BT463" s="71">
        <v>0</v>
      </c>
      <c r="BU463"/>
      <c r="BV463" s="70">
        <v>33.432000000000002</v>
      </c>
      <c r="BW463" s="70">
        <v>0</v>
      </c>
      <c r="BX463" s="70">
        <v>0</v>
      </c>
      <c r="BY463" s="70">
        <v>0</v>
      </c>
      <c r="BZ463" s="70">
        <v>0</v>
      </c>
      <c r="CA463" s="70">
        <v>0</v>
      </c>
      <c r="CB463" s="70">
        <v>0</v>
      </c>
      <c r="CC463" s="70">
        <v>0</v>
      </c>
      <c r="CD463" s="70">
        <v>0</v>
      </c>
    </row>
    <row r="464" spans="1:82">
      <c r="A464" s="70" t="s">
        <v>2135</v>
      </c>
      <c r="B464" s="70">
        <v>338</v>
      </c>
      <c r="C464" s="70">
        <v>15</v>
      </c>
      <c r="D464" s="70">
        <v>20</v>
      </c>
      <c r="E464" s="70">
        <v>2018</v>
      </c>
      <c r="F464" s="70" t="s">
        <v>183</v>
      </c>
      <c r="G464" s="70" t="s">
        <v>2120</v>
      </c>
      <c r="H464" s="70" t="s">
        <v>2121</v>
      </c>
      <c r="I464" s="148"/>
      <c r="J464" s="71">
        <v>55.32205456095334</v>
      </c>
      <c r="K464" s="71">
        <v>1.2251005349183186</v>
      </c>
      <c r="L464" s="71">
        <v>0</v>
      </c>
      <c r="M464" s="71">
        <v>34.351984606984395</v>
      </c>
      <c r="N464" s="71">
        <v>28.531162829968853</v>
      </c>
      <c r="O464" s="71">
        <v>18.492179419701369</v>
      </c>
      <c r="P464" s="71">
        <v>11.122792786872109</v>
      </c>
      <c r="Q464" s="71">
        <v>1.1711510391993201</v>
      </c>
      <c r="R464" s="71">
        <v>0</v>
      </c>
      <c r="S464" s="71">
        <v>2.860164552696455</v>
      </c>
      <c r="T464" s="72"/>
      <c r="U464" s="71">
        <v>4310688</v>
      </c>
      <c r="V464" s="71">
        <v>562</v>
      </c>
      <c r="W464" s="71">
        <v>0</v>
      </c>
      <c r="X464" s="71">
        <v>8500</v>
      </c>
      <c r="Y464" s="71">
        <v>8547</v>
      </c>
      <c r="Z464" s="71">
        <v>11268</v>
      </c>
      <c r="AA464" s="71">
        <v>2327</v>
      </c>
      <c r="AB464" s="71">
        <v>18478</v>
      </c>
      <c r="AC464" s="71">
        <v>0</v>
      </c>
      <c r="AD464" s="71">
        <v>2.860164552696455</v>
      </c>
      <c r="AE464" s="72"/>
      <c r="AF464" s="71">
        <v>36198936.968598463</v>
      </c>
      <c r="AG464" s="71">
        <v>858702.26989907329</v>
      </c>
      <c r="AH464" s="71">
        <v>0</v>
      </c>
      <c r="AI464" s="71">
        <v>51660755.430736624</v>
      </c>
      <c r="AJ464" s="71">
        <v>45033462.872243389</v>
      </c>
      <c r="AK464" s="71">
        <v>0</v>
      </c>
      <c r="AL464" s="71">
        <v>0</v>
      </c>
      <c r="AM464" s="71">
        <v>2543517.223729847</v>
      </c>
      <c r="AN464" s="71">
        <v>0</v>
      </c>
      <c r="AO464" s="71">
        <v>0</v>
      </c>
      <c r="AP464" s="71">
        <v>136295374.76520738</v>
      </c>
      <c r="AQ464" s="72"/>
      <c r="AR464" s="71">
        <v>381</v>
      </c>
      <c r="AS464" s="71">
        <v>118</v>
      </c>
      <c r="AT464" s="71">
        <v>0</v>
      </c>
      <c r="AU464" s="71">
        <v>0</v>
      </c>
      <c r="AV464" s="71">
        <v>0</v>
      </c>
      <c r="AW464" s="71">
        <v>0</v>
      </c>
      <c r="AX464" s="71"/>
      <c r="AY464" s="72"/>
      <c r="AZ464" s="71">
        <v>1796.7870000000003</v>
      </c>
      <c r="BA464" s="71">
        <v>6770.1090000000004</v>
      </c>
      <c r="BB464" s="71">
        <v>0</v>
      </c>
      <c r="BC464" s="71">
        <v>0</v>
      </c>
      <c r="BD464" s="71">
        <v>0</v>
      </c>
      <c r="BE464" s="71">
        <v>0</v>
      </c>
      <c r="BF464" s="71"/>
      <c r="BG464" s="72"/>
      <c r="BH464" s="71">
        <v>0</v>
      </c>
      <c r="BI464" s="71">
        <v>0</v>
      </c>
      <c r="BJ464" s="71">
        <v>33.890999999999998</v>
      </c>
      <c r="BK464" s="71">
        <v>0</v>
      </c>
      <c r="BL464" s="71">
        <v>0</v>
      </c>
      <c r="BM464" s="71">
        <v>0</v>
      </c>
      <c r="BN464" s="72"/>
      <c r="BO464" s="71">
        <v>0</v>
      </c>
      <c r="BP464" s="71">
        <v>0</v>
      </c>
      <c r="BQ464" s="71">
        <v>1</v>
      </c>
      <c r="BR464" s="71">
        <v>0</v>
      </c>
      <c r="BS464" s="71">
        <v>0</v>
      </c>
      <c r="BT464" s="71">
        <v>0</v>
      </c>
      <c r="BU464"/>
      <c r="BV464" s="70">
        <v>33.890999999999998</v>
      </c>
      <c r="BW464" s="70">
        <v>0</v>
      </c>
      <c r="BX464" s="70">
        <v>0</v>
      </c>
      <c r="BY464" s="70">
        <v>0</v>
      </c>
      <c r="BZ464" s="70">
        <v>0</v>
      </c>
      <c r="CA464" s="70">
        <v>0</v>
      </c>
      <c r="CB464" s="70">
        <v>0</v>
      </c>
      <c r="CC464" s="70">
        <v>0</v>
      </c>
      <c r="CD464" s="70">
        <v>0</v>
      </c>
    </row>
    <row r="465" spans="1:82">
      <c r="A465" s="70" t="s">
        <v>2136</v>
      </c>
      <c r="B465" s="70">
        <v>339</v>
      </c>
      <c r="C465" s="70">
        <v>16</v>
      </c>
      <c r="D465" s="70">
        <v>20</v>
      </c>
      <c r="E465" s="70">
        <v>2019</v>
      </c>
      <c r="F465" s="70" t="s">
        <v>158</v>
      </c>
      <c r="G465" s="70" t="s">
        <v>2120</v>
      </c>
      <c r="H465" s="70" t="s">
        <v>2121</v>
      </c>
      <c r="I465" s="148"/>
      <c r="J465" s="71">
        <v>49.093022175269653</v>
      </c>
      <c r="K465" s="71">
        <v>1.0325478196512128</v>
      </c>
      <c r="L465" s="71">
        <v>0</v>
      </c>
      <c r="M465" s="71">
        <v>26.765594712914442</v>
      </c>
      <c r="N465" s="71">
        <v>21.749867958690004</v>
      </c>
      <c r="O465" s="71">
        <v>18.44530974155369</v>
      </c>
      <c r="P465" s="71">
        <v>11.095909085140592</v>
      </c>
      <c r="Q465" s="71">
        <v>1.14490970319935</v>
      </c>
      <c r="R465" s="71">
        <v>0</v>
      </c>
      <c r="S465" s="71">
        <v>2.3550512338961891</v>
      </c>
      <c r="T465" s="72"/>
      <c r="U465" s="71">
        <v>4309312</v>
      </c>
      <c r="V465" s="71">
        <v>562</v>
      </c>
      <c r="W465" s="71">
        <v>0</v>
      </c>
      <c r="X465" s="71">
        <v>8500</v>
      </c>
      <c r="Y465" s="71">
        <v>8668</v>
      </c>
      <c r="Z465" s="71">
        <v>11548</v>
      </c>
      <c r="AA465" s="71">
        <v>2304</v>
      </c>
      <c r="AB465" s="71">
        <v>18553</v>
      </c>
      <c r="AC465" s="71">
        <v>0</v>
      </c>
      <c r="AD465" s="71">
        <v>2.3550512338961891</v>
      </c>
      <c r="AE465" s="72"/>
      <c r="AF465" s="71">
        <v>37247540.890406027</v>
      </c>
      <c r="AG465" s="71">
        <v>829876.67080490687</v>
      </c>
      <c r="AH465" s="71">
        <v>0</v>
      </c>
      <c r="AI465" s="71">
        <v>48957495.993738323</v>
      </c>
      <c r="AJ465" s="71">
        <v>42107930.935734831</v>
      </c>
      <c r="AK465" s="71">
        <v>0</v>
      </c>
      <c r="AL465" s="71">
        <v>0</v>
      </c>
      <c r="AM465" s="71">
        <v>2526778.9330907771</v>
      </c>
      <c r="AN465" s="71">
        <v>0</v>
      </c>
      <c r="AO465" s="71">
        <v>0</v>
      </c>
      <c r="AP465" s="71">
        <v>131669623.42377487</v>
      </c>
      <c r="AQ465" s="72"/>
      <c r="AR465" s="71">
        <v>404</v>
      </c>
      <c r="AS465" s="71">
        <v>121</v>
      </c>
      <c r="AT465" s="71">
        <v>0</v>
      </c>
      <c r="AU465" s="71">
        <v>0</v>
      </c>
      <c r="AV465" s="71">
        <v>0</v>
      </c>
      <c r="AW465" s="71">
        <v>0</v>
      </c>
      <c r="AX465" s="71"/>
      <c r="AY465" s="72"/>
      <c r="AZ465" s="71">
        <v>1937.3389999999999</v>
      </c>
      <c r="BA465" s="71">
        <v>6806.8090000000011</v>
      </c>
      <c r="BB465" s="71">
        <v>0</v>
      </c>
      <c r="BC465" s="71">
        <v>0</v>
      </c>
      <c r="BD465" s="71">
        <v>0</v>
      </c>
      <c r="BE465" s="71">
        <v>0</v>
      </c>
      <c r="BF465" s="71"/>
      <c r="BG465" s="72"/>
      <c r="BH465" s="71">
        <v>0</v>
      </c>
      <c r="BI465" s="71">
        <v>0</v>
      </c>
      <c r="BJ465" s="71">
        <v>33.820999999999998</v>
      </c>
      <c r="BK465" s="71">
        <v>0</v>
      </c>
      <c r="BL465" s="71">
        <v>0</v>
      </c>
      <c r="BM465" s="71">
        <v>0</v>
      </c>
      <c r="BN465" s="72"/>
      <c r="BO465" s="71">
        <v>0</v>
      </c>
      <c r="BP465" s="71">
        <v>0</v>
      </c>
      <c r="BQ465" s="71">
        <v>1</v>
      </c>
      <c r="BR465" s="71">
        <v>0</v>
      </c>
      <c r="BS465" s="71">
        <v>0</v>
      </c>
      <c r="BT465" s="71">
        <v>0</v>
      </c>
      <c r="BU465"/>
      <c r="BV465" s="70">
        <v>33.820999999999998</v>
      </c>
      <c r="BW465" s="70">
        <v>0</v>
      </c>
      <c r="BX465" s="70">
        <v>0</v>
      </c>
      <c r="BY465" s="70">
        <v>0</v>
      </c>
      <c r="BZ465" s="70">
        <v>0</v>
      </c>
      <c r="CA465" s="70">
        <v>0</v>
      </c>
      <c r="CB465" s="70">
        <v>0</v>
      </c>
      <c r="CC465" s="70">
        <v>0</v>
      </c>
      <c r="CD465" s="70">
        <v>0</v>
      </c>
    </row>
    <row r="466" spans="1:82">
      <c r="A466" s="70" t="s">
        <v>2137</v>
      </c>
      <c r="B466" s="70">
        <v>340</v>
      </c>
      <c r="C466" s="70">
        <v>17</v>
      </c>
      <c r="D466" s="70">
        <v>20</v>
      </c>
      <c r="E466" s="70">
        <v>2020</v>
      </c>
      <c r="F466" s="70" t="s">
        <v>159</v>
      </c>
      <c r="G466" s="70" t="s">
        <v>2120</v>
      </c>
      <c r="H466" s="70" t="s">
        <v>2121</v>
      </c>
      <c r="I466" s="148"/>
      <c r="J466" s="71">
        <v>51.666048262721013</v>
      </c>
      <c r="K466" s="71">
        <v>0.95480270092855535</v>
      </c>
      <c r="L466" s="71">
        <v>0</v>
      </c>
      <c r="M466" s="71">
        <v>31.656548352191713</v>
      </c>
      <c r="N466" s="71">
        <v>31.057299892056228</v>
      </c>
      <c r="O466" s="71">
        <v>16.272654151497175</v>
      </c>
      <c r="P466" s="71">
        <v>10.44839274635857</v>
      </c>
      <c r="Q466" s="71">
        <v>1.0913629901140001</v>
      </c>
      <c r="R466" s="71">
        <v>0</v>
      </c>
      <c r="S466" s="71">
        <v>2.5274480452737378</v>
      </c>
      <c r="T466" s="72"/>
      <c r="U466" s="71">
        <v>4139729</v>
      </c>
      <c r="V466" s="71">
        <v>425</v>
      </c>
      <c r="W466" s="71">
        <v>0</v>
      </c>
      <c r="X466" s="71">
        <v>7804</v>
      </c>
      <c r="Y466" s="71">
        <v>8737</v>
      </c>
      <c r="Z466" s="71">
        <v>11628</v>
      </c>
      <c r="AA466" s="71">
        <v>2306</v>
      </c>
      <c r="AB466" s="71">
        <v>18510</v>
      </c>
      <c r="AC466" s="71">
        <v>0</v>
      </c>
      <c r="AD466" s="71">
        <v>2.5274480452737378</v>
      </c>
      <c r="AE466" s="72"/>
      <c r="AF466" s="71">
        <v>36370479.031076588</v>
      </c>
      <c r="AG466" s="71">
        <v>638043.195923761</v>
      </c>
      <c r="AH466" s="71">
        <v>0</v>
      </c>
      <c r="AI466" s="71">
        <v>44646411.935522042</v>
      </c>
      <c r="AJ466" s="71">
        <v>46861327.95735088</v>
      </c>
      <c r="AK466" s="71"/>
      <c r="AL466" s="71"/>
      <c r="AM466" s="71">
        <v>2415760.6503892597</v>
      </c>
      <c r="AN466" s="71"/>
      <c r="AO466" s="71"/>
      <c r="AP466" s="71">
        <v>130932022.77026252</v>
      </c>
      <c r="AQ466" s="72"/>
      <c r="AR466" s="71">
        <v>425</v>
      </c>
      <c r="AS466" s="71">
        <v>123</v>
      </c>
      <c r="AT466" s="71">
        <v>0</v>
      </c>
      <c r="AU466" s="71">
        <v>0</v>
      </c>
      <c r="AV466" s="71">
        <v>0</v>
      </c>
      <c r="AW466" s="71">
        <v>0</v>
      </c>
      <c r="AX466" s="71"/>
      <c r="AY466" s="72"/>
      <c r="AZ466" s="71">
        <v>2058.699000000001</v>
      </c>
      <c r="BA466" s="71">
        <v>6867.2090000000007</v>
      </c>
      <c r="BB466" s="71">
        <v>0</v>
      </c>
      <c r="BC466" s="71">
        <v>0</v>
      </c>
      <c r="BD466" s="71">
        <v>0</v>
      </c>
      <c r="BE466" s="71">
        <v>0</v>
      </c>
      <c r="BF466" s="71"/>
      <c r="BG466" s="72"/>
      <c r="BH466" s="71">
        <v>0</v>
      </c>
      <c r="BI466" s="71">
        <v>0</v>
      </c>
      <c r="BJ466" s="71">
        <v>25.492000000000001</v>
      </c>
      <c r="BK466" s="71">
        <v>0</v>
      </c>
      <c r="BL466" s="71">
        <v>0</v>
      </c>
      <c r="BM466" s="71">
        <v>0</v>
      </c>
      <c r="BN466" s="72"/>
      <c r="BO466" s="71">
        <v>0</v>
      </c>
      <c r="BP466" s="71">
        <v>0</v>
      </c>
      <c r="BQ466" s="71">
        <v>1</v>
      </c>
      <c r="BR466" s="71">
        <v>0</v>
      </c>
      <c r="BS466" s="71">
        <v>0</v>
      </c>
      <c r="BT466" s="71">
        <v>0</v>
      </c>
      <c r="BU466"/>
      <c r="BV466" s="70">
        <v>25.492000000000001</v>
      </c>
      <c r="BW466" s="70">
        <v>0</v>
      </c>
      <c r="BX466" s="70">
        <v>0</v>
      </c>
      <c r="BY466" s="70">
        <v>0</v>
      </c>
      <c r="BZ466" s="70">
        <v>0</v>
      </c>
      <c r="CA466" s="70">
        <v>0</v>
      </c>
      <c r="CB466" s="70">
        <v>0</v>
      </c>
      <c r="CC466" s="70">
        <v>0</v>
      </c>
      <c r="CD466" s="70">
        <v>0</v>
      </c>
    </row>
    <row r="467" spans="1:82">
      <c r="A467" s="70" t="s">
        <v>2138</v>
      </c>
      <c r="B467" s="70">
        <v>340</v>
      </c>
      <c r="C467" s="70">
        <v>18</v>
      </c>
      <c r="D467" s="70">
        <v>20</v>
      </c>
      <c r="E467" s="70">
        <v>2021</v>
      </c>
      <c r="F467" s="70" t="s">
        <v>160</v>
      </c>
      <c r="G467" s="70" t="s">
        <v>2120</v>
      </c>
      <c r="H467" s="70" t="s">
        <v>2121</v>
      </c>
      <c r="I467" s="148"/>
      <c r="J467" s="71">
        <v>43.772184407886208</v>
      </c>
      <c r="K467" s="71">
        <v>0.94872098999305365</v>
      </c>
      <c r="L467" s="71">
        <v>0</v>
      </c>
      <c r="M467" s="71">
        <v>31.645243729943111</v>
      </c>
      <c r="N467" s="71">
        <v>29.852453541068169</v>
      </c>
      <c r="O467" s="71">
        <v>15.759178061736476</v>
      </c>
      <c r="P467" s="71">
        <v>10.817307850989859</v>
      </c>
      <c r="Q467" s="71">
        <v>1.07747567991228</v>
      </c>
      <c r="R467" s="71">
        <v>0</v>
      </c>
      <c r="S467" s="71">
        <v>1.962415720666856</v>
      </c>
      <c r="T467" s="72"/>
      <c r="U467" s="71">
        <v>4389368</v>
      </c>
      <c r="V467" s="71">
        <v>425</v>
      </c>
      <c r="W467" s="71">
        <v>0</v>
      </c>
      <c r="X467" s="71">
        <v>7804</v>
      </c>
      <c r="Y467" s="71">
        <v>8772</v>
      </c>
      <c r="Z467" s="71">
        <v>11595</v>
      </c>
      <c r="AA467" s="71">
        <v>2328</v>
      </c>
      <c r="AB467" s="71">
        <v>18454</v>
      </c>
      <c r="AC467" s="71">
        <v>0</v>
      </c>
      <c r="AD467" s="71">
        <v>1.962415720666856</v>
      </c>
      <c r="AE467" s="72"/>
      <c r="AF467" s="71">
        <v>33591470.984333485</v>
      </c>
      <c r="AG467" s="71">
        <v>661508.18689078127</v>
      </c>
      <c r="AH467" s="71">
        <v>0</v>
      </c>
      <c r="AI467" s="71">
        <v>49090980.382746294</v>
      </c>
      <c r="AJ467" s="71">
        <v>46821144.474392377</v>
      </c>
      <c r="AK467" s="71">
        <v>0</v>
      </c>
      <c r="AL467" s="71">
        <v>0</v>
      </c>
      <c r="AM467" s="71">
        <v>2422343.7856051954</v>
      </c>
      <c r="AN467" s="71">
        <v>0</v>
      </c>
      <c r="AO467" s="71">
        <v>0</v>
      </c>
      <c r="AP467" s="71">
        <v>132587447.81396812</v>
      </c>
      <c r="AQ467" s="72"/>
      <c r="AR467" s="71">
        <v>456</v>
      </c>
      <c r="AS467" s="71">
        <v>124</v>
      </c>
      <c r="AT467" s="71">
        <v>0</v>
      </c>
      <c r="AU467" s="71">
        <v>0</v>
      </c>
      <c r="AV467" s="71">
        <v>0</v>
      </c>
      <c r="AW467" s="71">
        <v>0</v>
      </c>
      <c r="AX467" s="71"/>
      <c r="AY467" s="72"/>
      <c r="AZ467" s="71">
        <v>2244.3790000000022</v>
      </c>
      <c r="BA467" s="71">
        <v>6916.7090000000007</v>
      </c>
      <c r="BB467" s="71">
        <v>0</v>
      </c>
      <c r="BC467" s="71">
        <v>0</v>
      </c>
      <c r="BD467" s="71">
        <v>0</v>
      </c>
      <c r="BE467" s="71">
        <v>0</v>
      </c>
      <c r="BF467" s="71"/>
      <c r="BG467" s="72"/>
      <c r="BH467" s="71">
        <v>0</v>
      </c>
      <c r="BI467" s="71">
        <v>0</v>
      </c>
      <c r="BJ467" s="71">
        <v>36.011000000000003</v>
      </c>
      <c r="BK467" s="71">
        <v>0</v>
      </c>
      <c r="BL467" s="71">
        <v>0</v>
      </c>
      <c r="BM467" s="71">
        <v>0</v>
      </c>
      <c r="BN467" s="72"/>
      <c r="BO467" s="71">
        <v>0</v>
      </c>
      <c r="BP467" s="71">
        <v>0</v>
      </c>
      <c r="BQ467" s="71">
        <v>1</v>
      </c>
      <c r="BR467" s="71">
        <v>0</v>
      </c>
      <c r="BS467" s="71">
        <v>0</v>
      </c>
      <c r="BT467" s="71">
        <v>0</v>
      </c>
      <c r="BU467"/>
      <c r="BV467" s="70">
        <v>36.011000000000003</v>
      </c>
      <c r="BW467" s="70">
        <v>0</v>
      </c>
      <c r="BX467" s="70">
        <v>0</v>
      </c>
      <c r="BY467" s="70">
        <v>0</v>
      </c>
      <c r="BZ467" s="70">
        <v>0</v>
      </c>
      <c r="CA467" s="70">
        <v>0</v>
      </c>
      <c r="CB467" s="70">
        <v>0</v>
      </c>
      <c r="CC467" s="70">
        <v>0</v>
      </c>
      <c r="CD467" s="70">
        <v>0</v>
      </c>
    </row>
    <row r="468" spans="1:82">
      <c r="A468" s="70" t="s">
        <v>2139</v>
      </c>
      <c r="B468" s="70">
        <v>340</v>
      </c>
      <c r="C468" s="70">
        <v>19</v>
      </c>
      <c r="D468" s="70">
        <v>20</v>
      </c>
      <c r="E468" s="70">
        <v>2022</v>
      </c>
      <c r="F468" s="70" t="s">
        <v>161</v>
      </c>
      <c r="G468" s="70" t="s">
        <v>2120</v>
      </c>
      <c r="H468" s="70" t="s">
        <v>2121</v>
      </c>
      <c r="I468" s="148"/>
      <c r="J468" s="71">
        <v>35.325850021829879</v>
      </c>
      <c r="K468" s="71">
        <v>0.81550091880973374</v>
      </c>
      <c r="L468" s="71">
        <v>0</v>
      </c>
      <c r="M468" s="71">
        <v>24.863650867993556</v>
      </c>
      <c r="N468" s="71">
        <v>22.265533317982694</v>
      </c>
      <c r="O468" s="71">
        <v>16.728345416852349</v>
      </c>
      <c r="P468" s="71">
        <v>10.682341398333168</v>
      </c>
      <c r="Q468" s="71">
        <v>1.0859131148856764</v>
      </c>
      <c r="R468" s="71">
        <v>0</v>
      </c>
      <c r="S468" s="71">
        <v>2.330053955463439</v>
      </c>
      <c r="T468" s="72"/>
      <c r="U468" s="71">
        <v>4485707</v>
      </c>
      <c r="V468" s="71">
        <v>425</v>
      </c>
      <c r="W468" s="71">
        <v>0</v>
      </c>
      <c r="X468" s="71">
        <v>7804</v>
      </c>
      <c r="Y468" s="71">
        <v>8912</v>
      </c>
      <c r="Z468" s="71">
        <v>11694</v>
      </c>
      <c r="AA468" s="71">
        <v>2334</v>
      </c>
      <c r="AB468" s="71">
        <v>18446</v>
      </c>
      <c r="AC468" s="71">
        <v>0</v>
      </c>
      <c r="AD468" s="71">
        <v>2.330053955463439</v>
      </c>
      <c r="AE468" s="72"/>
      <c r="AF468" s="71">
        <v>32158659.020727541</v>
      </c>
      <c r="AG468" s="71">
        <v>662415.73279123206</v>
      </c>
      <c r="AH468" s="71">
        <v>0</v>
      </c>
      <c r="AI468" s="71">
        <v>43335943.258151703</v>
      </c>
      <c r="AJ468" s="71">
        <v>46227147.692710355</v>
      </c>
      <c r="AK468" s="71">
        <v>0</v>
      </c>
      <c r="AL468" s="71">
        <v>0</v>
      </c>
      <c r="AM468" s="71">
        <v>2381882.0726336539</v>
      </c>
      <c r="AN468" s="71">
        <v>0</v>
      </c>
      <c r="AO468" s="71">
        <v>0</v>
      </c>
      <c r="AP468" s="71">
        <v>124766047.77701448</v>
      </c>
      <c r="AQ468" s="72"/>
      <c r="AR468" s="71">
        <v>500</v>
      </c>
      <c r="AS468" s="71">
        <v>125</v>
      </c>
      <c r="AT468" s="71">
        <v>0</v>
      </c>
      <c r="AU468" s="71">
        <v>0</v>
      </c>
      <c r="AV468" s="71">
        <v>0</v>
      </c>
      <c r="AW468" s="71">
        <v>0</v>
      </c>
      <c r="AX468" s="71"/>
      <c r="AY468" s="72"/>
      <c r="AZ468" s="71">
        <v>2493.4590000000026</v>
      </c>
      <c r="BA468" s="71">
        <v>7121.6090000000004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2140</v>
      </c>
      <c r="B469" s="70">
        <v>340</v>
      </c>
      <c r="C469" s="70">
        <v>20</v>
      </c>
      <c r="D469" s="70">
        <v>20</v>
      </c>
      <c r="E469" s="70">
        <v>2023</v>
      </c>
      <c r="F469" s="70" t="s">
        <v>1539</v>
      </c>
      <c r="G469" s="70" t="s">
        <v>2120</v>
      </c>
      <c r="H469" s="70" t="s">
        <v>2121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538</v>
      </c>
      <c r="AS469" s="71">
        <v>125</v>
      </c>
      <c r="AT469" s="71">
        <v>0</v>
      </c>
      <c r="AU469" s="71">
        <v>0</v>
      </c>
      <c r="AV469" s="71">
        <v>0</v>
      </c>
      <c r="AW469" s="71">
        <v>0</v>
      </c>
      <c r="AX469" s="71"/>
      <c r="AY469" s="72"/>
      <c r="AZ469" s="71">
        <v>2715.9590000000035</v>
      </c>
      <c r="BA469" s="71">
        <v>7121.509</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2141</v>
      </c>
      <c r="B470" s="70">
        <v>340</v>
      </c>
      <c r="C470" s="70">
        <v>21</v>
      </c>
      <c r="D470" s="70">
        <v>20</v>
      </c>
      <c r="E470" s="70">
        <v>2024</v>
      </c>
      <c r="F470" s="70" t="s">
        <v>1554</v>
      </c>
      <c r="G470" s="70" t="s">
        <v>2120</v>
      </c>
      <c r="H470" s="70" t="s">
        <v>2121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2142</v>
      </c>
      <c r="B471" s="70">
        <v>477</v>
      </c>
      <c r="C471" s="70">
        <v>1</v>
      </c>
      <c r="D471" s="70">
        <v>29</v>
      </c>
      <c r="E471" s="70">
        <v>1990</v>
      </c>
      <c r="F471" s="70" t="s">
        <v>787</v>
      </c>
      <c r="G471" s="70" t="s">
        <v>2143</v>
      </c>
      <c r="H471" s="70" t="s">
        <v>2144</v>
      </c>
      <c r="I471" s="148"/>
      <c r="J471" s="71">
        <v>165.44552770199701</v>
      </c>
      <c r="K471" s="71">
        <v>2.3618615801693248</v>
      </c>
      <c r="L471" s="71">
        <v>0</v>
      </c>
      <c r="M471" s="71">
        <v>7.7584164094585431</v>
      </c>
      <c r="N471" s="71">
        <v>19.758386471371178</v>
      </c>
      <c r="O471" s="71">
        <v>18.499352475921071</v>
      </c>
      <c r="P471" s="71">
        <v>17.157370947883479</v>
      </c>
      <c r="Q471" s="71">
        <v>1.27514318109507</v>
      </c>
      <c r="R471" s="71">
        <v>0</v>
      </c>
      <c r="S471" s="71">
        <v>1.2622864599409009</v>
      </c>
      <c r="T471" s="72"/>
      <c r="U471" s="71">
        <v>13834919</v>
      </c>
      <c r="V471" s="71">
        <v>634</v>
      </c>
      <c r="W471" s="71">
        <v>0</v>
      </c>
      <c r="X471" s="71">
        <v>2730</v>
      </c>
      <c r="Y471" s="71">
        <v>5698</v>
      </c>
      <c r="Z471" s="71">
        <v>7609</v>
      </c>
      <c r="AA471" s="71">
        <v>4166</v>
      </c>
      <c r="AB471" s="71">
        <v>20704</v>
      </c>
      <c r="AC471" s="71">
        <v>0</v>
      </c>
      <c r="AD471" s="71">
        <v>1.2622864599409009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2145</v>
      </c>
      <c r="B472" s="70">
        <v>478</v>
      </c>
      <c r="C472" s="70">
        <v>2</v>
      </c>
      <c r="D472" s="70">
        <v>29</v>
      </c>
      <c r="E472" s="70">
        <v>2005</v>
      </c>
      <c r="F472" s="70" t="s">
        <v>789</v>
      </c>
      <c r="G472" s="70" t="s">
        <v>2143</v>
      </c>
      <c r="H472" s="70" t="s">
        <v>2144</v>
      </c>
      <c r="I472" s="148"/>
      <c r="J472" s="71">
        <v>135.4337303212192</v>
      </c>
      <c r="K472" s="71">
        <v>1.162991034684776</v>
      </c>
      <c r="L472" s="71">
        <v>0.64876575423014182</v>
      </c>
      <c r="M472" s="71">
        <v>14.256352326161741</v>
      </c>
      <c r="N472" s="71">
        <v>25.672498184052628</v>
      </c>
      <c r="O472" s="71">
        <v>26.661565207998741</v>
      </c>
      <c r="P472" s="71">
        <v>16.438701007763871</v>
      </c>
      <c r="Q472" s="71">
        <v>1.2208224756405599</v>
      </c>
      <c r="R472" s="71">
        <v>0</v>
      </c>
      <c r="S472" s="71">
        <v>1.9455806916256471</v>
      </c>
      <c r="T472" s="72"/>
      <c r="U472" s="71">
        <v>11831027</v>
      </c>
      <c r="V472" s="71">
        <v>423</v>
      </c>
      <c r="W472" s="71">
        <v>9</v>
      </c>
      <c r="X472" s="71">
        <v>2660</v>
      </c>
      <c r="Y472" s="71">
        <v>6331</v>
      </c>
      <c r="Z472" s="71">
        <v>12690</v>
      </c>
      <c r="AA472" s="71">
        <v>3269</v>
      </c>
      <c r="AB472" s="71">
        <v>20722</v>
      </c>
      <c r="AC472" s="71">
        <v>0</v>
      </c>
      <c r="AD472" s="71">
        <v>1.9455806916256471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2146</v>
      </c>
      <c r="B473" s="70">
        <v>479</v>
      </c>
      <c r="C473" s="70">
        <v>3</v>
      </c>
      <c r="D473" s="70">
        <v>29</v>
      </c>
      <c r="E473" s="70">
        <v>2006</v>
      </c>
      <c r="F473" s="70" t="s">
        <v>790</v>
      </c>
      <c r="G473" s="70" t="s">
        <v>2143</v>
      </c>
      <c r="H473" s="70" t="s">
        <v>2144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2147</v>
      </c>
      <c r="B474" s="70">
        <v>480</v>
      </c>
      <c r="C474" s="70">
        <v>4</v>
      </c>
      <c r="D474" s="70">
        <v>29</v>
      </c>
      <c r="E474" s="70">
        <v>2007</v>
      </c>
      <c r="F474" s="70" t="s">
        <v>791</v>
      </c>
      <c r="G474" s="70" t="s">
        <v>2143</v>
      </c>
      <c r="H474" s="70" t="s">
        <v>2144</v>
      </c>
      <c r="I474" s="148"/>
      <c r="J474" s="71">
        <v>136.50930352835539</v>
      </c>
      <c r="K474" s="71">
        <v>0.95372340124826627</v>
      </c>
      <c r="L474" s="71">
        <v>0</v>
      </c>
      <c r="M474" s="71">
        <v>13.145987499640301</v>
      </c>
      <c r="N474" s="71">
        <v>27.32399859193421</v>
      </c>
      <c r="O474" s="71">
        <v>25.687599025485611</v>
      </c>
      <c r="P474" s="71">
        <v>16.228461482212381</v>
      </c>
      <c r="Q474" s="71">
        <v>1.2732460131549099</v>
      </c>
      <c r="R474" s="71">
        <v>0</v>
      </c>
      <c r="S474" s="71">
        <v>2.5689451620031072</v>
      </c>
      <c r="T474" s="72"/>
      <c r="U474" s="71">
        <v>14649605</v>
      </c>
      <c r="V474" s="71">
        <v>342</v>
      </c>
      <c r="W474" s="71">
        <v>0</v>
      </c>
      <c r="X474" s="71">
        <v>2945</v>
      </c>
      <c r="Y474" s="71">
        <v>6368</v>
      </c>
      <c r="Z474" s="71">
        <v>12710</v>
      </c>
      <c r="AA474" s="71">
        <v>3178</v>
      </c>
      <c r="AB474" s="71">
        <v>20469</v>
      </c>
      <c r="AC474" s="71">
        <v>0</v>
      </c>
      <c r="AD474" s="71">
        <v>2.5689451620031072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2148</v>
      </c>
      <c r="B475" s="70">
        <v>481</v>
      </c>
      <c r="C475" s="70">
        <v>5</v>
      </c>
      <c r="D475" s="70">
        <v>29</v>
      </c>
      <c r="E475" s="70">
        <v>2008</v>
      </c>
      <c r="F475" s="70" t="s">
        <v>792</v>
      </c>
      <c r="G475" s="70" t="s">
        <v>2143</v>
      </c>
      <c r="H475" s="70" t="s">
        <v>2144</v>
      </c>
      <c r="I475" s="148"/>
      <c r="J475" s="71">
        <v>127.2510227365637</v>
      </c>
      <c r="K475" s="71">
        <v>0.7097434674282882</v>
      </c>
      <c r="L475" s="71">
        <v>0</v>
      </c>
      <c r="M475" s="71">
        <v>13.92898745250276</v>
      </c>
      <c r="N475" s="71">
        <v>28.362155744884021</v>
      </c>
      <c r="O475" s="71">
        <v>24.88491888055816</v>
      </c>
      <c r="P475" s="71">
        <v>15.786610159120141</v>
      </c>
      <c r="Q475" s="71">
        <v>1.2433407580726199</v>
      </c>
      <c r="R475" s="71">
        <v>0</v>
      </c>
      <c r="S475" s="71">
        <v>2.43722377433149</v>
      </c>
      <c r="T475" s="72"/>
      <c r="U475" s="71">
        <v>14826041</v>
      </c>
      <c r="V475" s="71">
        <v>342</v>
      </c>
      <c r="W475" s="71">
        <v>0</v>
      </c>
      <c r="X475" s="71">
        <v>2945</v>
      </c>
      <c r="Y475" s="71">
        <v>6394</v>
      </c>
      <c r="Z475" s="71">
        <v>12745</v>
      </c>
      <c r="AA475" s="71">
        <v>3095</v>
      </c>
      <c r="AB475" s="71">
        <v>20317</v>
      </c>
      <c r="AC475" s="71">
        <v>0</v>
      </c>
      <c r="AD475" s="71">
        <v>2.43722377433149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2149</v>
      </c>
      <c r="B476" s="70">
        <v>482</v>
      </c>
      <c r="C476" s="70">
        <v>6</v>
      </c>
      <c r="D476" s="70">
        <v>29</v>
      </c>
      <c r="E476" s="70">
        <v>2009</v>
      </c>
      <c r="F476" s="70" t="s">
        <v>176</v>
      </c>
      <c r="G476" s="70" t="s">
        <v>2143</v>
      </c>
      <c r="H476" s="70" t="s">
        <v>2144</v>
      </c>
      <c r="I476" s="148"/>
      <c r="J476" s="71">
        <v>94.579379549368184</v>
      </c>
      <c r="K476" s="71">
        <v>0.98444252543275113</v>
      </c>
      <c r="L476" s="71">
        <v>1.2409998203955901</v>
      </c>
      <c r="M476" s="71">
        <v>14.31460895046258</v>
      </c>
      <c r="N476" s="71">
        <v>26.350742478241902</v>
      </c>
      <c r="O476" s="71">
        <v>25.201551879488079</v>
      </c>
      <c r="P476" s="71">
        <v>15.21838341847479</v>
      </c>
      <c r="Q476" s="71">
        <v>1.1867010267068301</v>
      </c>
      <c r="R476" s="71">
        <v>0</v>
      </c>
      <c r="S476" s="71">
        <v>2.0719514773915551</v>
      </c>
      <c r="T476" s="72"/>
      <c r="U476" s="71">
        <v>9571576</v>
      </c>
      <c r="V476" s="71">
        <v>465</v>
      </c>
      <c r="W476" s="71">
        <v>32</v>
      </c>
      <c r="X476" s="71">
        <v>3102</v>
      </c>
      <c r="Y476" s="71">
        <v>6457</v>
      </c>
      <c r="Z476" s="71">
        <v>12740</v>
      </c>
      <c r="AA476" s="71">
        <v>3063</v>
      </c>
      <c r="AB476" s="71">
        <v>20356</v>
      </c>
      <c r="AC476" s="71">
        <v>0</v>
      </c>
      <c r="AD476" s="71">
        <v>2.0719514773915551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136.07499999999999</v>
      </c>
      <c r="BK476" s="71">
        <v>0</v>
      </c>
      <c r="BL476" s="71">
        <v>0</v>
      </c>
      <c r="BM476" s="71">
        <v>0</v>
      </c>
      <c r="BN476" s="72"/>
      <c r="BO476" s="71">
        <v>0</v>
      </c>
      <c r="BP476" s="71">
        <v>0</v>
      </c>
      <c r="BQ476" s="71">
        <v>9</v>
      </c>
      <c r="BR476" s="71">
        <v>0</v>
      </c>
      <c r="BS476" s="71">
        <v>0</v>
      </c>
      <c r="BT476" s="71">
        <v>0</v>
      </c>
      <c r="BU476"/>
      <c r="BV476" s="70">
        <v>136.07499999999999</v>
      </c>
      <c r="BW476" s="70">
        <v>0</v>
      </c>
      <c r="BX476" s="70">
        <v>0</v>
      </c>
      <c r="BY476" s="70">
        <v>0</v>
      </c>
      <c r="BZ476" s="70">
        <v>0</v>
      </c>
      <c r="CA476" s="70">
        <v>0</v>
      </c>
      <c r="CB476" s="70">
        <v>0</v>
      </c>
      <c r="CC476" s="70">
        <v>0</v>
      </c>
      <c r="CD476" s="70">
        <v>0</v>
      </c>
    </row>
    <row r="477" spans="1:82">
      <c r="A477" s="70" t="s">
        <v>2150</v>
      </c>
      <c r="B477" s="70">
        <v>483</v>
      </c>
      <c r="C477" s="70">
        <v>7</v>
      </c>
      <c r="D477" s="70">
        <v>29</v>
      </c>
      <c r="E477" s="70">
        <v>2010</v>
      </c>
      <c r="F477" s="70" t="s">
        <v>177</v>
      </c>
      <c r="G477" s="70" t="s">
        <v>2143</v>
      </c>
      <c r="H477" s="70" t="s">
        <v>2144</v>
      </c>
      <c r="I477" s="148"/>
      <c r="J477" s="71">
        <v>129.6696039618937</v>
      </c>
      <c r="K477" s="71">
        <v>1.041968191294911</v>
      </c>
      <c r="L477" s="71">
        <v>1.4779632144348691</v>
      </c>
      <c r="M477" s="71">
        <v>14.635848752471301</v>
      </c>
      <c r="N477" s="71">
        <v>29.695917106523751</v>
      </c>
      <c r="O477" s="71">
        <v>24.994413237408491</v>
      </c>
      <c r="P477" s="71">
        <v>15.322817110148559</v>
      </c>
      <c r="Q477" s="71">
        <v>1.22627020274813</v>
      </c>
      <c r="R477" s="71">
        <v>0</v>
      </c>
      <c r="S477" s="71">
        <v>2.2153557024748838</v>
      </c>
      <c r="T477" s="72"/>
      <c r="U477" s="71">
        <v>12311186</v>
      </c>
      <c r="V477" s="71">
        <v>465</v>
      </c>
      <c r="W477" s="71">
        <v>32</v>
      </c>
      <c r="X477" s="71">
        <v>3102</v>
      </c>
      <c r="Y477" s="71">
        <v>6498</v>
      </c>
      <c r="Z477" s="71">
        <v>12694</v>
      </c>
      <c r="AA477" s="71">
        <v>3007</v>
      </c>
      <c r="AB477" s="71">
        <v>20156</v>
      </c>
      <c r="AC477" s="71">
        <v>0</v>
      </c>
      <c r="AD477" s="71">
        <v>2.2153557024748838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151.577</v>
      </c>
      <c r="BK477" s="71">
        <v>0</v>
      </c>
      <c r="BL477" s="71">
        <v>0</v>
      </c>
      <c r="BM477" s="71">
        <v>0</v>
      </c>
      <c r="BN477" s="72"/>
      <c r="BO477" s="71">
        <v>0</v>
      </c>
      <c r="BP477" s="71">
        <v>0</v>
      </c>
      <c r="BQ477" s="71">
        <v>9</v>
      </c>
      <c r="BR477" s="71">
        <v>0</v>
      </c>
      <c r="BS477" s="71">
        <v>0</v>
      </c>
      <c r="BT477" s="71">
        <v>0</v>
      </c>
      <c r="BU477"/>
      <c r="BV477" s="70">
        <v>151.577</v>
      </c>
      <c r="BW477" s="70">
        <v>0</v>
      </c>
      <c r="BX477" s="70">
        <v>0</v>
      </c>
      <c r="BY477" s="70">
        <v>0</v>
      </c>
      <c r="BZ477" s="70">
        <v>0</v>
      </c>
      <c r="CA477" s="70">
        <v>0</v>
      </c>
      <c r="CB477" s="70">
        <v>0</v>
      </c>
      <c r="CC477" s="70">
        <v>0</v>
      </c>
      <c r="CD477" s="70">
        <v>0</v>
      </c>
    </row>
    <row r="478" spans="1:82">
      <c r="A478" s="70" t="s">
        <v>2151</v>
      </c>
      <c r="B478" s="70">
        <v>484</v>
      </c>
      <c r="C478" s="70">
        <v>8</v>
      </c>
      <c r="D478" s="70">
        <v>29</v>
      </c>
      <c r="E478" s="70">
        <v>2011</v>
      </c>
      <c r="F478" s="70" t="s">
        <v>178</v>
      </c>
      <c r="G478" s="70" t="s">
        <v>2143</v>
      </c>
      <c r="H478" s="70" t="s">
        <v>2144</v>
      </c>
      <c r="I478" s="148"/>
      <c r="J478" s="71">
        <v>128.09104510871819</v>
      </c>
      <c r="K478" s="71">
        <v>1.358326632118608</v>
      </c>
      <c r="L478" s="71">
        <v>1.24575360733106</v>
      </c>
      <c r="M478" s="71">
        <v>16.75410035023695</v>
      </c>
      <c r="N478" s="71">
        <v>29.411315809430299</v>
      </c>
      <c r="O478" s="71">
        <v>24.536186407606088</v>
      </c>
      <c r="P478" s="71">
        <v>15.17691988303851</v>
      </c>
      <c r="Q478" s="71">
        <v>1.40431278353274</v>
      </c>
      <c r="R478" s="71">
        <v>0</v>
      </c>
      <c r="S478" s="71">
        <v>2.4415582044504802</v>
      </c>
      <c r="T478" s="72"/>
      <c r="U478" s="71">
        <v>12089357</v>
      </c>
      <c r="V478" s="71">
        <v>465</v>
      </c>
      <c r="W478" s="71">
        <v>32</v>
      </c>
      <c r="X478" s="71">
        <v>3102</v>
      </c>
      <c r="Y478" s="71">
        <v>6508</v>
      </c>
      <c r="Z478" s="71">
        <v>12732</v>
      </c>
      <c r="AA478" s="71">
        <v>3067</v>
      </c>
      <c r="AB478" s="71">
        <v>20011</v>
      </c>
      <c r="AC478" s="71">
        <v>0</v>
      </c>
      <c r="AD478" s="71">
        <v>2.4415582044504802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140.84399999999999</v>
      </c>
      <c r="BK478" s="71">
        <v>0</v>
      </c>
      <c r="BL478" s="71">
        <v>0</v>
      </c>
      <c r="BM478" s="71">
        <v>0</v>
      </c>
      <c r="BN478" s="72"/>
      <c r="BO478" s="71">
        <v>0</v>
      </c>
      <c r="BP478" s="71">
        <v>0</v>
      </c>
      <c r="BQ478" s="71">
        <v>8</v>
      </c>
      <c r="BR478" s="71">
        <v>0</v>
      </c>
      <c r="BS478" s="71">
        <v>0</v>
      </c>
      <c r="BT478" s="71">
        <v>0</v>
      </c>
      <c r="BU478"/>
      <c r="BV478" s="70">
        <v>140.84399999999999</v>
      </c>
      <c r="BW478" s="70">
        <v>0</v>
      </c>
      <c r="BX478" s="70">
        <v>0</v>
      </c>
      <c r="BY478" s="70">
        <v>0</v>
      </c>
      <c r="BZ478" s="70">
        <v>0</v>
      </c>
      <c r="CA478" s="70">
        <v>0</v>
      </c>
      <c r="CB478" s="70">
        <v>0</v>
      </c>
      <c r="CC478" s="70">
        <v>0</v>
      </c>
      <c r="CD478" s="70">
        <v>0</v>
      </c>
    </row>
    <row r="479" spans="1:82">
      <c r="A479" s="70" t="s">
        <v>2152</v>
      </c>
      <c r="B479" s="70">
        <v>485</v>
      </c>
      <c r="C479" s="70">
        <v>9</v>
      </c>
      <c r="D479" s="70">
        <v>29</v>
      </c>
      <c r="E479" s="70">
        <v>2012</v>
      </c>
      <c r="F479" s="70" t="s">
        <v>179</v>
      </c>
      <c r="G479" s="70" t="s">
        <v>2143</v>
      </c>
      <c r="H479" s="70" t="s">
        <v>2144</v>
      </c>
      <c r="I479" s="148"/>
      <c r="J479" s="71">
        <v>129.67421085585789</v>
      </c>
      <c r="K479" s="71">
        <v>1.226030588247041</v>
      </c>
      <c r="L479" s="71">
        <v>1.2103469232833011</v>
      </c>
      <c r="M479" s="71">
        <v>16.2853206084833</v>
      </c>
      <c r="N479" s="71">
        <v>29.505509255149359</v>
      </c>
      <c r="O479" s="71">
        <v>24.390906462139998</v>
      </c>
      <c r="P479" s="71">
        <v>14.929836029232826</v>
      </c>
      <c r="Q479" s="71">
        <v>1.54215041991897</v>
      </c>
      <c r="R479" s="71">
        <v>0</v>
      </c>
      <c r="S479" s="71">
        <v>1.7202999716758169</v>
      </c>
      <c r="T479" s="72"/>
      <c r="U479" s="71">
        <v>13233844</v>
      </c>
      <c r="V479" s="71">
        <v>465</v>
      </c>
      <c r="W479" s="71">
        <v>32</v>
      </c>
      <c r="X479" s="71">
        <v>3102</v>
      </c>
      <c r="Y479" s="71">
        <v>6790</v>
      </c>
      <c r="Z479" s="71">
        <v>12757</v>
      </c>
      <c r="AA479" s="71">
        <v>3000</v>
      </c>
      <c r="AB479" s="71">
        <v>20226</v>
      </c>
      <c r="AC479" s="71">
        <v>0</v>
      </c>
      <c r="AD479" s="71">
        <v>1.7202999716758169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140.03100000000001</v>
      </c>
      <c r="BK479" s="71">
        <v>0</v>
      </c>
      <c r="BL479" s="71">
        <v>0</v>
      </c>
      <c r="BM479" s="71">
        <v>0</v>
      </c>
      <c r="BN479" s="72"/>
      <c r="BO479" s="71">
        <v>0</v>
      </c>
      <c r="BP479" s="71">
        <v>0</v>
      </c>
      <c r="BQ479" s="71">
        <v>8</v>
      </c>
      <c r="BR479" s="71">
        <v>0</v>
      </c>
      <c r="BS479" s="71">
        <v>0</v>
      </c>
      <c r="BT479" s="71">
        <v>0</v>
      </c>
      <c r="BU479"/>
      <c r="BV479" s="70">
        <v>140.03100000000001</v>
      </c>
      <c r="BW479" s="70">
        <v>0</v>
      </c>
      <c r="BX479" s="70">
        <v>0</v>
      </c>
      <c r="BY479" s="70">
        <v>0</v>
      </c>
      <c r="BZ479" s="70">
        <v>0</v>
      </c>
      <c r="CA479" s="70">
        <v>0</v>
      </c>
      <c r="CB479" s="70">
        <v>0</v>
      </c>
      <c r="CC479" s="70">
        <v>0</v>
      </c>
      <c r="CD479" s="70">
        <v>0</v>
      </c>
    </row>
    <row r="480" spans="1:82">
      <c r="A480" s="70" t="s">
        <v>2153</v>
      </c>
      <c r="B480" s="70">
        <v>486</v>
      </c>
      <c r="C480" s="70">
        <v>10</v>
      </c>
      <c r="D480" s="70">
        <v>29</v>
      </c>
      <c r="E480" s="70">
        <v>2013</v>
      </c>
      <c r="F480" s="70" t="s">
        <v>180</v>
      </c>
      <c r="G480" s="70" t="s">
        <v>2143</v>
      </c>
      <c r="H480" s="70" t="s">
        <v>2144</v>
      </c>
      <c r="I480" s="148"/>
      <c r="J480" s="71">
        <v>129.48478490178539</v>
      </c>
      <c r="K480" s="71">
        <v>0.98981979084720562</v>
      </c>
      <c r="L480" s="71">
        <v>1.1733993313307041</v>
      </c>
      <c r="M480" s="71">
        <v>16.601103752649141</v>
      </c>
      <c r="N480" s="71">
        <v>27.700549906472769</v>
      </c>
      <c r="O480" s="71">
        <v>23.443614342429616</v>
      </c>
      <c r="P480" s="71">
        <v>14.986091759661994</v>
      </c>
      <c r="Q480" s="71">
        <v>1.55390510661425</v>
      </c>
      <c r="R480" s="71">
        <v>0</v>
      </c>
      <c r="S480" s="71">
        <v>2.1604622377212568</v>
      </c>
      <c r="T480" s="72"/>
      <c r="U480" s="71">
        <v>11600669</v>
      </c>
      <c r="V480" s="71">
        <v>465</v>
      </c>
      <c r="W480" s="71">
        <v>32</v>
      </c>
      <c r="X480" s="71">
        <v>3102</v>
      </c>
      <c r="Y480" s="71">
        <v>6809</v>
      </c>
      <c r="Z480" s="71">
        <v>12809</v>
      </c>
      <c r="AA480" s="71">
        <v>3000</v>
      </c>
      <c r="AB480" s="71">
        <v>20088</v>
      </c>
      <c r="AC480" s="71">
        <v>0</v>
      </c>
      <c r="AD480" s="71">
        <v>2.1604622377212568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140.673</v>
      </c>
      <c r="BK480" s="71">
        <v>0</v>
      </c>
      <c r="BL480" s="71">
        <v>0</v>
      </c>
      <c r="BM480" s="71">
        <v>0</v>
      </c>
      <c r="BN480" s="72"/>
      <c r="BO480" s="71">
        <v>0</v>
      </c>
      <c r="BP480" s="71">
        <v>0</v>
      </c>
      <c r="BQ480" s="71">
        <v>9</v>
      </c>
      <c r="BR480" s="71">
        <v>0</v>
      </c>
      <c r="BS480" s="71">
        <v>0</v>
      </c>
      <c r="BT480" s="71">
        <v>0</v>
      </c>
      <c r="BU480"/>
      <c r="BV480" s="70">
        <v>140.673</v>
      </c>
      <c r="BW480" s="70">
        <v>0</v>
      </c>
      <c r="BX480" s="70">
        <v>0</v>
      </c>
      <c r="BY480" s="70">
        <v>0</v>
      </c>
      <c r="BZ480" s="70">
        <v>0</v>
      </c>
      <c r="CA480" s="70">
        <v>0</v>
      </c>
      <c r="CB480" s="70">
        <v>0</v>
      </c>
      <c r="CC480" s="70">
        <v>0</v>
      </c>
      <c r="CD480" s="70">
        <v>0</v>
      </c>
    </row>
    <row r="481" spans="1:82">
      <c r="A481" s="70" t="s">
        <v>2154</v>
      </c>
      <c r="B481" s="70">
        <v>487</v>
      </c>
      <c r="C481" s="70">
        <v>11</v>
      </c>
      <c r="D481" s="70">
        <v>29</v>
      </c>
      <c r="E481" s="70">
        <v>2014</v>
      </c>
      <c r="F481" s="70" t="s">
        <v>181</v>
      </c>
      <c r="G481" s="70" t="s">
        <v>2143</v>
      </c>
      <c r="H481" s="70" t="s">
        <v>2144</v>
      </c>
      <c r="I481" s="148"/>
      <c r="J481" s="71">
        <v>117.4841844209308</v>
      </c>
      <c r="K481" s="71">
        <v>0.9397558328191481</v>
      </c>
      <c r="L481" s="71">
        <v>1.251169543082332</v>
      </c>
      <c r="M481" s="71">
        <v>15.93214250554974</v>
      </c>
      <c r="N481" s="71">
        <v>27.451210013444229</v>
      </c>
      <c r="O481" s="71">
        <v>22.152933795019582</v>
      </c>
      <c r="P481" s="71">
        <v>14.853091355355692</v>
      </c>
      <c r="Q481" s="71">
        <v>1.47811399902253</v>
      </c>
      <c r="R481" s="71">
        <v>0</v>
      </c>
      <c r="S481" s="71">
        <v>2.1568302546905329</v>
      </c>
      <c r="T481" s="72"/>
      <c r="U481" s="71">
        <v>12761131</v>
      </c>
      <c r="V481" s="71">
        <v>379</v>
      </c>
      <c r="W481" s="71">
        <v>43</v>
      </c>
      <c r="X481" s="71">
        <v>3186</v>
      </c>
      <c r="Y481" s="71">
        <v>6839</v>
      </c>
      <c r="Z481" s="71">
        <v>12748</v>
      </c>
      <c r="AA481" s="71">
        <v>2958</v>
      </c>
      <c r="AB481" s="71">
        <v>19916</v>
      </c>
      <c r="AC481" s="71">
        <v>0</v>
      </c>
      <c r="AD481" s="71">
        <v>2.1568302546905329</v>
      </c>
      <c r="AE481" s="72"/>
      <c r="AF481" s="71"/>
      <c r="AG481" s="71"/>
      <c r="AH481" s="71"/>
      <c r="AI481" s="71"/>
      <c r="AJ481" s="71"/>
      <c r="AK481" s="71"/>
      <c r="AL481" s="71"/>
      <c r="AM481" s="71"/>
      <c r="AN481" s="71"/>
      <c r="AO481" s="71"/>
      <c r="AP481" s="71"/>
      <c r="AQ481" s="72"/>
      <c r="AR481" s="71">
        <v>520</v>
      </c>
      <c r="AS481" s="71">
        <v>142</v>
      </c>
      <c r="AT481" s="71">
        <v>0</v>
      </c>
      <c r="AU481" s="71">
        <v>0</v>
      </c>
      <c r="AV481" s="71">
        <v>0</v>
      </c>
      <c r="AW481" s="71">
        <v>0</v>
      </c>
      <c r="AX481" s="71"/>
      <c r="AY481" s="72"/>
      <c r="AZ481" s="71">
        <v>2227.8000000000002</v>
      </c>
      <c r="BA481" s="71">
        <v>5374</v>
      </c>
      <c r="BB481" s="71">
        <v>0</v>
      </c>
      <c r="BC481" s="71">
        <v>0</v>
      </c>
      <c r="BD481" s="71">
        <v>0</v>
      </c>
      <c r="BE481" s="71">
        <v>0</v>
      </c>
      <c r="BF481" s="71"/>
      <c r="BG481" s="72"/>
      <c r="BH481" s="71">
        <v>0</v>
      </c>
      <c r="BI481" s="71">
        <v>0</v>
      </c>
      <c r="BJ481" s="71">
        <v>130.428</v>
      </c>
      <c r="BK481" s="71">
        <v>0</v>
      </c>
      <c r="BL481" s="71">
        <v>0</v>
      </c>
      <c r="BM481" s="71">
        <v>0</v>
      </c>
      <c r="BN481" s="72"/>
      <c r="BO481" s="71">
        <v>0</v>
      </c>
      <c r="BP481" s="71">
        <v>0</v>
      </c>
      <c r="BQ481" s="71">
        <v>8</v>
      </c>
      <c r="BR481" s="71">
        <v>0</v>
      </c>
      <c r="BS481" s="71">
        <v>0</v>
      </c>
      <c r="BT481" s="71">
        <v>0</v>
      </c>
      <c r="BU481"/>
      <c r="BV481" s="70">
        <v>130.428</v>
      </c>
      <c r="BW481" s="70">
        <v>0</v>
      </c>
      <c r="BX481" s="70">
        <v>0</v>
      </c>
      <c r="BY481" s="70">
        <v>0</v>
      </c>
      <c r="BZ481" s="70">
        <v>0</v>
      </c>
      <c r="CA481" s="70">
        <v>0</v>
      </c>
      <c r="CB481" s="70">
        <v>0</v>
      </c>
      <c r="CC481" s="70">
        <v>0</v>
      </c>
      <c r="CD481" s="70">
        <v>0</v>
      </c>
    </row>
    <row r="482" spans="1:82">
      <c r="A482" s="70" t="s">
        <v>2155</v>
      </c>
      <c r="B482" s="70">
        <v>488</v>
      </c>
      <c r="C482" s="70">
        <v>12</v>
      </c>
      <c r="D482" s="70">
        <v>29</v>
      </c>
      <c r="E482" s="70">
        <v>2015</v>
      </c>
      <c r="F482" s="70" t="s">
        <v>182</v>
      </c>
      <c r="G482" s="1064" t="s">
        <v>2143</v>
      </c>
      <c r="H482" s="70" t="s">
        <v>2144</v>
      </c>
      <c r="I482" s="148"/>
      <c r="J482" s="71">
        <v>117.2845754250035</v>
      </c>
      <c r="K482" s="71">
        <v>0.9255002373713227</v>
      </c>
      <c r="L482" s="71">
        <v>1.1164476121623399</v>
      </c>
      <c r="M482" s="71">
        <v>20.782261693940551</v>
      </c>
      <c r="N482" s="71">
        <v>26.187705862382099</v>
      </c>
      <c r="O482" s="71">
        <v>21.853987210742208</v>
      </c>
      <c r="P482" s="71">
        <v>14.7844214262525</v>
      </c>
      <c r="Q482" s="71">
        <v>1.4340459189069299</v>
      </c>
      <c r="R482" s="71">
        <v>0</v>
      </c>
      <c r="S482" s="71">
        <v>2.0852144640991459</v>
      </c>
      <c r="T482" s="72"/>
      <c r="U482" s="71">
        <v>13780767</v>
      </c>
      <c r="V482" s="71">
        <v>379</v>
      </c>
      <c r="W482" s="71">
        <v>43</v>
      </c>
      <c r="X482" s="71">
        <v>3186</v>
      </c>
      <c r="Y482" s="71">
        <v>6864</v>
      </c>
      <c r="Z482" s="71">
        <v>12697</v>
      </c>
      <c r="AA482" s="71">
        <v>2942</v>
      </c>
      <c r="AB482" s="71">
        <v>19738</v>
      </c>
      <c r="AC482" s="71">
        <v>0</v>
      </c>
      <c r="AD482" s="71">
        <v>2.0852144640991459</v>
      </c>
      <c r="AE482" s="72"/>
      <c r="AF482" s="71">
        <v>132077595.1578072</v>
      </c>
      <c r="AG482" s="71">
        <v>710604.98497133702</v>
      </c>
      <c r="AH482" s="71">
        <v>232102.18908004771</v>
      </c>
      <c r="AI482" s="71">
        <v>20499236.32964129</v>
      </c>
      <c r="AJ482" s="71">
        <v>39124040.351038627</v>
      </c>
      <c r="AK482" s="71">
        <v>0</v>
      </c>
      <c r="AL482" s="71">
        <v>0</v>
      </c>
      <c r="AM482" s="71">
        <v>2705010.1022040839</v>
      </c>
      <c r="AN482" s="71">
        <v>0</v>
      </c>
      <c r="AO482" s="71">
        <v>0</v>
      </c>
      <c r="AP482" s="71">
        <v>195348589.11474261</v>
      </c>
      <c r="AQ482" s="72"/>
      <c r="AR482" s="71">
        <v>558</v>
      </c>
      <c r="AS482" s="71">
        <v>190</v>
      </c>
      <c r="AT482" s="71">
        <v>0</v>
      </c>
      <c r="AU482" s="71">
        <v>0</v>
      </c>
      <c r="AV482" s="71">
        <v>0</v>
      </c>
      <c r="AW482" s="71">
        <v>0</v>
      </c>
      <c r="AX482" s="71"/>
      <c r="AY482" s="72"/>
      <c r="AZ482" s="71">
        <v>2420.1</v>
      </c>
      <c r="BA482" s="71">
        <v>8679.5</v>
      </c>
      <c r="BB482" s="71">
        <v>0</v>
      </c>
      <c r="BC482" s="71">
        <v>0</v>
      </c>
      <c r="BD482" s="71">
        <v>0</v>
      </c>
      <c r="BE482" s="71">
        <v>0</v>
      </c>
      <c r="BF482" s="71"/>
      <c r="BG482" s="72"/>
      <c r="BH482" s="71">
        <v>0</v>
      </c>
      <c r="BI482" s="71">
        <v>0</v>
      </c>
      <c r="BJ482" s="71">
        <v>126.149</v>
      </c>
      <c r="BK482" s="71">
        <v>0</v>
      </c>
      <c r="BL482" s="71">
        <v>0</v>
      </c>
      <c r="BM482" s="71">
        <v>0</v>
      </c>
      <c r="BN482" s="72"/>
      <c r="BO482" s="71">
        <v>0</v>
      </c>
      <c r="BP482" s="71">
        <v>0</v>
      </c>
      <c r="BQ482" s="71">
        <v>8</v>
      </c>
      <c r="BR482" s="71">
        <v>0</v>
      </c>
      <c r="BS482" s="71">
        <v>0</v>
      </c>
      <c r="BT482" s="71">
        <v>0</v>
      </c>
      <c r="BU482"/>
      <c r="BV482" s="70">
        <v>126.149</v>
      </c>
      <c r="BW482" s="70">
        <v>0</v>
      </c>
      <c r="BX482" s="70">
        <v>0</v>
      </c>
      <c r="BY482" s="70">
        <v>0</v>
      </c>
      <c r="BZ482" s="70">
        <v>0</v>
      </c>
      <c r="CA482" s="70">
        <v>0</v>
      </c>
      <c r="CB482" s="70">
        <v>0</v>
      </c>
      <c r="CC482" s="70">
        <v>0</v>
      </c>
      <c r="CD482" s="70">
        <v>0</v>
      </c>
    </row>
    <row r="483" spans="1:82">
      <c r="A483" s="70" t="s">
        <v>2156</v>
      </c>
      <c r="B483" s="70">
        <v>489</v>
      </c>
      <c r="C483" s="70">
        <v>13</v>
      </c>
      <c r="D483" s="70">
        <v>29</v>
      </c>
      <c r="E483" s="70">
        <v>2016</v>
      </c>
      <c r="F483" s="70" t="s">
        <v>155</v>
      </c>
      <c r="G483" s="1064" t="s">
        <v>2143</v>
      </c>
      <c r="H483" s="70" t="s">
        <v>2144</v>
      </c>
      <c r="I483" s="148"/>
      <c r="J483" s="71">
        <v>112.13145668469731</v>
      </c>
      <c r="K483" s="71">
        <v>0.92011621019672363</v>
      </c>
      <c r="L483" s="71">
        <v>1.0612188017471842</v>
      </c>
      <c r="M483" s="71">
        <v>13.82874055627857</v>
      </c>
      <c r="N483" s="71">
        <v>25.849080521561053</v>
      </c>
      <c r="O483" s="71">
        <v>21.592004312498585</v>
      </c>
      <c r="P483" s="71">
        <v>14.53729602670967</v>
      </c>
      <c r="Q483" s="71">
        <v>1.3850234341362608</v>
      </c>
      <c r="R483" s="71">
        <v>0</v>
      </c>
      <c r="S483" s="71">
        <v>2.4561338537447592</v>
      </c>
      <c r="T483" s="72"/>
      <c r="U483" s="71">
        <v>12964878</v>
      </c>
      <c r="V483" s="71">
        <v>379</v>
      </c>
      <c r="W483" s="71">
        <v>43</v>
      </c>
      <c r="X483" s="71">
        <v>3186</v>
      </c>
      <c r="Y483" s="71">
        <v>6902</v>
      </c>
      <c r="Z483" s="71">
        <v>12699</v>
      </c>
      <c r="AA483" s="71">
        <v>2992</v>
      </c>
      <c r="AB483" s="71">
        <v>19609</v>
      </c>
      <c r="AC483" s="71">
        <v>0</v>
      </c>
      <c r="AD483" s="71">
        <v>2.4561338537447588</v>
      </c>
      <c r="AE483" s="72"/>
      <c r="AF483" s="71">
        <v>129365060.69982199</v>
      </c>
      <c r="AG483" s="71">
        <v>681009.17394336849</v>
      </c>
      <c r="AH483" s="71">
        <v>169372.6620801425</v>
      </c>
      <c r="AI483" s="71">
        <v>20368956.01036929</v>
      </c>
      <c r="AJ483" s="71">
        <v>38706119.301725738</v>
      </c>
      <c r="AK483" s="71">
        <v>0</v>
      </c>
      <c r="AL483" s="71">
        <v>0</v>
      </c>
      <c r="AM483" s="71">
        <v>2689418.985997383</v>
      </c>
      <c r="AN483" s="71">
        <v>0</v>
      </c>
      <c r="AO483" s="71">
        <v>0</v>
      </c>
      <c r="AP483" s="71">
        <v>191979936.83393791</v>
      </c>
      <c r="AQ483" s="72"/>
      <c r="AR483" s="71">
        <v>604</v>
      </c>
      <c r="AS483" s="71">
        <v>220</v>
      </c>
      <c r="AT483" s="71">
        <v>0</v>
      </c>
      <c r="AU483" s="71">
        <v>0</v>
      </c>
      <c r="AV483" s="71">
        <v>0</v>
      </c>
      <c r="AW483" s="71">
        <v>0</v>
      </c>
      <c r="AX483" s="71"/>
      <c r="AY483" s="72"/>
      <c r="AZ483" s="71">
        <v>2661.4</v>
      </c>
      <c r="BA483" s="71">
        <v>9435.9</v>
      </c>
      <c r="BB483" s="71">
        <v>0</v>
      </c>
      <c r="BC483" s="71">
        <v>0</v>
      </c>
      <c r="BD483" s="71">
        <v>0</v>
      </c>
      <c r="BE483" s="71">
        <v>0</v>
      </c>
      <c r="BF483" s="71"/>
      <c r="BG483" s="72"/>
      <c r="BH483" s="71">
        <v>0</v>
      </c>
      <c r="BI483" s="71">
        <v>0</v>
      </c>
      <c r="BJ483" s="71">
        <v>127.126</v>
      </c>
      <c r="BK483" s="71">
        <v>0</v>
      </c>
      <c r="BL483" s="71">
        <v>0</v>
      </c>
      <c r="BM483" s="71">
        <v>0</v>
      </c>
      <c r="BN483" s="72"/>
      <c r="BO483" s="71">
        <v>0</v>
      </c>
      <c r="BP483" s="71">
        <v>0</v>
      </c>
      <c r="BQ483" s="71">
        <v>8</v>
      </c>
      <c r="BR483" s="71">
        <v>0</v>
      </c>
      <c r="BS483" s="71">
        <v>0</v>
      </c>
      <c r="BT483" s="71">
        <v>0</v>
      </c>
      <c r="BU483"/>
      <c r="BV483" s="70">
        <v>127.126</v>
      </c>
      <c r="BW483" s="70">
        <v>0</v>
      </c>
      <c r="BX483" s="70">
        <v>0</v>
      </c>
      <c r="BY483" s="70">
        <v>0</v>
      </c>
      <c r="BZ483" s="70">
        <v>0</v>
      </c>
      <c r="CA483" s="70">
        <v>0</v>
      </c>
      <c r="CB483" s="70">
        <v>0</v>
      </c>
      <c r="CC483" s="70">
        <v>0</v>
      </c>
      <c r="CD483" s="70">
        <v>0</v>
      </c>
    </row>
    <row r="484" spans="1:82">
      <c r="A484" s="70" t="s">
        <v>2157</v>
      </c>
      <c r="B484" s="70">
        <v>490</v>
      </c>
      <c r="C484" s="70">
        <v>14</v>
      </c>
      <c r="D484" s="70">
        <v>29</v>
      </c>
      <c r="E484" s="70">
        <v>2017</v>
      </c>
      <c r="F484" s="70" t="s">
        <v>156</v>
      </c>
      <c r="G484" s="70" t="s">
        <v>2143</v>
      </c>
      <c r="H484" s="70" t="s">
        <v>2144</v>
      </c>
      <c r="I484" s="148"/>
      <c r="J484" s="71">
        <v>114.712092488373</v>
      </c>
      <c r="K484" s="71">
        <v>0.91594085679285786</v>
      </c>
      <c r="L484" s="71">
        <v>1.1392412543443473</v>
      </c>
      <c r="M484" s="71">
        <v>12.245192913500032</v>
      </c>
      <c r="N484" s="71">
        <v>25.20539742020695</v>
      </c>
      <c r="O484" s="71">
        <v>21.221276233422437</v>
      </c>
      <c r="P484" s="71">
        <v>14.310025024824608</v>
      </c>
      <c r="Q484" s="71">
        <v>1.33217670201188</v>
      </c>
      <c r="R484" s="71">
        <v>0</v>
      </c>
      <c r="S484" s="71">
        <v>2.5166750321834281</v>
      </c>
      <c r="T484" s="72"/>
      <c r="U484" s="71">
        <v>13492802</v>
      </c>
      <c r="V484" s="71">
        <v>379</v>
      </c>
      <c r="W484" s="71">
        <v>43</v>
      </c>
      <c r="X484" s="71">
        <v>3186</v>
      </c>
      <c r="Y484" s="71">
        <v>6965</v>
      </c>
      <c r="Z484" s="71">
        <v>12688</v>
      </c>
      <c r="AA484" s="71">
        <v>2964</v>
      </c>
      <c r="AB484" s="71">
        <v>19504</v>
      </c>
      <c r="AC484" s="71">
        <v>0</v>
      </c>
      <c r="AD484" s="71">
        <v>2.5166750321834281</v>
      </c>
      <c r="AE484" s="72"/>
      <c r="AF484" s="71">
        <v>134131582.73811761</v>
      </c>
      <c r="AG484" s="71">
        <v>685399.82504252554</v>
      </c>
      <c r="AH484" s="71">
        <v>233401.2969490714</v>
      </c>
      <c r="AI484" s="71">
        <v>19232821.039849911</v>
      </c>
      <c r="AJ484" s="71">
        <v>36457074.619866364</v>
      </c>
      <c r="AK484" s="71">
        <v>0</v>
      </c>
      <c r="AL484" s="71">
        <v>0</v>
      </c>
      <c r="AM484" s="71">
        <v>2679203.6699495688</v>
      </c>
      <c r="AN484" s="71">
        <v>0</v>
      </c>
      <c r="AO484" s="71">
        <v>0</v>
      </c>
      <c r="AP484" s="71">
        <v>193419483.18977505</v>
      </c>
      <c r="AQ484" s="72"/>
      <c r="AR484" s="71">
        <v>635</v>
      </c>
      <c r="AS484" s="71">
        <v>231</v>
      </c>
      <c r="AT484" s="71">
        <v>0</v>
      </c>
      <c r="AU484" s="71">
        <v>0</v>
      </c>
      <c r="AV484" s="71">
        <v>0</v>
      </c>
      <c r="AW484" s="71">
        <v>0</v>
      </c>
      <c r="AX484" s="71"/>
      <c r="AY484" s="72"/>
      <c r="AZ484" s="71">
        <v>2826</v>
      </c>
      <c r="BA484" s="71">
        <v>9599.5</v>
      </c>
      <c r="BB484" s="71">
        <v>0</v>
      </c>
      <c r="BC484" s="71">
        <v>0</v>
      </c>
      <c r="BD484" s="71">
        <v>0</v>
      </c>
      <c r="BE484" s="71">
        <v>0</v>
      </c>
      <c r="BF484" s="71"/>
      <c r="BG484" s="72"/>
      <c r="BH484" s="71">
        <v>0</v>
      </c>
      <c r="BI484" s="71">
        <v>0</v>
      </c>
      <c r="BJ484" s="71">
        <v>130.66499999999999</v>
      </c>
      <c r="BK484" s="71">
        <v>0</v>
      </c>
      <c r="BL484" s="71">
        <v>0</v>
      </c>
      <c r="BM484" s="71">
        <v>0</v>
      </c>
      <c r="BN484" s="72"/>
      <c r="BO484" s="71">
        <v>0</v>
      </c>
      <c r="BP484" s="71">
        <v>0</v>
      </c>
      <c r="BQ484" s="71">
        <v>7</v>
      </c>
      <c r="BR484" s="71">
        <v>0</v>
      </c>
      <c r="BS484" s="71">
        <v>0</v>
      </c>
      <c r="BT484" s="71">
        <v>0</v>
      </c>
      <c r="BU484"/>
      <c r="BV484" s="70">
        <v>130.66499999999999</v>
      </c>
      <c r="BW484" s="70">
        <v>0</v>
      </c>
      <c r="BX484" s="70">
        <v>0</v>
      </c>
      <c r="BY484" s="70">
        <v>0</v>
      </c>
      <c r="BZ484" s="70">
        <v>0</v>
      </c>
      <c r="CA484" s="70">
        <v>0</v>
      </c>
      <c r="CB484" s="70">
        <v>0</v>
      </c>
      <c r="CC484" s="70">
        <v>0</v>
      </c>
      <c r="CD484" s="70">
        <v>0</v>
      </c>
    </row>
    <row r="485" spans="1:82">
      <c r="A485" s="70" t="s">
        <v>2158</v>
      </c>
      <c r="B485" s="70">
        <v>491</v>
      </c>
      <c r="C485" s="70">
        <v>15</v>
      </c>
      <c r="D485" s="70">
        <v>29</v>
      </c>
      <c r="E485" s="70">
        <v>2018</v>
      </c>
      <c r="F485" s="70" t="s">
        <v>183</v>
      </c>
      <c r="G485" s="70" t="s">
        <v>2143</v>
      </c>
      <c r="H485" s="70" t="s">
        <v>2144</v>
      </c>
      <c r="I485" s="148"/>
      <c r="J485" s="71">
        <v>111.83700146601619</v>
      </c>
      <c r="K485" s="71">
        <v>0.86281112892311496</v>
      </c>
      <c r="L485" s="71">
        <v>1.0092628556058278</v>
      </c>
      <c r="M485" s="71">
        <v>12.661278813057033</v>
      </c>
      <c r="N485" s="71">
        <v>22.737959542869845</v>
      </c>
      <c r="O485" s="71">
        <v>20.807804655874477</v>
      </c>
      <c r="P485" s="71">
        <v>14.095881361618327</v>
      </c>
      <c r="Q485" s="71">
        <v>1.22610222173995</v>
      </c>
      <c r="R485" s="71">
        <v>0</v>
      </c>
      <c r="S485" s="71">
        <v>2.4562194050874888</v>
      </c>
      <c r="T485" s="72"/>
      <c r="U485" s="71">
        <v>14028702</v>
      </c>
      <c r="V485" s="71">
        <v>379</v>
      </c>
      <c r="W485" s="71">
        <v>43</v>
      </c>
      <c r="X485" s="71">
        <v>3186</v>
      </c>
      <c r="Y485" s="71">
        <v>6999</v>
      </c>
      <c r="Z485" s="71">
        <v>12679</v>
      </c>
      <c r="AA485" s="71">
        <v>2949</v>
      </c>
      <c r="AB485" s="71">
        <v>19345</v>
      </c>
      <c r="AC485" s="71">
        <v>0</v>
      </c>
      <c r="AD485" s="71">
        <v>2.4562194050874888</v>
      </c>
      <c r="AE485" s="72"/>
      <c r="AF485" s="71">
        <v>132807821.9458093</v>
      </c>
      <c r="AG485" s="71">
        <v>611590.33272935287</v>
      </c>
      <c r="AH485" s="71">
        <v>219933.00030283941</v>
      </c>
      <c r="AI485" s="71">
        <v>19587135.939423662</v>
      </c>
      <c r="AJ485" s="71">
        <v>34773891.497136682</v>
      </c>
      <c r="AK485" s="71">
        <v>0</v>
      </c>
      <c r="AL485" s="71">
        <v>0</v>
      </c>
      <c r="AM485" s="71">
        <v>2662860.7367168479</v>
      </c>
      <c r="AN485" s="71">
        <v>0</v>
      </c>
      <c r="AO485" s="71">
        <v>0</v>
      </c>
      <c r="AP485" s="71">
        <v>190663233.45211866</v>
      </c>
      <c r="AQ485" s="72"/>
      <c r="AR485" s="71">
        <v>661</v>
      </c>
      <c r="AS485" s="71">
        <v>260</v>
      </c>
      <c r="AT485" s="71">
        <v>0</v>
      </c>
      <c r="AU485" s="71">
        <v>0</v>
      </c>
      <c r="AV485" s="71">
        <v>0</v>
      </c>
      <c r="AW485" s="71">
        <v>0</v>
      </c>
      <c r="AX485" s="71"/>
      <c r="AY485" s="72"/>
      <c r="AZ485" s="71">
        <v>2952.9</v>
      </c>
      <c r="BA485" s="71">
        <v>10238</v>
      </c>
      <c r="BB485" s="71">
        <v>0</v>
      </c>
      <c r="BC485" s="71">
        <v>0</v>
      </c>
      <c r="BD485" s="71">
        <v>0</v>
      </c>
      <c r="BE485" s="71">
        <v>0</v>
      </c>
      <c r="BF485" s="71"/>
      <c r="BG485" s="72"/>
      <c r="BH485" s="71">
        <v>0</v>
      </c>
      <c r="BI485" s="71">
        <v>0</v>
      </c>
      <c r="BJ485" s="71">
        <v>129.94800000000001</v>
      </c>
      <c r="BK485" s="71">
        <v>0</v>
      </c>
      <c r="BL485" s="71">
        <v>0</v>
      </c>
      <c r="BM485" s="71">
        <v>0</v>
      </c>
      <c r="BN485" s="72"/>
      <c r="BO485" s="71">
        <v>0</v>
      </c>
      <c r="BP485" s="71">
        <v>0</v>
      </c>
      <c r="BQ485" s="71">
        <v>7</v>
      </c>
      <c r="BR485" s="71">
        <v>0</v>
      </c>
      <c r="BS485" s="71">
        <v>0</v>
      </c>
      <c r="BT485" s="71">
        <v>0</v>
      </c>
      <c r="BU485"/>
      <c r="BV485" s="70">
        <v>129.94800000000001</v>
      </c>
      <c r="BW485" s="70">
        <v>0</v>
      </c>
      <c r="BX485" s="70">
        <v>0</v>
      </c>
      <c r="BY485" s="70">
        <v>0</v>
      </c>
      <c r="BZ485" s="70">
        <v>0</v>
      </c>
      <c r="CA485" s="70">
        <v>0</v>
      </c>
      <c r="CB485" s="70">
        <v>0</v>
      </c>
      <c r="CC485" s="70">
        <v>0</v>
      </c>
      <c r="CD485" s="70">
        <v>0</v>
      </c>
    </row>
    <row r="486" spans="1:82">
      <c r="A486" s="70" t="s">
        <v>2159</v>
      </c>
      <c r="B486" s="70">
        <v>492</v>
      </c>
      <c r="C486" s="70">
        <v>16</v>
      </c>
      <c r="D486" s="70">
        <v>29</v>
      </c>
      <c r="E486" s="70">
        <v>2019</v>
      </c>
      <c r="F486" s="70" t="s">
        <v>158</v>
      </c>
      <c r="G486" s="70" t="s">
        <v>2143</v>
      </c>
      <c r="H486" s="70" t="s">
        <v>2144</v>
      </c>
      <c r="I486" s="148"/>
      <c r="J486" s="71">
        <v>107.87538677746626</v>
      </c>
      <c r="K486" s="71">
        <v>0.78446624758807426</v>
      </c>
      <c r="L486" s="71">
        <v>1.0138601023477523</v>
      </c>
      <c r="M486" s="71">
        <v>13.000274022159786</v>
      </c>
      <c r="N486" s="71">
        <v>21.777079628570601</v>
      </c>
      <c r="O486" s="71">
        <v>20.14321104526616</v>
      </c>
      <c r="P486" s="71">
        <v>13.706144642495715</v>
      </c>
      <c r="Q486" s="71">
        <v>1.18378714151206</v>
      </c>
      <c r="R486" s="71">
        <v>0</v>
      </c>
      <c r="S486" s="71">
        <v>2.4172426063359298</v>
      </c>
      <c r="T486" s="72"/>
      <c r="U486" s="71">
        <v>14223416</v>
      </c>
      <c r="V486" s="71">
        <v>379</v>
      </c>
      <c r="W486" s="71">
        <v>43</v>
      </c>
      <c r="X486" s="71">
        <v>3186</v>
      </c>
      <c r="Y486" s="71">
        <v>7056</v>
      </c>
      <c r="Z486" s="71">
        <v>12611</v>
      </c>
      <c r="AA486" s="71">
        <v>2846</v>
      </c>
      <c r="AB486" s="71">
        <v>19183</v>
      </c>
      <c r="AC486" s="71">
        <v>0</v>
      </c>
      <c r="AD486" s="71">
        <v>2.4172426063359298</v>
      </c>
      <c r="AE486" s="72"/>
      <c r="AF486" s="71">
        <v>135455989.4194169</v>
      </c>
      <c r="AG486" s="71">
        <v>593572.20899730758</v>
      </c>
      <c r="AH486" s="71">
        <v>231830.74267357419</v>
      </c>
      <c r="AI486" s="71">
        <v>21744909.466501579</v>
      </c>
      <c r="AJ486" s="71">
        <v>32612266.285715882</v>
      </c>
      <c r="AK486" s="71">
        <v>0</v>
      </c>
      <c r="AL486" s="71">
        <v>0</v>
      </c>
      <c r="AM486" s="71">
        <v>2612580.1904533166</v>
      </c>
      <c r="AN486" s="71">
        <v>0</v>
      </c>
      <c r="AO486" s="71">
        <v>0</v>
      </c>
      <c r="AP486" s="71">
        <v>193251148.31375858</v>
      </c>
      <c r="AQ486" s="72"/>
      <c r="AR486" s="71">
        <v>697</v>
      </c>
      <c r="AS486" s="71">
        <v>273</v>
      </c>
      <c r="AT486" s="71">
        <v>0</v>
      </c>
      <c r="AU486" s="71">
        <v>0</v>
      </c>
      <c r="AV486" s="71">
        <v>0</v>
      </c>
      <c r="AW486" s="71">
        <v>0</v>
      </c>
      <c r="AX486" s="71"/>
      <c r="AY486" s="72"/>
      <c r="AZ486" s="71">
        <v>3133.8</v>
      </c>
      <c r="BA486" s="71">
        <v>10617.1</v>
      </c>
      <c r="BB486" s="71">
        <v>0</v>
      </c>
      <c r="BC486" s="71">
        <v>0</v>
      </c>
      <c r="BD486" s="71">
        <v>0</v>
      </c>
      <c r="BE486" s="71">
        <v>0</v>
      </c>
      <c r="BF486" s="71"/>
      <c r="BG486" s="72"/>
      <c r="BH486" s="71">
        <v>0</v>
      </c>
      <c r="BI486" s="71">
        <v>0</v>
      </c>
      <c r="BJ486" s="71">
        <v>122.938</v>
      </c>
      <c r="BK486" s="71">
        <v>0</v>
      </c>
      <c r="BL486" s="71">
        <v>0</v>
      </c>
      <c r="BM486" s="71">
        <v>0</v>
      </c>
      <c r="BN486" s="72"/>
      <c r="BO486" s="71">
        <v>0</v>
      </c>
      <c r="BP486" s="71">
        <v>0</v>
      </c>
      <c r="BQ486" s="71">
        <v>8</v>
      </c>
      <c r="BR486" s="71">
        <v>0</v>
      </c>
      <c r="BS486" s="71">
        <v>0</v>
      </c>
      <c r="BT486" s="71">
        <v>0</v>
      </c>
      <c r="BU486"/>
      <c r="BV486" s="70">
        <v>122.938</v>
      </c>
      <c r="BW486" s="70">
        <v>0</v>
      </c>
      <c r="BX486" s="70">
        <v>0</v>
      </c>
      <c r="BY486" s="70">
        <v>0</v>
      </c>
      <c r="BZ486" s="70">
        <v>0</v>
      </c>
      <c r="CA486" s="70">
        <v>0</v>
      </c>
      <c r="CB486" s="70">
        <v>0</v>
      </c>
      <c r="CC486" s="70">
        <v>0</v>
      </c>
      <c r="CD486" s="70">
        <v>0</v>
      </c>
    </row>
    <row r="487" spans="1:82">
      <c r="A487" s="70" t="s">
        <v>2160</v>
      </c>
      <c r="B487" s="70">
        <v>493</v>
      </c>
      <c r="C487" s="70">
        <v>17</v>
      </c>
      <c r="D487" s="70">
        <v>29</v>
      </c>
      <c r="E487" s="70">
        <v>2020</v>
      </c>
      <c r="F487" s="70" t="s">
        <v>159</v>
      </c>
      <c r="G487" s="70" t="s">
        <v>2143</v>
      </c>
      <c r="H487" s="70" t="s">
        <v>2144</v>
      </c>
      <c r="I487" s="148"/>
      <c r="J487" s="71">
        <v>97.739132957725033</v>
      </c>
      <c r="K487" s="71">
        <v>0.79636858511116204</v>
      </c>
      <c r="L487" s="71">
        <v>2.1982294073988538</v>
      </c>
      <c r="M487" s="71">
        <v>11.191248148194397</v>
      </c>
      <c r="N487" s="71">
        <v>21.126424056857683</v>
      </c>
      <c r="O487" s="71">
        <v>17.51395482507629</v>
      </c>
      <c r="P487" s="71">
        <v>12.605129497124693</v>
      </c>
      <c r="Q487" s="71">
        <v>1.11365014355879</v>
      </c>
      <c r="R487" s="71">
        <v>0</v>
      </c>
      <c r="S487" s="71">
        <v>2.630186546101132</v>
      </c>
      <c r="T487" s="72"/>
      <c r="U487" s="71">
        <v>12371696</v>
      </c>
      <c r="V487" s="71">
        <v>349</v>
      </c>
      <c r="W487" s="71">
        <v>110</v>
      </c>
      <c r="X487" s="71">
        <v>3121</v>
      </c>
      <c r="Y487" s="71">
        <v>7054</v>
      </c>
      <c r="Z487" s="71">
        <v>12515</v>
      </c>
      <c r="AA487" s="71">
        <v>2782</v>
      </c>
      <c r="AB487" s="71">
        <v>18888</v>
      </c>
      <c r="AC487" s="71">
        <v>0</v>
      </c>
      <c r="AD487" s="71">
        <v>2.630186546101132</v>
      </c>
      <c r="AE487" s="72"/>
      <c r="AF487" s="71">
        <v>122717370.9132254</v>
      </c>
      <c r="AG487" s="71">
        <v>587646.88430145429</v>
      </c>
      <c r="AH487" s="71">
        <v>533590.51461250091</v>
      </c>
      <c r="AI487" s="71">
        <v>19757298.360487897</v>
      </c>
      <c r="AJ487" s="71">
        <v>38156124.533441521</v>
      </c>
      <c r="AK487" s="71"/>
      <c r="AL487" s="71"/>
      <c r="AM487" s="71">
        <v>2465093.8500568522</v>
      </c>
      <c r="AN487" s="71"/>
      <c r="AO487" s="71"/>
      <c r="AP487" s="71">
        <v>184217125.05612561</v>
      </c>
      <c r="AQ487" s="72"/>
      <c r="AR487" s="71">
        <v>722</v>
      </c>
      <c r="AS487" s="71">
        <v>276</v>
      </c>
      <c r="AT487" s="71">
        <v>0</v>
      </c>
      <c r="AU487" s="71">
        <v>0</v>
      </c>
      <c r="AV487" s="71">
        <v>0</v>
      </c>
      <c r="AW487" s="71">
        <v>0</v>
      </c>
      <c r="AX487" s="71"/>
      <c r="AY487" s="72"/>
      <c r="AZ487" s="71">
        <v>3280.3</v>
      </c>
      <c r="BA487" s="71">
        <v>10665.5</v>
      </c>
      <c r="BB487" s="71">
        <v>0</v>
      </c>
      <c r="BC487" s="71">
        <v>0</v>
      </c>
      <c r="BD487" s="71">
        <v>0</v>
      </c>
      <c r="BE487" s="71">
        <v>0</v>
      </c>
      <c r="BF487" s="71"/>
      <c r="BG487" s="72"/>
      <c r="BH487" s="71">
        <v>0</v>
      </c>
      <c r="BI487" s="71">
        <v>0</v>
      </c>
      <c r="BJ487" s="71">
        <v>114.30200000000001</v>
      </c>
      <c r="BK487" s="71">
        <v>0</v>
      </c>
      <c r="BL487" s="71">
        <v>0</v>
      </c>
      <c r="BM487" s="71">
        <v>0</v>
      </c>
      <c r="BN487" s="72"/>
      <c r="BO487" s="71">
        <v>0</v>
      </c>
      <c r="BP487" s="71">
        <v>0</v>
      </c>
      <c r="BQ487" s="71">
        <v>9</v>
      </c>
      <c r="BR487" s="71">
        <v>0</v>
      </c>
      <c r="BS487" s="71">
        <v>0</v>
      </c>
      <c r="BT487" s="71">
        <v>0</v>
      </c>
      <c r="BU487"/>
      <c r="BV487" s="70">
        <v>114.30200000000001</v>
      </c>
      <c r="BW487" s="70">
        <v>0</v>
      </c>
      <c r="BX487" s="70">
        <v>0</v>
      </c>
      <c r="BY487" s="70">
        <v>0</v>
      </c>
      <c r="BZ487" s="70">
        <v>0</v>
      </c>
      <c r="CA487" s="70">
        <v>0</v>
      </c>
      <c r="CB487" s="70">
        <v>0</v>
      </c>
      <c r="CC487" s="70">
        <v>0</v>
      </c>
      <c r="CD487" s="70">
        <v>0</v>
      </c>
    </row>
    <row r="488" spans="1:82">
      <c r="A488" s="70" t="s">
        <v>2161</v>
      </c>
      <c r="B488" s="70">
        <v>493</v>
      </c>
      <c r="C488" s="70">
        <v>18</v>
      </c>
      <c r="D488" s="70">
        <v>29</v>
      </c>
      <c r="E488" s="70">
        <v>2021</v>
      </c>
      <c r="F488" s="70" t="s">
        <v>160</v>
      </c>
      <c r="G488" s="70" t="s">
        <v>2143</v>
      </c>
      <c r="H488" s="70" t="s">
        <v>2144</v>
      </c>
      <c r="I488" s="148"/>
      <c r="J488" s="71">
        <v>105.50428508862827</v>
      </c>
      <c r="K488" s="71">
        <v>0.86826625337016972</v>
      </c>
      <c r="L488" s="71">
        <v>2.4752109090340233</v>
      </c>
      <c r="M488" s="71">
        <v>12.78009121489087</v>
      </c>
      <c r="N488" s="71">
        <v>22.031020409653763</v>
      </c>
      <c r="O488" s="71">
        <v>17.034047317614771</v>
      </c>
      <c r="P488" s="71">
        <v>12.801410278984992</v>
      </c>
      <c r="Q488" s="71">
        <v>1.09207245676164</v>
      </c>
      <c r="R488" s="71">
        <v>0</v>
      </c>
      <c r="S488" s="71">
        <v>2.2613631150606861</v>
      </c>
      <c r="T488" s="72"/>
      <c r="U488" s="71">
        <v>14342358</v>
      </c>
      <c r="V488" s="71">
        <v>349</v>
      </c>
      <c r="W488" s="71">
        <v>110</v>
      </c>
      <c r="X488" s="71">
        <v>3121</v>
      </c>
      <c r="Y488" s="71">
        <v>7087</v>
      </c>
      <c r="Z488" s="71">
        <v>12533</v>
      </c>
      <c r="AA488" s="71">
        <v>2755</v>
      </c>
      <c r="AB488" s="71">
        <v>18704</v>
      </c>
      <c r="AC488" s="71">
        <v>0</v>
      </c>
      <c r="AD488" s="71">
        <v>2.2613631150606861</v>
      </c>
      <c r="AE488" s="72"/>
      <c r="AF488" s="71">
        <v>128635503.23230681</v>
      </c>
      <c r="AG488" s="71">
        <v>599118.20022622647</v>
      </c>
      <c r="AH488" s="71">
        <v>574101.31931535946</v>
      </c>
      <c r="AI488" s="71">
        <v>19615386.277182683</v>
      </c>
      <c r="AJ488" s="71">
        <v>37097309.359491572</v>
      </c>
      <c r="AK488" s="71">
        <v>0</v>
      </c>
      <c r="AL488" s="71">
        <v>0</v>
      </c>
      <c r="AM488" s="71">
        <v>2455159.7575571458</v>
      </c>
      <c r="AN488" s="71">
        <v>0</v>
      </c>
      <c r="AO488" s="71">
        <v>0</v>
      </c>
      <c r="AP488" s="71">
        <v>188976578.14607984</v>
      </c>
      <c r="AQ488" s="72"/>
      <c r="AR488" s="71">
        <v>761</v>
      </c>
      <c r="AS488" s="71">
        <v>279</v>
      </c>
      <c r="AT488" s="71">
        <v>0</v>
      </c>
      <c r="AU488" s="71">
        <v>0</v>
      </c>
      <c r="AV488" s="71">
        <v>0</v>
      </c>
      <c r="AW488" s="71">
        <v>0</v>
      </c>
      <c r="AX488" s="71"/>
      <c r="AY488" s="72"/>
      <c r="AZ488" s="71">
        <v>3523.2000000000012</v>
      </c>
      <c r="BA488" s="71">
        <v>10814</v>
      </c>
      <c r="BB488" s="71">
        <v>0</v>
      </c>
      <c r="BC488" s="71">
        <v>0</v>
      </c>
      <c r="BD488" s="71">
        <v>0</v>
      </c>
      <c r="BE488" s="71">
        <v>0</v>
      </c>
      <c r="BF488" s="71"/>
      <c r="BG488" s="72"/>
      <c r="BH488" s="71">
        <v>0</v>
      </c>
      <c r="BI488" s="71">
        <v>0</v>
      </c>
      <c r="BJ488" s="71">
        <v>117.002</v>
      </c>
      <c r="BK488" s="71">
        <v>0</v>
      </c>
      <c r="BL488" s="71">
        <v>0</v>
      </c>
      <c r="BM488" s="71">
        <v>0</v>
      </c>
      <c r="BN488" s="72"/>
      <c r="BO488" s="71">
        <v>0</v>
      </c>
      <c r="BP488" s="71">
        <v>0</v>
      </c>
      <c r="BQ488" s="71">
        <v>8</v>
      </c>
      <c r="BR488" s="71">
        <v>0</v>
      </c>
      <c r="BS488" s="71">
        <v>0</v>
      </c>
      <c r="BT488" s="71">
        <v>0</v>
      </c>
      <c r="BU488"/>
      <c r="BV488" s="70">
        <v>117.002</v>
      </c>
      <c r="BW488" s="70">
        <v>0</v>
      </c>
      <c r="BX488" s="70">
        <v>0</v>
      </c>
      <c r="BY488" s="70">
        <v>0</v>
      </c>
      <c r="BZ488" s="70">
        <v>0</v>
      </c>
      <c r="CA488" s="70">
        <v>0</v>
      </c>
      <c r="CB488" s="70">
        <v>0</v>
      </c>
      <c r="CC488" s="70">
        <v>0</v>
      </c>
      <c r="CD488" s="70">
        <v>0</v>
      </c>
    </row>
    <row r="489" spans="1:82">
      <c r="A489" s="70" t="s">
        <v>2162</v>
      </c>
      <c r="B489" s="70">
        <v>493</v>
      </c>
      <c r="C489" s="70">
        <v>19</v>
      </c>
      <c r="D489" s="70">
        <v>29</v>
      </c>
      <c r="E489" s="70">
        <v>2022</v>
      </c>
      <c r="F489" s="70" t="s">
        <v>161</v>
      </c>
      <c r="G489" s="70" t="s">
        <v>2143</v>
      </c>
      <c r="H489" s="70" t="s">
        <v>2144</v>
      </c>
      <c r="I489" s="148"/>
      <c r="J489" s="71">
        <v>98.974278665915548</v>
      </c>
      <c r="K489" s="71">
        <v>0.82791103519057119</v>
      </c>
      <c r="L489" s="71">
        <v>2.1005165946492199</v>
      </c>
      <c r="M489" s="71">
        <v>11.549190610387079</v>
      </c>
      <c r="N489" s="71">
        <v>23.702716997723588</v>
      </c>
      <c r="O489" s="71">
        <v>17.885625341791084</v>
      </c>
      <c r="P489" s="71">
        <v>12.545114727005663</v>
      </c>
      <c r="Q489" s="71">
        <v>1.0936250642541043</v>
      </c>
      <c r="R489" s="71">
        <v>0</v>
      </c>
      <c r="S489" s="71">
        <v>2.5910628002679008</v>
      </c>
      <c r="T489" s="72"/>
      <c r="U489" s="71">
        <v>15178448</v>
      </c>
      <c r="V489" s="71">
        <v>349</v>
      </c>
      <c r="W489" s="71">
        <v>110</v>
      </c>
      <c r="X489" s="71">
        <v>3121</v>
      </c>
      <c r="Y489" s="71">
        <v>7184</v>
      </c>
      <c r="Z489" s="71">
        <v>12503</v>
      </c>
      <c r="AA489" s="71">
        <v>2741</v>
      </c>
      <c r="AB489" s="71">
        <v>18577</v>
      </c>
      <c r="AC489" s="71">
        <v>0</v>
      </c>
      <c r="AD489" s="71">
        <v>2.5910628002679008</v>
      </c>
      <c r="AE489" s="72"/>
      <c r="AF489" s="71">
        <v>120785990.53274381</v>
      </c>
      <c r="AG489" s="71">
        <v>607588.28572061087</v>
      </c>
      <c r="AH489" s="71">
        <v>606760.07294806396</v>
      </c>
      <c r="AI489" s="71">
        <v>18911948.419647392</v>
      </c>
      <c r="AJ489" s="71">
        <v>40312175.796692401</v>
      </c>
      <c r="AK489" s="71">
        <v>0</v>
      </c>
      <c r="AL489" s="71">
        <v>0</v>
      </c>
      <c r="AM489" s="71">
        <v>2398797.7482009856</v>
      </c>
      <c r="AN489" s="71">
        <v>0</v>
      </c>
      <c r="AO489" s="71">
        <v>0</v>
      </c>
      <c r="AP489" s="71">
        <v>183623260.85595325</v>
      </c>
      <c r="AQ489" s="72"/>
      <c r="AR489" s="71">
        <v>793</v>
      </c>
      <c r="AS489" s="71">
        <v>282</v>
      </c>
      <c r="AT489" s="71">
        <v>0</v>
      </c>
      <c r="AU489" s="71">
        <v>0</v>
      </c>
      <c r="AV489" s="71">
        <v>0</v>
      </c>
      <c r="AW489" s="71">
        <v>0</v>
      </c>
      <c r="AX489" s="71"/>
      <c r="AY489" s="72"/>
      <c r="AZ489" s="71">
        <v>3725.4000000000024</v>
      </c>
      <c r="BA489" s="71">
        <v>10871.499999999998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2163</v>
      </c>
      <c r="B490" s="70">
        <v>493</v>
      </c>
      <c r="C490" s="70">
        <v>20</v>
      </c>
      <c r="D490" s="70">
        <v>29</v>
      </c>
      <c r="E490" s="70">
        <v>2023</v>
      </c>
      <c r="F490" s="70" t="s">
        <v>1539</v>
      </c>
      <c r="G490" s="70" t="s">
        <v>2143</v>
      </c>
      <c r="H490" s="70" t="s">
        <v>2144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838</v>
      </c>
      <c r="AS490" s="71">
        <v>283</v>
      </c>
      <c r="AT490" s="71">
        <v>0</v>
      </c>
      <c r="AU490" s="71">
        <v>0</v>
      </c>
      <c r="AV490" s="71">
        <v>0</v>
      </c>
      <c r="AW490" s="71">
        <v>1</v>
      </c>
      <c r="AX490" s="71"/>
      <c r="AY490" s="72"/>
      <c r="AZ490" s="71">
        <v>3992.6000000000031</v>
      </c>
      <c r="BA490" s="71">
        <v>10895.3</v>
      </c>
      <c r="BB490" s="71">
        <v>0</v>
      </c>
      <c r="BC490" s="71">
        <v>0</v>
      </c>
      <c r="BD490" s="71">
        <v>0</v>
      </c>
      <c r="BE490" s="71">
        <v>7500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2164</v>
      </c>
      <c r="B491" s="70">
        <v>493</v>
      </c>
      <c r="C491" s="70">
        <v>21</v>
      </c>
      <c r="D491" s="70">
        <v>29</v>
      </c>
      <c r="E491" s="70">
        <v>2024</v>
      </c>
      <c r="F491" s="70" t="s">
        <v>1554</v>
      </c>
      <c r="G491" s="70" t="s">
        <v>2143</v>
      </c>
      <c r="H491" s="70" t="s">
        <v>2144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2165</v>
      </c>
      <c r="B492" s="70">
        <v>426</v>
      </c>
      <c r="C492" s="70">
        <v>1</v>
      </c>
      <c r="D492" s="70">
        <v>26</v>
      </c>
      <c r="E492" s="70">
        <v>1990</v>
      </c>
      <c r="F492" s="70" t="s">
        <v>787</v>
      </c>
      <c r="G492" s="70" t="s">
        <v>2166</v>
      </c>
      <c r="H492" s="70" t="s">
        <v>2167</v>
      </c>
      <c r="I492" s="148"/>
      <c r="J492" s="71">
        <v>117.538266916973</v>
      </c>
      <c r="K492" s="71">
        <v>3.031053476848157</v>
      </c>
      <c r="L492" s="71">
        <v>20.971666835116942</v>
      </c>
      <c r="M492" s="71">
        <v>9.2177278067552741</v>
      </c>
      <c r="N492" s="71">
        <v>15.48753026778947</v>
      </c>
      <c r="O492" s="71">
        <v>14.64582721973302</v>
      </c>
      <c r="P492" s="71">
        <v>28.28124491097357</v>
      </c>
      <c r="Q492" s="71">
        <v>1.31425233488155</v>
      </c>
      <c r="R492" s="71">
        <v>0</v>
      </c>
      <c r="S492" s="71">
        <v>1.196177691655538</v>
      </c>
      <c r="T492" s="72"/>
      <c r="U492" s="71">
        <v>4061582</v>
      </c>
      <c r="V492" s="71">
        <v>1028</v>
      </c>
      <c r="W492" s="71">
        <v>228</v>
      </c>
      <c r="X492" s="71">
        <v>3574</v>
      </c>
      <c r="Y492" s="71">
        <v>6682</v>
      </c>
      <c r="Z492" s="71">
        <v>6024</v>
      </c>
      <c r="AA492" s="71">
        <v>6867</v>
      </c>
      <c r="AB492" s="71">
        <v>21339</v>
      </c>
      <c r="AC492" s="71">
        <v>0</v>
      </c>
      <c r="AD492" s="71">
        <v>1.196177691655538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2168</v>
      </c>
      <c r="B493" s="70">
        <v>427</v>
      </c>
      <c r="C493" s="70">
        <v>2</v>
      </c>
      <c r="D493" s="70">
        <v>26</v>
      </c>
      <c r="E493" s="70">
        <v>2005</v>
      </c>
      <c r="F493" s="70" t="s">
        <v>789</v>
      </c>
      <c r="G493" s="70" t="s">
        <v>2166</v>
      </c>
      <c r="H493" s="70" t="s">
        <v>2167</v>
      </c>
      <c r="I493" s="148"/>
      <c r="J493" s="71">
        <v>217.0237214643742</v>
      </c>
      <c r="K493" s="71">
        <v>2.226810666942002</v>
      </c>
      <c r="L493" s="71">
        <v>24.964718178542569</v>
      </c>
      <c r="M493" s="71">
        <v>17.328030832123421</v>
      </c>
      <c r="N493" s="71">
        <v>22.259375093016899</v>
      </c>
      <c r="O493" s="71">
        <v>24.728654255172991</v>
      </c>
      <c r="P493" s="71">
        <v>31.212914394368411</v>
      </c>
      <c r="Q493" s="71">
        <v>1.3119040096305301</v>
      </c>
      <c r="R493" s="71">
        <v>0</v>
      </c>
      <c r="S493" s="71">
        <v>0.28150720000000001</v>
      </c>
      <c r="T493" s="72"/>
      <c r="U493" s="71">
        <v>9307665</v>
      </c>
      <c r="V493" s="71">
        <v>960</v>
      </c>
      <c r="W493" s="71">
        <v>244</v>
      </c>
      <c r="X493" s="71">
        <v>3585</v>
      </c>
      <c r="Y493" s="71">
        <v>8771</v>
      </c>
      <c r="Z493" s="71">
        <v>11770</v>
      </c>
      <c r="AA493" s="71">
        <v>6207</v>
      </c>
      <c r="AB493" s="71">
        <v>22268</v>
      </c>
      <c r="AC493" s="71">
        <v>0</v>
      </c>
      <c r="AD493" s="71">
        <v>0.28150720000000001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2169</v>
      </c>
      <c r="B494" s="70">
        <v>428</v>
      </c>
      <c r="C494" s="70">
        <v>3</v>
      </c>
      <c r="D494" s="70">
        <v>26</v>
      </c>
      <c r="E494" s="70">
        <v>2006</v>
      </c>
      <c r="F494" s="70" t="s">
        <v>790</v>
      </c>
      <c r="G494" s="70" t="s">
        <v>2166</v>
      </c>
      <c r="H494" s="70" t="s">
        <v>2167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2170</v>
      </c>
      <c r="B495" s="70">
        <v>429</v>
      </c>
      <c r="C495" s="70">
        <v>4</v>
      </c>
      <c r="D495" s="70">
        <v>26</v>
      </c>
      <c r="E495" s="70">
        <v>2007</v>
      </c>
      <c r="F495" s="70" t="s">
        <v>791</v>
      </c>
      <c r="G495" s="70" t="s">
        <v>2166</v>
      </c>
      <c r="H495" s="70" t="s">
        <v>2167</v>
      </c>
      <c r="I495" s="148"/>
      <c r="J495" s="71">
        <v>201.1570633566003</v>
      </c>
      <c r="K495" s="71">
        <v>2.0199752611571822</v>
      </c>
      <c r="L495" s="71">
        <v>24.128260999226669</v>
      </c>
      <c r="M495" s="71">
        <v>18.077700444857712</v>
      </c>
      <c r="N495" s="71">
        <v>24.491511174494221</v>
      </c>
      <c r="O495" s="71">
        <v>24.278924240217052</v>
      </c>
      <c r="P495" s="71">
        <v>30.99135705964347</v>
      </c>
      <c r="Q495" s="71">
        <v>1.36418771383557</v>
      </c>
      <c r="R495" s="71">
        <v>0</v>
      </c>
      <c r="S495" s="71">
        <v>0</v>
      </c>
      <c r="T495" s="72"/>
      <c r="U495" s="71">
        <v>9638402</v>
      </c>
      <c r="V495" s="71">
        <v>907</v>
      </c>
      <c r="W495" s="71">
        <v>269</v>
      </c>
      <c r="X495" s="71">
        <v>4676</v>
      </c>
      <c r="Y495" s="71">
        <v>8868</v>
      </c>
      <c r="Z495" s="71">
        <v>12013</v>
      </c>
      <c r="AA495" s="71">
        <v>6069</v>
      </c>
      <c r="AB495" s="71">
        <v>21931</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2171</v>
      </c>
      <c r="B496" s="70">
        <v>430</v>
      </c>
      <c r="C496" s="70">
        <v>5</v>
      </c>
      <c r="D496" s="70">
        <v>26</v>
      </c>
      <c r="E496" s="70">
        <v>2008</v>
      </c>
      <c r="F496" s="70" t="s">
        <v>792</v>
      </c>
      <c r="G496" s="70" t="s">
        <v>2166</v>
      </c>
      <c r="H496" s="70" t="s">
        <v>2167</v>
      </c>
      <c r="I496" s="148"/>
      <c r="J496" s="71">
        <v>118.75478180247519</v>
      </c>
      <c r="K496" s="71">
        <v>1.492683081150709</v>
      </c>
      <c r="L496" s="71">
        <v>21.340951168002562</v>
      </c>
      <c r="M496" s="71">
        <v>18.962872721081862</v>
      </c>
      <c r="N496" s="71">
        <v>20.740064877844421</v>
      </c>
      <c r="O496" s="71">
        <v>23.623588351186591</v>
      </c>
      <c r="P496" s="71">
        <v>30.369459414346139</v>
      </c>
      <c r="Q496" s="71">
        <v>1.33097495433978</v>
      </c>
      <c r="R496" s="71">
        <v>0</v>
      </c>
      <c r="S496" s="71">
        <v>0</v>
      </c>
      <c r="T496" s="72"/>
      <c r="U496" s="71">
        <v>6141820</v>
      </c>
      <c r="V496" s="71">
        <v>907</v>
      </c>
      <c r="W496" s="71">
        <v>269</v>
      </c>
      <c r="X496" s="71">
        <v>4676</v>
      </c>
      <c r="Y496" s="71">
        <v>8884</v>
      </c>
      <c r="Z496" s="71">
        <v>12099</v>
      </c>
      <c r="AA496" s="71">
        <v>5954</v>
      </c>
      <c r="AB496" s="71">
        <v>21749</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2172</v>
      </c>
      <c r="B497" s="70">
        <v>431</v>
      </c>
      <c r="C497" s="70">
        <v>6</v>
      </c>
      <c r="D497" s="70">
        <v>26</v>
      </c>
      <c r="E497" s="70">
        <v>2009</v>
      </c>
      <c r="F497" s="70" t="s">
        <v>176</v>
      </c>
      <c r="G497" s="70" t="s">
        <v>2166</v>
      </c>
      <c r="H497" s="70" t="s">
        <v>2167</v>
      </c>
      <c r="I497" s="148"/>
      <c r="J497" s="71">
        <v>58.375775074026137</v>
      </c>
      <c r="K497" s="71">
        <v>1.6796823782761809</v>
      </c>
      <c r="L497" s="71">
        <v>12.883793127595419</v>
      </c>
      <c r="M497" s="71">
        <v>18.623474521954261</v>
      </c>
      <c r="N497" s="71">
        <v>19.853494310165409</v>
      </c>
      <c r="O497" s="71">
        <v>24.238195853953489</v>
      </c>
      <c r="P497" s="71">
        <v>29.239368729260249</v>
      </c>
      <c r="Q497" s="71">
        <v>1.2536263941001999</v>
      </c>
      <c r="R497" s="71">
        <v>0</v>
      </c>
      <c r="S497" s="71">
        <v>0</v>
      </c>
      <c r="T497" s="72"/>
      <c r="U497" s="71">
        <v>2679719</v>
      </c>
      <c r="V497" s="71">
        <v>923</v>
      </c>
      <c r="W497" s="71">
        <v>221</v>
      </c>
      <c r="X497" s="71">
        <v>4795</v>
      </c>
      <c r="Y497" s="71">
        <v>8890</v>
      </c>
      <c r="Z497" s="71">
        <v>12253</v>
      </c>
      <c r="AA497" s="71">
        <v>5885</v>
      </c>
      <c r="AB497" s="71">
        <v>21504</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10.59</v>
      </c>
      <c r="BK497" s="71">
        <v>0</v>
      </c>
      <c r="BL497" s="71">
        <v>0</v>
      </c>
      <c r="BM497" s="71">
        <v>0</v>
      </c>
      <c r="BN497" s="72"/>
      <c r="BO497" s="71">
        <v>0</v>
      </c>
      <c r="BP497" s="71">
        <v>0</v>
      </c>
      <c r="BQ497" s="71">
        <v>3</v>
      </c>
      <c r="BR497" s="71">
        <v>0</v>
      </c>
      <c r="BS497" s="71">
        <v>0</v>
      </c>
      <c r="BT497" s="71">
        <v>0</v>
      </c>
      <c r="BU497"/>
      <c r="BV497" s="70">
        <v>10.59</v>
      </c>
      <c r="BW497" s="70">
        <v>0</v>
      </c>
      <c r="BX497" s="70">
        <v>0</v>
      </c>
      <c r="BY497" s="70">
        <v>0</v>
      </c>
      <c r="BZ497" s="70">
        <v>0</v>
      </c>
      <c r="CA497" s="70">
        <v>0</v>
      </c>
      <c r="CB497" s="70">
        <v>0</v>
      </c>
      <c r="CC497" s="70">
        <v>0</v>
      </c>
      <c r="CD497" s="70">
        <v>0</v>
      </c>
    </row>
    <row r="498" spans="1:82">
      <c r="A498" s="70" t="s">
        <v>2173</v>
      </c>
      <c r="B498" s="70">
        <v>432</v>
      </c>
      <c r="C498" s="70">
        <v>7</v>
      </c>
      <c r="D498" s="70">
        <v>26</v>
      </c>
      <c r="E498" s="70">
        <v>2010</v>
      </c>
      <c r="F498" s="70" t="s">
        <v>177</v>
      </c>
      <c r="G498" s="70" t="s">
        <v>2166</v>
      </c>
      <c r="H498" s="70" t="s">
        <v>2167</v>
      </c>
      <c r="I498" s="148"/>
      <c r="J498" s="71">
        <v>62.320512809554693</v>
      </c>
      <c r="K498" s="71">
        <v>1.8360990572937621</v>
      </c>
      <c r="L498" s="71">
        <v>11.696080616411381</v>
      </c>
      <c r="M498" s="71">
        <v>19.884470522744898</v>
      </c>
      <c r="N498" s="71">
        <v>24.041694023708619</v>
      </c>
      <c r="O498" s="71">
        <v>24.287544295212989</v>
      </c>
      <c r="P498" s="71">
        <v>29.784458266983151</v>
      </c>
      <c r="Q498" s="71">
        <v>1.29635669181173</v>
      </c>
      <c r="R498" s="71">
        <v>0</v>
      </c>
      <c r="S498" s="71">
        <v>0</v>
      </c>
      <c r="T498" s="72"/>
      <c r="U498" s="71">
        <v>3039988</v>
      </c>
      <c r="V498" s="71">
        <v>923</v>
      </c>
      <c r="W498" s="71">
        <v>221</v>
      </c>
      <c r="X498" s="71">
        <v>4795</v>
      </c>
      <c r="Y498" s="71">
        <v>8905</v>
      </c>
      <c r="Z498" s="71">
        <v>12335</v>
      </c>
      <c r="AA498" s="71">
        <v>5845</v>
      </c>
      <c r="AB498" s="71">
        <v>21308</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10.67</v>
      </c>
      <c r="BK498" s="71">
        <v>0</v>
      </c>
      <c r="BL498" s="71">
        <v>0</v>
      </c>
      <c r="BM498" s="71">
        <v>0</v>
      </c>
      <c r="BN498" s="72"/>
      <c r="BO498" s="71">
        <v>0</v>
      </c>
      <c r="BP498" s="71">
        <v>0</v>
      </c>
      <c r="BQ498" s="71">
        <v>3</v>
      </c>
      <c r="BR498" s="71">
        <v>0</v>
      </c>
      <c r="BS498" s="71">
        <v>0</v>
      </c>
      <c r="BT498" s="71">
        <v>0</v>
      </c>
      <c r="BU498"/>
      <c r="BV498" s="70">
        <v>10.67</v>
      </c>
      <c r="BW498" s="70">
        <v>0</v>
      </c>
      <c r="BX498" s="70">
        <v>0</v>
      </c>
      <c r="BY498" s="70">
        <v>0</v>
      </c>
      <c r="BZ498" s="70">
        <v>0</v>
      </c>
      <c r="CA498" s="70">
        <v>0</v>
      </c>
      <c r="CB498" s="70">
        <v>0</v>
      </c>
      <c r="CC498" s="70">
        <v>0</v>
      </c>
      <c r="CD498" s="70">
        <v>0</v>
      </c>
    </row>
    <row r="499" spans="1:82">
      <c r="A499" s="70" t="s">
        <v>2174</v>
      </c>
      <c r="B499" s="70">
        <v>433</v>
      </c>
      <c r="C499" s="70">
        <v>8</v>
      </c>
      <c r="D499" s="70">
        <v>26</v>
      </c>
      <c r="E499" s="70">
        <v>2011</v>
      </c>
      <c r="F499" s="70" t="s">
        <v>178</v>
      </c>
      <c r="G499" s="70" t="s">
        <v>2166</v>
      </c>
      <c r="H499" s="70" t="s">
        <v>2167</v>
      </c>
      <c r="I499" s="148"/>
      <c r="J499" s="71">
        <v>66.448774915447189</v>
      </c>
      <c r="K499" s="71">
        <v>2.2433450455053738</v>
      </c>
      <c r="L499" s="71">
        <v>11.952051251873799</v>
      </c>
      <c r="M499" s="71">
        <v>26.48152987090393</v>
      </c>
      <c r="N499" s="71">
        <v>30.299198108058661</v>
      </c>
      <c r="O499" s="71">
        <v>23.867473190245164</v>
      </c>
      <c r="P499" s="71">
        <v>28.532807318421924</v>
      </c>
      <c r="Q499" s="71">
        <v>1.47112132732981</v>
      </c>
      <c r="R499" s="71">
        <v>0</v>
      </c>
      <c r="S499" s="71">
        <v>0</v>
      </c>
      <c r="T499" s="72"/>
      <c r="U499" s="71">
        <v>2950696</v>
      </c>
      <c r="V499" s="71">
        <v>923</v>
      </c>
      <c r="W499" s="71">
        <v>221</v>
      </c>
      <c r="X499" s="71">
        <v>4795</v>
      </c>
      <c r="Y499" s="71">
        <v>8877</v>
      </c>
      <c r="Z499" s="71">
        <v>12385</v>
      </c>
      <c r="AA499" s="71">
        <v>5766</v>
      </c>
      <c r="AB499" s="71">
        <v>20963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99.831000000000003</v>
      </c>
      <c r="BK499" s="71">
        <v>0</v>
      </c>
      <c r="BL499" s="71">
        <v>0</v>
      </c>
      <c r="BM499" s="71">
        <v>0</v>
      </c>
      <c r="BN499" s="72"/>
      <c r="BO499" s="71">
        <v>0</v>
      </c>
      <c r="BP499" s="71">
        <v>0</v>
      </c>
      <c r="BQ499" s="71">
        <v>4</v>
      </c>
      <c r="BR499" s="71">
        <v>0</v>
      </c>
      <c r="BS499" s="71">
        <v>0</v>
      </c>
      <c r="BT499" s="71">
        <v>0</v>
      </c>
      <c r="BU499"/>
      <c r="BV499" s="70">
        <v>99.831000000000003</v>
      </c>
      <c r="BW499" s="70">
        <v>0</v>
      </c>
      <c r="BX499" s="70">
        <v>0</v>
      </c>
      <c r="BY499" s="70">
        <v>0</v>
      </c>
      <c r="BZ499" s="70">
        <v>0</v>
      </c>
      <c r="CA499" s="70">
        <v>0</v>
      </c>
      <c r="CB499" s="70">
        <v>0</v>
      </c>
      <c r="CC499" s="70">
        <v>0</v>
      </c>
      <c r="CD499" s="70">
        <v>0</v>
      </c>
    </row>
    <row r="500" spans="1:82">
      <c r="A500" s="70" t="s">
        <v>2175</v>
      </c>
      <c r="B500" s="70">
        <v>434</v>
      </c>
      <c r="C500" s="70">
        <v>9</v>
      </c>
      <c r="D500" s="70">
        <v>26</v>
      </c>
      <c r="E500" s="70">
        <v>2012</v>
      </c>
      <c r="F500" s="70" t="s">
        <v>179</v>
      </c>
      <c r="G500" s="70" t="s">
        <v>2166</v>
      </c>
      <c r="H500" s="70" t="s">
        <v>2167</v>
      </c>
      <c r="I500" s="148"/>
      <c r="J500" s="71">
        <v>175.37892005869361</v>
      </c>
      <c r="K500" s="71">
        <v>2.1767342068574118</v>
      </c>
      <c r="L500" s="71">
        <v>11.925740443144759</v>
      </c>
      <c r="M500" s="71">
        <v>29.445238824413899</v>
      </c>
      <c r="N500" s="71">
        <v>31.40849620426858</v>
      </c>
      <c r="O500" s="71">
        <v>23.912915820489534</v>
      </c>
      <c r="P500" s="71">
        <v>28.262179603337735</v>
      </c>
      <c r="Q500" s="71">
        <v>1.58408568793812</v>
      </c>
      <c r="R500" s="71">
        <v>0</v>
      </c>
      <c r="S500" s="71">
        <v>0</v>
      </c>
      <c r="T500" s="72"/>
      <c r="U500" s="71">
        <v>8180344</v>
      </c>
      <c r="V500" s="71">
        <v>923</v>
      </c>
      <c r="W500" s="71">
        <v>221</v>
      </c>
      <c r="X500" s="71">
        <v>4795</v>
      </c>
      <c r="Y500" s="71">
        <v>8941</v>
      </c>
      <c r="Z500" s="71">
        <v>12507</v>
      </c>
      <c r="AA500" s="71">
        <v>5679</v>
      </c>
      <c r="AB500" s="71">
        <v>20776</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119.71299999999999</v>
      </c>
      <c r="BK500" s="71">
        <v>0</v>
      </c>
      <c r="BL500" s="71">
        <v>0</v>
      </c>
      <c r="BM500" s="71">
        <v>0</v>
      </c>
      <c r="BN500" s="72"/>
      <c r="BO500" s="71">
        <v>0</v>
      </c>
      <c r="BP500" s="71">
        <v>0</v>
      </c>
      <c r="BQ500" s="71">
        <v>4</v>
      </c>
      <c r="BR500" s="71">
        <v>0</v>
      </c>
      <c r="BS500" s="71">
        <v>0</v>
      </c>
      <c r="BT500" s="71">
        <v>0</v>
      </c>
      <c r="BU500"/>
      <c r="BV500" s="70">
        <v>119.71299999999999</v>
      </c>
      <c r="BW500" s="70">
        <v>0</v>
      </c>
      <c r="BX500" s="70">
        <v>0</v>
      </c>
      <c r="BY500" s="70">
        <v>0</v>
      </c>
      <c r="BZ500" s="70">
        <v>0</v>
      </c>
      <c r="CA500" s="70">
        <v>0</v>
      </c>
      <c r="CB500" s="70">
        <v>0</v>
      </c>
      <c r="CC500" s="70">
        <v>0</v>
      </c>
      <c r="CD500" s="70">
        <v>0</v>
      </c>
    </row>
    <row r="501" spans="1:82">
      <c r="A501" s="70" t="s">
        <v>2176</v>
      </c>
      <c r="B501" s="70">
        <v>435</v>
      </c>
      <c r="C501" s="70">
        <v>10</v>
      </c>
      <c r="D501" s="70">
        <v>26</v>
      </c>
      <c r="E501" s="70">
        <v>2013</v>
      </c>
      <c r="F501" s="70" t="s">
        <v>180</v>
      </c>
      <c r="G501" s="1064" t="s">
        <v>2166</v>
      </c>
      <c r="H501" s="70" t="s">
        <v>2167</v>
      </c>
      <c r="I501" s="148"/>
      <c r="J501" s="71">
        <v>217.7342638386404</v>
      </c>
      <c r="K501" s="71">
        <v>1.8234563035375959</v>
      </c>
      <c r="L501" s="71">
        <v>10.508748857991099</v>
      </c>
      <c r="M501" s="71">
        <v>25.398069392820069</v>
      </c>
      <c r="N501" s="71">
        <v>33.161983304302638</v>
      </c>
      <c r="O501" s="71">
        <v>23.105018928786908</v>
      </c>
      <c r="P501" s="71">
        <v>27.989024043128715</v>
      </c>
      <c r="Q501" s="71">
        <v>1.6002406879992499</v>
      </c>
      <c r="R501" s="71">
        <v>0</v>
      </c>
      <c r="S501" s="71">
        <v>0</v>
      </c>
      <c r="T501" s="72"/>
      <c r="U501" s="71">
        <v>9240328</v>
      </c>
      <c r="V501" s="71">
        <v>923</v>
      </c>
      <c r="W501" s="71">
        <v>221</v>
      </c>
      <c r="X501" s="71">
        <v>4795</v>
      </c>
      <c r="Y501" s="71">
        <v>8942</v>
      </c>
      <c r="Z501" s="71">
        <v>12624</v>
      </c>
      <c r="AA501" s="71">
        <v>5603</v>
      </c>
      <c r="AB501" s="71">
        <v>20687</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158.71799999999999</v>
      </c>
      <c r="BK501" s="71">
        <v>0</v>
      </c>
      <c r="BL501" s="71">
        <v>0</v>
      </c>
      <c r="BM501" s="71">
        <v>0</v>
      </c>
      <c r="BN501" s="72"/>
      <c r="BO501" s="71">
        <v>0</v>
      </c>
      <c r="BP501" s="71">
        <v>0</v>
      </c>
      <c r="BQ501" s="71">
        <v>4</v>
      </c>
      <c r="BR501" s="71">
        <v>0</v>
      </c>
      <c r="BS501" s="71">
        <v>0</v>
      </c>
      <c r="BT501" s="71">
        <v>0</v>
      </c>
      <c r="BU501"/>
      <c r="BV501" s="70">
        <v>158.71799999999999</v>
      </c>
      <c r="BW501" s="70">
        <v>0</v>
      </c>
      <c r="BX501" s="70">
        <v>0</v>
      </c>
      <c r="BY501" s="70">
        <v>0</v>
      </c>
      <c r="BZ501" s="70">
        <v>0</v>
      </c>
      <c r="CA501" s="70">
        <v>0</v>
      </c>
      <c r="CB501" s="70">
        <v>0</v>
      </c>
      <c r="CC501" s="70">
        <v>0</v>
      </c>
      <c r="CD501" s="70">
        <v>0</v>
      </c>
    </row>
    <row r="502" spans="1:82">
      <c r="A502" s="70" t="s">
        <v>2177</v>
      </c>
      <c r="B502" s="70">
        <v>436</v>
      </c>
      <c r="C502" s="70">
        <v>11</v>
      </c>
      <c r="D502" s="70">
        <v>26</v>
      </c>
      <c r="E502" s="70">
        <v>2014</v>
      </c>
      <c r="F502" s="70" t="s">
        <v>181</v>
      </c>
      <c r="G502" s="1064" t="s">
        <v>2166</v>
      </c>
      <c r="H502" s="70" t="s">
        <v>2167</v>
      </c>
      <c r="I502" s="148"/>
      <c r="J502" s="71">
        <v>209.71586692444311</v>
      </c>
      <c r="K502" s="71">
        <v>1.7666432944225141</v>
      </c>
      <c r="L502" s="71">
        <v>6.4780820887376684</v>
      </c>
      <c r="M502" s="71">
        <v>25.740467837103079</v>
      </c>
      <c r="N502" s="71">
        <v>32.07302843889763</v>
      </c>
      <c r="O502" s="71">
        <v>22.12686743112522</v>
      </c>
      <c r="P502" s="71">
        <v>27.848290959027274</v>
      </c>
      <c r="Q502" s="71">
        <v>1.5187851413937099</v>
      </c>
      <c r="R502" s="71">
        <v>0</v>
      </c>
      <c r="S502" s="71">
        <v>0</v>
      </c>
      <c r="T502" s="72"/>
      <c r="U502" s="71">
        <v>9429753</v>
      </c>
      <c r="V502" s="71">
        <v>775</v>
      </c>
      <c r="W502" s="71">
        <v>161</v>
      </c>
      <c r="X502" s="71">
        <v>5022</v>
      </c>
      <c r="Y502" s="71">
        <v>8966</v>
      </c>
      <c r="Z502" s="71">
        <v>12733</v>
      </c>
      <c r="AA502" s="71">
        <v>5546</v>
      </c>
      <c r="AB502" s="71">
        <v>20464</v>
      </c>
      <c r="AC502" s="71">
        <v>0</v>
      </c>
      <c r="AD502" s="71">
        <v>0</v>
      </c>
      <c r="AE502" s="72"/>
      <c r="AF502" s="71"/>
      <c r="AG502" s="71"/>
      <c r="AH502" s="71"/>
      <c r="AI502" s="71"/>
      <c r="AJ502" s="71"/>
      <c r="AK502" s="71"/>
      <c r="AL502" s="71"/>
      <c r="AM502" s="71"/>
      <c r="AN502" s="71"/>
      <c r="AO502" s="71"/>
      <c r="AP502" s="71"/>
      <c r="AQ502" s="72"/>
      <c r="AR502" s="71">
        <v>683</v>
      </c>
      <c r="AS502" s="71">
        <v>234</v>
      </c>
      <c r="AT502" s="71">
        <v>0</v>
      </c>
      <c r="AU502" s="71">
        <v>0</v>
      </c>
      <c r="AV502" s="71">
        <v>0</v>
      </c>
      <c r="AW502" s="71">
        <v>0</v>
      </c>
      <c r="AX502" s="71"/>
      <c r="AY502" s="72"/>
      <c r="AZ502" s="71">
        <v>3173.8</v>
      </c>
      <c r="BA502" s="71">
        <v>20978.9</v>
      </c>
      <c r="BB502" s="71">
        <v>0</v>
      </c>
      <c r="BC502" s="71">
        <v>0</v>
      </c>
      <c r="BD502" s="71">
        <v>0</v>
      </c>
      <c r="BE502" s="71">
        <v>0</v>
      </c>
      <c r="BF502" s="71"/>
      <c r="BG502" s="72"/>
      <c r="BH502" s="71">
        <v>0</v>
      </c>
      <c r="BI502" s="71">
        <v>0</v>
      </c>
      <c r="BJ502" s="71">
        <v>156.99199999999999</v>
      </c>
      <c r="BK502" s="71">
        <v>0</v>
      </c>
      <c r="BL502" s="71">
        <v>0</v>
      </c>
      <c r="BM502" s="71">
        <v>0</v>
      </c>
      <c r="BN502" s="72"/>
      <c r="BO502" s="71">
        <v>0</v>
      </c>
      <c r="BP502" s="71">
        <v>0</v>
      </c>
      <c r="BQ502" s="71">
        <v>4</v>
      </c>
      <c r="BR502" s="71">
        <v>0</v>
      </c>
      <c r="BS502" s="71">
        <v>0</v>
      </c>
      <c r="BT502" s="71">
        <v>0</v>
      </c>
      <c r="BU502"/>
      <c r="BV502" s="70">
        <v>156.99199999999999</v>
      </c>
      <c r="BW502" s="70">
        <v>0</v>
      </c>
      <c r="BX502" s="70">
        <v>0</v>
      </c>
      <c r="BY502" s="70">
        <v>0</v>
      </c>
      <c r="BZ502" s="70">
        <v>0</v>
      </c>
      <c r="CA502" s="70">
        <v>0</v>
      </c>
      <c r="CB502" s="70">
        <v>0</v>
      </c>
      <c r="CC502" s="70">
        <v>0</v>
      </c>
      <c r="CD502" s="70">
        <v>0</v>
      </c>
    </row>
    <row r="503" spans="1:82">
      <c r="A503" s="70" t="s">
        <v>2178</v>
      </c>
      <c r="B503" s="70">
        <v>437</v>
      </c>
      <c r="C503" s="70">
        <v>12</v>
      </c>
      <c r="D503" s="70">
        <v>26</v>
      </c>
      <c r="E503" s="70">
        <v>2015</v>
      </c>
      <c r="F503" s="70" t="s">
        <v>182</v>
      </c>
      <c r="G503" s="70" t="s">
        <v>2166</v>
      </c>
      <c r="H503" s="70" t="s">
        <v>2167</v>
      </c>
      <c r="I503" s="148"/>
      <c r="J503" s="71">
        <v>181.35354364377031</v>
      </c>
      <c r="K503" s="71">
        <v>1.670671185281466</v>
      </c>
      <c r="L503" s="71">
        <v>7.5997892847386002</v>
      </c>
      <c r="M503" s="71">
        <v>29.717774072263779</v>
      </c>
      <c r="N503" s="71">
        <v>27.925169294070312</v>
      </c>
      <c r="O503" s="71">
        <v>21.93832566654487</v>
      </c>
      <c r="P503" s="71">
        <v>27.603952037527186</v>
      </c>
      <c r="Q503" s="71">
        <v>1.4679027128177</v>
      </c>
      <c r="R503" s="71">
        <v>0</v>
      </c>
      <c r="S503" s="71">
        <v>0</v>
      </c>
      <c r="T503" s="72"/>
      <c r="U503" s="71">
        <v>9220141</v>
      </c>
      <c r="V503" s="71">
        <v>775</v>
      </c>
      <c r="W503" s="71">
        <v>161</v>
      </c>
      <c r="X503" s="71">
        <v>5022</v>
      </c>
      <c r="Y503" s="71">
        <v>8965</v>
      </c>
      <c r="Z503" s="71">
        <v>12746</v>
      </c>
      <c r="AA503" s="71">
        <v>5493</v>
      </c>
      <c r="AB503" s="71">
        <v>20204</v>
      </c>
      <c r="AC503" s="71">
        <v>0</v>
      </c>
      <c r="AD503" s="71">
        <v>0</v>
      </c>
      <c r="AE503" s="72"/>
      <c r="AF503" s="71">
        <v>155833260.50501689</v>
      </c>
      <c r="AG503" s="71">
        <v>1296041.2106078421</v>
      </c>
      <c r="AH503" s="71">
        <v>1080085.3403625421</v>
      </c>
      <c r="AI503" s="71">
        <v>30547332.699141551</v>
      </c>
      <c r="AJ503" s="71">
        <v>45902936.185818776</v>
      </c>
      <c r="AK503" s="71">
        <v>0</v>
      </c>
      <c r="AL503" s="71">
        <v>0</v>
      </c>
      <c r="AM503" s="71">
        <v>2768873.4474076061</v>
      </c>
      <c r="AN503" s="71">
        <v>0</v>
      </c>
      <c r="AO503" s="71">
        <v>0</v>
      </c>
      <c r="AP503" s="71">
        <v>237428529.3883552</v>
      </c>
      <c r="AQ503" s="72"/>
      <c r="AR503" s="71">
        <v>722</v>
      </c>
      <c r="AS503" s="71">
        <v>283</v>
      </c>
      <c r="AT503" s="71">
        <v>0</v>
      </c>
      <c r="AU503" s="71">
        <v>0</v>
      </c>
      <c r="AV503" s="71">
        <v>0</v>
      </c>
      <c r="AW503" s="71">
        <v>0</v>
      </c>
      <c r="AX503" s="71"/>
      <c r="AY503" s="72"/>
      <c r="AZ503" s="71">
        <v>3386.83</v>
      </c>
      <c r="BA503" s="71">
        <v>24687.5</v>
      </c>
      <c r="BB503" s="71">
        <v>0</v>
      </c>
      <c r="BC503" s="71">
        <v>0</v>
      </c>
      <c r="BD503" s="71">
        <v>0</v>
      </c>
      <c r="BE503" s="71">
        <v>0</v>
      </c>
      <c r="BF503" s="71"/>
      <c r="BG503" s="72"/>
      <c r="BH503" s="71">
        <v>0</v>
      </c>
      <c r="BI503" s="71">
        <v>0</v>
      </c>
      <c r="BJ503" s="71">
        <v>145.06399999999999</v>
      </c>
      <c r="BK503" s="71">
        <v>0</v>
      </c>
      <c r="BL503" s="71">
        <v>0</v>
      </c>
      <c r="BM503" s="71">
        <v>0</v>
      </c>
      <c r="BN503" s="72"/>
      <c r="BO503" s="71">
        <v>0</v>
      </c>
      <c r="BP503" s="71">
        <v>0</v>
      </c>
      <c r="BQ503" s="71">
        <v>4</v>
      </c>
      <c r="BR503" s="71">
        <v>0</v>
      </c>
      <c r="BS503" s="71">
        <v>0</v>
      </c>
      <c r="BT503" s="71">
        <v>0</v>
      </c>
      <c r="BU503"/>
      <c r="BV503" s="70">
        <v>145.06399999999999</v>
      </c>
      <c r="BW503" s="70">
        <v>0</v>
      </c>
      <c r="BX503" s="70">
        <v>0</v>
      </c>
      <c r="BY503" s="70">
        <v>0</v>
      </c>
      <c r="BZ503" s="70">
        <v>0</v>
      </c>
      <c r="CA503" s="70">
        <v>0</v>
      </c>
      <c r="CB503" s="70">
        <v>0</v>
      </c>
      <c r="CC503" s="70">
        <v>0</v>
      </c>
      <c r="CD503" s="70">
        <v>0</v>
      </c>
    </row>
    <row r="504" spans="1:82">
      <c r="A504" s="70" t="s">
        <v>2179</v>
      </c>
      <c r="B504" s="70">
        <v>438</v>
      </c>
      <c r="C504" s="70">
        <v>13</v>
      </c>
      <c r="D504" s="70">
        <v>26</v>
      </c>
      <c r="E504" s="70">
        <v>2016</v>
      </c>
      <c r="F504" s="70" t="s">
        <v>155</v>
      </c>
      <c r="G504" s="70" t="s">
        <v>2166</v>
      </c>
      <c r="H504" s="70" t="s">
        <v>2167</v>
      </c>
      <c r="I504" s="148"/>
      <c r="J504" s="71">
        <v>162.36313239122623</v>
      </c>
      <c r="K504" s="71">
        <v>1.6133734402843631</v>
      </c>
      <c r="L504" s="71">
        <v>8.032007115161182</v>
      </c>
      <c r="M504" s="71">
        <v>20.987751967082058</v>
      </c>
      <c r="N504" s="71">
        <v>24.058318239969477</v>
      </c>
      <c r="O504" s="71">
        <v>21.632811313325419</v>
      </c>
      <c r="P504" s="71">
        <v>26.4946107064331</v>
      </c>
      <c r="Q504" s="71">
        <v>1.4098859079399206</v>
      </c>
      <c r="R504" s="71">
        <v>0</v>
      </c>
      <c r="S504" s="71">
        <v>0</v>
      </c>
      <c r="T504" s="72"/>
      <c r="U504" s="71">
        <v>9603791</v>
      </c>
      <c r="V504" s="71">
        <v>775</v>
      </c>
      <c r="W504" s="71">
        <v>161</v>
      </c>
      <c r="X504" s="71">
        <v>5022</v>
      </c>
      <c r="Y504" s="71">
        <v>8964</v>
      </c>
      <c r="Z504" s="71">
        <v>12723</v>
      </c>
      <c r="AA504" s="71">
        <v>5453</v>
      </c>
      <c r="AB504" s="71">
        <v>19961</v>
      </c>
      <c r="AC504" s="71">
        <v>0</v>
      </c>
      <c r="AD504" s="71">
        <v>0</v>
      </c>
      <c r="AE504" s="72"/>
      <c r="AF504" s="71">
        <v>142489732.06958231</v>
      </c>
      <c r="AG504" s="71">
        <v>1227631.539821808</v>
      </c>
      <c r="AH504" s="71">
        <v>915251.41309334629</v>
      </c>
      <c r="AI504" s="71">
        <v>31161933.929586168</v>
      </c>
      <c r="AJ504" s="71">
        <v>38888709.855162777</v>
      </c>
      <c r="AK504" s="71">
        <v>0</v>
      </c>
      <c r="AL504" s="71">
        <v>0</v>
      </c>
      <c r="AM504" s="71">
        <v>2737696.5872555352</v>
      </c>
      <c r="AN504" s="71">
        <v>0</v>
      </c>
      <c r="AO504" s="71">
        <v>0</v>
      </c>
      <c r="AP504" s="71">
        <v>217420955.39450195</v>
      </c>
      <c r="AQ504" s="72"/>
      <c r="AR504" s="71">
        <v>754</v>
      </c>
      <c r="AS504" s="71">
        <v>307</v>
      </c>
      <c r="AT504" s="71">
        <v>0</v>
      </c>
      <c r="AU504" s="71">
        <v>0</v>
      </c>
      <c r="AV504" s="71">
        <v>0</v>
      </c>
      <c r="AW504" s="71">
        <v>0</v>
      </c>
      <c r="AX504" s="71"/>
      <c r="AY504" s="72"/>
      <c r="AZ504" s="71">
        <v>3574.63</v>
      </c>
      <c r="BA504" s="71">
        <v>55539.7</v>
      </c>
      <c r="BB504" s="71">
        <v>0</v>
      </c>
      <c r="BC504" s="71">
        <v>0</v>
      </c>
      <c r="BD504" s="71">
        <v>0</v>
      </c>
      <c r="BE504" s="71">
        <v>0</v>
      </c>
      <c r="BF504" s="71"/>
      <c r="BG504" s="72"/>
      <c r="BH504" s="71">
        <v>0</v>
      </c>
      <c r="BI504" s="71">
        <v>0</v>
      </c>
      <c r="BJ504" s="71">
        <v>124.929</v>
      </c>
      <c r="BK504" s="71">
        <v>0</v>
      </c>
      <c r="BL504" s="71">
        <v>0</v>
      </c>
      <c r="BM504" s="71">
        <v>0</v>
      </c>
      <c r="BN504" s="72"/>
      <c r="BO504" s="71">
        <v>0</v>
      </c>
      <c r="BP504" s="71">
        <v>0</v>
      </c>
      <c r="BQ504" s="71">
        <v>4</v>
      </c>
      <c r="BR504" s="71">
        <v>0</v>
      </c>
      <c r="BS504" s="71">
        <v>0</v>
      </c>
      <c r="BT504" s="71">
        <v>0</v>
      </c>
      <c r="BU504"/>
      <c r="BV504" s="70">
        <v>124.929</v>
      </c>
      <c r="BW504" s="70">
        <v>0</v>
      </c>
      <c r="BX504" s="70">
        <v>0</v>
      </c>
      <c r="BY504" s="70">
        <v>0</v>
      </c>
      <c r="BZ504" s="70">
        <v>0</v>
      </c>
      <c r="CA504" s="70">
        <v>0</v>
      </c>
      <c r="CB504" s="70">
        <v>0</v>
      </c>
      <c r="CC504" s="70">
        <v>0</v>
      </c>
      <c r="CD504" s="70">
        <v>0</v>
      </c>
    </row>
    <row r="505" spans="1:82">
      <c r="A505" s="70" t="s">
        <v>2180</v>
      </c>
      <c r="B505" s="70">
        <v>439</v>
      </c>
      <c r="C505" s="70">
        <v>14</v>
      </c>
      <c r="D505" s="70">
        <v>26</v>
      </c>
      <c r="E505" s="70">
        <v>2017</v>
      </c>
      <c r="F505" s="70" t="s">
        <v>156</v>
      </c>
      <c r="G505" s="70" t="s">
        <v>2166</v>
      </c>
      <c r="H505" s="70" t="s">
        <v>2167</v>
      </c>
      <c r="I505" s="148"/>
      <c r="J505" s="71">
        <v>124.36856168250682</v>
      </c>
      <c r="K505" s="71">
        <v>1.5986026044183812</v>
      </c>
      <c r="L505" s="71">
        <v>6.9092077965619367</v>
      </c>
      <c r="M505" s="71">
        <v>17.803577759648658</v>
      </c>
      <c r="N505" s="71">
        <v>25.049765348394189</v>
      </c>
      <c r="O505" s="71">
        <v>21.261417361228403</v>
      </c>
      <c r="P505" s="71">
        <v>26.177110554857968</v>
      </c>
      <c r="Q505" s="71">
        <v>1.34706670001427</v>
      </c>
      <c r="R505" s="71">
        <v>0</v>
      </c>
      <c r="S505" s="71">
        <v>0</v>
      </c>
      <c r="T505" s="72"/>
      <c r="U505" s="71">
        <v>7901067</v>
      </c>
      <c r="V505" s="71">
        <v>775</v>
      </c>
      <c r="W505" s="71">
        <v>161</v>
      </c>
      <c r="X505" s="71">
        <v>5022</v>
      </c>
      <c r="Y505" s="71">
        <v>9007</v>
      </c>
      <c r="Z505" s="71">
        <v>12712</v>
      </c>
      <c r="AA505" s="71">
        <v>5422</v>
      </c>
      <c r="AB505" s="71">
        <v>19722</v>
      </c>
      <c r="AC505" s="71">
        <v>0</v>
      </c>
      <c r="AD505" s="71">
        <v>0</v>
      </c>
      <c r="AE505" s="72"/>
      <c r="AF505" s="71">
        <v>111215483.7642896</v>
      </c>
      <c r="AG505" s="71">
        <v>1244707.2688439151</v>
      </c>
      <c r="AH505" s="71">
        <v>1011872.6457924939</v>
      </c>
      <c r="AI505" s="71">
        <v>28617675.538030311</v>
      </c>
      <c r="AJ505" s="71">
        <v>44502758.827505313</v>
      </c>
      <c r="AK505" s="71">
        <v>0</v>
      </c>
      <c r="AL505" s="71">
        <v>0</v>
      </c>
      <c r="AM505" s="71">
        <v>2709149.6502638119</v>
      </c>
      <c r="AN505" s="71">
        <v>0</v>
      </c>
      <c r="AO505" s="71">
        <v>0</v>
      </c>
      <c r="AP505" s="71">
        <v>189301647.69472545</v>
      </c>
      <c r="AQ505" s="72"/>
      <c r="AR505" s="71">
        <v>795</v>
      </c>
      <c r="AS505" s="71">
        <v>376</v>
      </c>
      <c r="AT505" s="71">
        <v>0</v>
      </c>
      <c r="AU505" s="71">
        <v>0</v>
      </c>
      <c r="AV505" s="71">
        <v>0</v>
      </c>
      <c r="AW505" s="71">
        <v>0</v>
      </c>
      <c r="AX505" s="71"/>
      <c r="AY505" s="72"/>
      <c r="AZ505" s="71">
        <v>3800.93</v>
      </c>
      <c r="BA505" s="71">
        <v>62566.499999999993</v>
      </c>
      <c r="BB505" s="71">
        <v>0</v>
      </c>
      <c r="BC505" s="71">
        <v>0</v>
      </c>
      <c r="BD505" s="71">
        <v>0</v>
      </c>
      <c r="BE505" s="71">
        <v>0</v>
      </c>
      <c r="BF505" s="71"/>
      <c r="BG505" s="72"/>
      <c r="BH505" s="71">
        <v>0</v>
      </c>
      <c r="BI505" s="71">
        <v>0</v>
      </c>
      <c r="BJ505" s="71">
        <v>100.96</v>
      </c>
      <c r="BK505" s="71">
        <v>0</v>
      </c>
      <c r="BL505" s="71">
        <v>0</v>
      </c>
      <c r="BM505" s="71">
        <v>0</v>
      </c>
      <c r="BN505" s="72"/>
      <c r="BO505" s="71">
        <v>0</v>
      </c>
      <c r="BP505" s="71">
        <v>0</v>
      </c>
      <c r="BQ505" s="71">
        <v>4</v>
      </c>
      <c r="BR505" s="71">
        <v>0</v>
      </c>
      <c r="BS505" s="71">
        <v>0</v>
      </c>
      <c r="BT505" s="71">
        <v>0</v>
      </c>
      <c r="BU505"/>
      <c r="BV505" s="70">
        <v>100.96</v>
      </c>
      <c r="BW505" s="70">
        <v>0</v>
      </c>
      <c r="BX505" s="70">
        <v>0</v>
      </c>
      <c r="BY505" s="70">
        <v>0</v>
      </c>
      <c r="BZ505" s="70">
        <v>0</v>
      </c>
      <c r="CA505" s="70">
        <v>0</v>
      </c>
      <c r="CB505" s="70">
        <v>0</v>
      </c>
      <c r="CC505" s="70">
        <v>0</v>
      </c>
      <c r="CD505" s="70">
        <v>0</v>
      </c>
    </row>
    <row r="506" spans="1:82">
      <c r="A506" s="70" t="s">
        <v>2181</v>
      </c>
      <c r="B506" s="70">
        <v>440</v>
      </c>
      <c r="C506" s="70">
        <v>15</v>
      </c>
      <c r="D506" s="70">
        <v>26</v>
      </c>
      <c r="E506" s="70">
        <v>2018</v>
      </c>
      <c r="F506" s="70" t="s">
        <v>183</v>
      </c>
      <c r="G506" s="70" t="s">
        <v>2166</v>
      </c>
      <c r="H506" s="70" t="s">
        <v>2167</v>
      </c>
      <c r="I506" s="148"/>
      <c r="J506" s="71">
        <v>104.665988579993</v>
      </c>
      <c r="K506" s="71">
        <v>1.3777728142700458</v>
      </c>
      <c r="L506" s="71">
        <v>6.148165153088561</v>
      </c>
      <c r="M506" s="71">
        <v>17.176954225770913</v>
      </c>
      <c r="N506" s="71">
        <v>16.74995912318996</v>
      </c>
      <c r="O506" s="71">
        <v>20.715901740760593</v>
      </c>
      <c r="P506" s="71">
        <v>25.586725306457414</v>
      </c>
      <c r="Q506" s="71">
        <v>1.23275720924487</v>
      </c>
      <c r="R506" s="71">
        <v>0</v>
      </c>
      <c r="S506" s="71">
        <v>0</v>
      </c>
      <c r="T506" s="72"/>
      <c r="U506" s="71">
        <v>6866370</v>
      </c>
      <c r="V506" s="71">
        <v>775</v>
      </c>
      <c r="W506" s="71">
        <v>161</v>
      </c>
      <c r="X506" s="71">
        <v>5022</v>
      </c>
      <c r="Y506" s="71">
        <v>9001</v>
      </c>
      <c r="Z506" s="71">
        <v>12623</v>
      </c>
      <c r="AA506" s="71">
        <v>5353</v>
      </c>
      <c r="AB506" s="71">
        <v>19450</v>
      </c>
      <c r="AC506" s="71">
        <v>0</v>
      </c>
      <c r="AD506" s="71">
        <v>0</v>
      </c>
      <c r="AE506" s="72"/>
      <c r="AF506" s="71">
        <v>101115680.5198105</v>
      </c>
      <c r="AG506" s="71">
        <v>1096692.5834496799</v>
      </c>
      <c r="AH506" s="71">
        <v>937839.74653538503</v>
      </c>
      <c r="AI506" s="71">
        <v>29239411.85648239</v>
      </c>
      <c r="AJ506" s="71">
        <v>34226070.518675826</v>
      </c>
      <c r="AK506" s="71">
        <v>0</v>
      </c>
      <c r="AL506" s="71">
        <v>0</v>
      </c>
      <c r="AM506" s="71">
        <v>2677314.1033415711</v>
      </c>
      <c r="AN506" s="71">
        <v>0</v>
      </c>
      <c r="AO506" s="71">
        <v>0</v>
      </c>
      <c r="AP506" s="71">
        <v>169293009.32829535</v>
      </c>
      <c r="AQ506" s="72"/>
      <c r="AR506" s="71">
        <v>828</v>
      </c>
      <c r="AS506" s="71">
        <v>478</v>
      </c>
      <c r="AT506" s="71">
        <v>0</v>
      </c>
      <c r="AU506" s="71">
        <v>0</v>
      </c>
      <c r="AV506" s="71">
        <v>0</v>
      </c>
      <c r="AW506" s="71">
        <v>0</v>
      </c>
      <c r="AX506" s="71"/>
      <c r="AY506" s="72"/>
      <c r="AZ506" s="71">
        <v>3992.2300000000009</v>
      </c>
      <c r="BA506" s="71">
        <v>69407</v>
      </c>
      <c r="BB506" s="71">
        <v>0</v>
      </c>
      <c r="BC506" s="71">
        <v>0</v>
      </c>
      <c r="BD506" s="71">
        <v>0</v>
      </c>
      <c r="BE506" s="71">
        <v>0</v>
      </c>
      <c r="BF506" s="71"/>
      <c r="BG506" s="72"/>
      <c r="BH506" s="71">
        <v>0</v>
      </c>
      <c r="BI506" s="71">
        <v>0</v>
      </c>
      <c r="BJ506" s="71">
        <v>87.676000000000002</v>
      </c>
      <c r="BK506" s="71">
        <v>0</v>
      </c>
      <c r="BL506" s="71">
        <v>0</v>
      </c>
      <c r="BM506" s="71">
        <v>0</v>
      </c>
      <c r="BN506" s="72"/>
      <c r="BO506" s="71">
        <v>0</v>
      </c>
      <c r="BP506" s="71">
        <v>0</v>
      </c>
      <c r="BQ506" s="71">
        <v>4</v>
      </c>
      <c r="BR506" s="71">
        <v>0</v>
      </c>
      <c r="BS506" s="71">
        <v>0</v>
      </c>
      <c r="BT506" s="71">
        <v>0</v>
      </c>
      <c r="BU506"/>
      <c r="BV506" s="70">
        <v>87.676000000000002</v>
      </c>
      <c r="BW506" s="70">
        <v>0</v>
      </c>
      <c r="BX506" s="70">
        <v>0</v>
      </c>
      <c r="BY506" s="70">
        <v>0</v>
      </c>
      <c r="BZ506" s="70">
        <v>0</v>
      </c>
      <c r="CA506" s="70">
        <v>0</v>
      </c>
      <c r="CB506" s="70">
        <v>0</v>
      </c>
      <c r="CC506" s="70">
        <v>0</v>
      </c>
      <c r="CD506" s="70">
        <v>0</v>
      </c>
    </row>
    <row r="507" spans="1:82">
      <c r="A507" s="70" t="s">
        <v>2182</v>
      </c>
      <c r="B507" s="70">
        <v>441</v>
      </c>
      <c r="C507" s="70">
        <v>16</v>
      </c>
      <c r="D507" s="70">
        <v>26</v>
      </c>
      <c r="E507" s="70">
        <v>2019</v>
      </c>
      <c r="F507" s="70" t="s">
        <v>158</v>
      </c>
      <c r="G507" s="70" t="s">
        <v>2166</v>
      </c>
      <c r="H507" s="70" t="s">
        <v>2167</v>
      </c>
      <c r="I507" s="148"/>
      <c r="J507" s="71">
        <v>100.25058980838601</v>
      </c>
      <c r="K507" s="71">
        <v>1.2960614204625025</v>
      </c>
      <c r="L507" s="71">
        <v>6.2451995712060224</v>
      </c>
      <c r="M507" s="71">
        <v>19.236328557734453</v>
      </c>
      <c r="N507" s="71">
        <v>17.333061366300583</v>
      </c>
      <c r="O507" s="71">
        <v>20.032999201469206</v>
      </c>
      <c r="P507" s="71">
        <v>25.163248684834898</v>
      </c>
      <c r="Q507" s="71">
        <v>1.19094552697916</v>
      </c>
      <c r="R507" s="71">
        <v>0</v>
      </c>
      <c r="S507" s="71">
        <v>0</v>
      </c>
      <c r="T507" s="72"/>
      <c r="U507" s="71">
        <v>6516343</v>
      </c>
      <c r="V507" s="71">
        <v>775</v>
      </c>
      <c r="W507" s="71">
        <v>161</v>
      </c>
      <c r="X507" s="71">
        <v>5022</v>
      </c>
      <c r="Y507" s="71">
        <v>9019</v>
      </c>
      <c r="Z507" s="71">
        <v>12542</v>
      </c>
      <c r="AA507" s="71">
        <v>5225</v>
      </c>
      <c r="AB507" s="71">
        <v>19299</v>
      </c>
      <c r="AC507" s="71">
        <v>0</v>
      </c>
      <c r="AD507" s="71">
        <v>0</v>
      </c>
      <c r="AE507" s="72"/>
      <c r="AF507" s="71">
        <v>86500688.395911768</v>
      </c>
      <c r="AG507" s="71">
        <v>1062151.2499032521</v>
      </c>
      <c r="AH507" s="71">
        <v>1021006.734763737</v>
      </c>
      <c r="AI507" s="71">
        <v>28895342.98025535</v>
      </c>
      <c r="AJ507" s="71">
        <v>36026181.876304857</v>
      </c>
      <c r="AK507" s="71">
        <v>0</v>
      </c>
      <c r="AL507" s="71">
        <v>0</v>
      </c>
      <c r="AM507" s="71">
        <v>2628378.5172057841</v>
      </c>
      <c r="AN507" s="71">
        <v>0</v>
      </c>
      <c r="AO507" s="71">
        <v>0</v>
      </c>
      <c r="AP507" s="71">
        <v>156133749.75434473</v>
      </c>
      <c r="AQ507" s="72"/>
      <c r="AR507" s="71">
        <v>894</v>
      </c>
      <c r="AS507" s="71">
        <v>521</v>
      </c>
      <c r="AT507" s="71">
        <v>0</v>
      </c>
      <c r="AU507" s="71">
        <v>0</v>
      </c>
      <c r="AV507" s="71">
        <v>0</v>
      </c>
      <c r="AW507" s="71">
        <v>0</v>
      </c>
      <c r="AX507" s="71"/>
      <c r="AY507" s="72"/>
      <c r="AZ507" s="71">
        <v>4377.6700000000019</v>
      </c>
      <c r="BA507" s="71">
        <v>89802.499999999985</v>
      </c>
      <c r="BB507" s="71">
        <v>0</v>
      </c>
      <c r="BC507" s="71">
        <v>0</v>
      </c>
      <c r="BD507" s="71">
        <v>0</v>
      </c>
      <c r="BE507" s="71">
        <v>0</v>
      </c>
      <c r="BF507" s="71"/>
      <c r="BG507" s="72"/>
      <c r="BH507" s="71">
        <v>0</v>
      </c>
      <c r="BI507" s="71">
        <v>0</v>
      </c>
      <c r="BJ507" s="71">
        <v>54.027000000000001</v>
      </c>
      <c r="BK507" s="71">
        <v>0</v>
      </c>
      <c r="BL507" s="71">
        <v>0</v>
      </c>
      <c r="BM507" s="71">
        <v>0</v>
      </c>
      <c r="BN507" s="72"/>
      <c r="BO507" s="71">
        <v>0</v>
      </c>
      <c r="BP507" s="71">
        <v>0</v>
      </c>
      <c r="BQ507" s="71">
        <v>4</v>
      </c>
      <c r="BR507" s="71">
        <v>0</v>
      </c>
      <c r="BS507" s="71">
        <v>0</v>
      </c>
      <c r="BT507" s="71">
        <v>0</v>
      </c>
      <c r="BU507"/>
      <c r="BV507" s="70">
        <v>54.027000000000001</v>
      </c>
      <c r="BW507" s="70">
        <v>0</v>
      </c>
      <c r="BX507" s="70">
        <v>0</v>
      </c>
      <c r="BY507" s="70">
        <v>0</v>
      </c>
      <c r="BZ507" s="70">
        <v>0</v>
      </c>
      <c r="CA507" s="70">
        <v>0</v>
      </c>
      <c r="CB507" s="70">
        <v>0</v>
      </c>
      <c r="CC507" s="70">
        <v>0</v>
      </c>
      <c r="CD507" s="70">
        <v>0</v>
      </c>
    </row>
    <row r="508" spans="1:82">
      <c r="A508" s="70" t="s">
        <v>2183</v>
      </c>
      <c r="B508" s="70">
        <v>442</v>
      </c>
      <c r="C508" s="70">
        <v>17</v>
      </c>
      <c r="D508" s="70">
        <v>26</v>
      </c>
      <c r="E508" s="70">
        <v>2020</v>
      </c>
      <c r="F508" s="70" t="s">
        <v>159</v>
      </c>
      <c r="G508" s="70" t="s">
        <v>2166</v>
      </c>
      <c r="H508" s="70" t="s">
        <v>2167</v>
      </c>
      <c r="I508" s="148"/>
      <c r="J508" s="71">
        <v>90.51672550321139</v>
      </c>
      <c r="K508" s="71">
        <v>1.4198475145183833</v>
      </c>
      <c r="L508" s="71">
        <v>9.5121289633627253</v>
      </c>
      <c r="M508" s="71">
        <v>18.093479466779407</v>
      </c>
      <c r="N508" s="71">
        <v>19.262443842201179</v>
      </c>
      <c r="O508" s="71">
        <v>17.589524426399038</v>
      </c>
      <c r="P508" s="71">
        <v>23.592706431174793</v>
      </c>
      <c r="Q508" s="71">
        <v>1.12508852389818</v>
      </c>
      <c r="R508" s="71">
        <v>0</v>
      </c>
      <c r="S508" s="71">
        <v>0</v>
      </c>
      <c r="T508" s="72"/>
      <c r="U508" s="71">
        <v>6386937</v>
      </c>
      <c r="V508" s="71">
        <v>741</v>
      </c>
      <c r="W508" s="71">
        <v>230</v>
      </c>
      <c r="X508" s="71">
        <v>4959</v>
      </c>
      <c r="Y508" s="71">
        <v>9004</v>
      </c>
      <c r="Z508" s="71">
        <v>12569</v>
      </c>
      <c r="AA508" s="71">
        <v>5207</v>
      </c>
      <c r="AB508" s="71">
        <v>19082</v>
      </c>
      <c r="AC508" s="71">
        <v>0</v>
      </c>
      <c r="AD508" s="71">
        <v>0</v>
      </c>
      <c r="AE508" s="72"/>
      <c r="AF508" s="71">
        <v>78127832.480445132</v>
      </c>
      <c r="AG508" s="71">
        <v>1058745.3121005201</v>
      </c>
      <c r="AH508" s="71">
        <v>1595512.4801155908</v>
      </c>
      <c r="AI508" s="71">
        <v>26630494.580100443</v>
      </c>
      <c r="AJ508" s="71">
        <v>42631575.334987096</v>
      </c>
      <c r="AK508" s="71"/>
      <c r="AL508" s="71"/>
      <c r="AM508" s="71">
        <v>2490413.0054418072</v>
      </c>
      <c r="AN508" s="71"/>
      <c r="AO508" s="71"/>
      <c r="AP508" s="71">
        <v>152534573.1931906</v>
      </c>
      <c r="AQ508" s="72"/>
      <c r="AR508" s="71">
        <v>930</v>
      </c>
      <c r="AS508" s="71">
        <v>540</v>
      </c>
      <c r="AT508" s="71">
        <v>0</v>
      </c>
      <c r="AU508" s="71">
        <v>0</v>
      </c>
      <c r="AV508" s="71">
        <v>0</v>
      </c>
      <c r="AW508" s="71">
        <v>0</v>
      </c>
      <c r="AX508" s="71"/>
      <c r="AY508" s="72"/>
      <c r="AZ508" s="71">
        <v>4602.680000000003</v>
      </c>
      <c r="BA508" s="71">
        <v>96221.200000000041</v>
      </c>
      <c r="BB508" s="71">
        <v>0</v>
      </c>
      <c r="BC508" s="71">
        <v>0</v>
      </c>
      <c r="BD508" s="71">
        <v>0</v>
      </c>
      <c r="BE508" s="71">
        <v>0</v>
      </c>
      <c r="BF508" s="71"/>
      <c r="BG508" s="72"/>
      <c r="BH508" s="71">
        <v>0</v>
      </c>
      <c r="BI508" s="71">
        <v>0</v>
      </c>
      <c r="BJ508" s="71">
        <v>43.356999999999999</v>
      </c>
      <c r="BK508" s="71">
        <v>0</v>
      </c>
      <c r="BL508" s="71">
        <v>0</v>
      </c>
      <c r="BM508" s="71">
        <v>0</v>
      </c>
      <c r="BN508" s="72"/>
      <c r="BO508" s="71">
        <v>0</v>
      </c>
      <c r="BP508" s="71">
        <v>0</v>
      </c>
      <c r="BQ508" s="71">
        <v>4</v>
      </c>
      <c r="BR508" s="71">
        <v>0</v>
      </c>
      <c r="BS508" s="71">
        <v>0</v>
      </c>
      <c r="BT508" s="71">
        <v>0</v>
      </c>
      <c r="BU508"/>
      <c r="BV508" s="70">
        <v>43.356999999999999</v>
      </c>
      <c r="BW508" s="70">
        <v>0</v>
      </c>
      <c r="BX508" s="70">
        <v>0</v>
      </c>
      <c r="BY508" s="70">
        <v>0</v>
      </c>
      <c r="BZ508" s="70">
        <v>0</v>
      </c>
      <c r="CA508" s="70">
        <v>0</v>
      </c>
      <c r="CB508" s="70">
        <v>0</v>
      </c>
      <c r="CC508" s="70">
        <v>0</v>
      </c>
      <c r="CD508" s="70">
        <v>0</v>
      </c>
    </row>
    <row r="509" spans="1:82">
      <c r="A509" s="70" t="s">
        <v>2184</v>
      </c>
      <c r="B509" s="70">
        <v>442</v>
      </c>
      <c r="C509" s="70">
        <v>18</v>
      </c>
      <c r="D509" s="70">
        <v>26</v>
      </c>
      <c r="E509" s="70">
        <v>2021</v>
      </c>
      <c r="F509" s="70" t="s">
        <v>160</v>
      </c>
      <c r="G509" s="70" t="s">
        <v>2166</v>
      </c>
      <c r="H509" s="70" t="s">
        <v>2167</v>
      </c>
      <c r="I509" s="148"/>
      <c r="J509" s="71">
        <v>69.839251288868354</v>
      </c>
      <c r="K509" s="71">
        <v>1.4251807863525721</v>
      </c>
      <c r="L509" s="71">
        <v>8.7532944792249197</v>
      </c>
      <c r="M509" s="71">
        <v>16.472233055034366</v>
      </c>
      <c r="N509" s="71">
        <v>16.064723879832215</v>
      </c>
      <c r="O509" s="71">
        <v>16.919879921565965</v>
      </c>
      <c r="P509" s="71">
        <v>24.088025730039273</v>
      </c>
      <c r="Q509" s="71">
        <v>1.10485923328168</v>
      </c>
      <c r="R509" s="71">
        <v>0</v>
      </c>
      <c r="S509" s="71">
        <v>0</v>
      </c>
      <c r="T509" s="72"/>
      <c r="U509" s="71">
        <v>5589811</v>
      </c>
      <c r="V509" s="71">
        <v>741</v>
      </c>
      <c r="W509" s="71">
        <v>230</v>
      </c>
      <c r="X509" s="71">
        <v>4959</v>
      </c>
      <c r="Y509" s="71">
        <v>8978</v>
      </c>
      <c r="Z509" s="71">
        <v>12449</v>
      </c>
      <c r="AA509" s="71">
        <v>5184</v>
      </c>
      <c r="AB509" s="71">
        <v>18923</v>
      </c>
      <c r="AC509" s="71">
        <v>0</v>
      </c>
      <c r="AD509" s="71">
        <v>0</v>
      </c>
      <c r="AE509" s="72"/>
      <c r="AF509" s="71">
        <v>62452867.170546092</v>
      </c>
      <c r="AG509" s="71">
        <v>1128341.8645960705</v>
      </c>
      <c r="AH509" s="71">
        <v>1458596.4610598176</v>
      </c>
      <c r="AI509" s="71">
        <v>29409547.73713804</v>
      </c>
      <c r="AJ509" s="71">
        <v>39219635.026707619</v>
      </c>
      <c r="AK509" s="71">
        <v>0</v>
      </c>
      <c r="AL509" s="71">
        <v>0</v>
      </c>
      <c r="AM509" s="71">
        <v>2483906.5489870547</v>
      </c>
      <c r="AN509" s="71">
        <v>0</v>
      </c>
      <c r="AO509" s="71">
        <v>0</v>
      </c>
      <c r="AP509" s="71">
        <v>136152894.80903471</v>
      </c>
      <c r="AQ509" s="72"/>
      <c r="AR509" s="71">
        <v>969</v>
      </c>
      <c r="AS509" s="71">
        <v>557</v>
      </c>
      <c r="AT509" s="71">
        <v>0</v>
      </c>
      <c r="AU509" s="71">
        <v>0</v>
      </c>
      <c r="AV509" s="71">
        <v>0</v>
      </c>
      <c r="AW509" s="71">
        <v>0</v>
      </c>
      <c r="AX509" s="71"/>
      <c r="AY509" s="72"/>
      <c r="AZ509" s="71">
        <v>4844.6300000000028</v>
      </c>
      <c r="BA509" s="71">
        <v>96716.700000000041</v>
      </c>
      <c r="BB509" s="71">
        <v>0</v>
      </c>
      <c r="BC509" s="71">
        <v>0</v>
      </c>
      <c r="BD509" s="71">
        <v>0</v>
      </c>
      <c r="BE509" s="71">
        <v>0</v>
      </c>
      <c r="BF509" s="71"/>
      <c r="BG509" s="72"/>
      <c r="BH509" s="71">
        <v>0</v>
      </c>
      <c r="BI509" s="71">
        <v>0</v>
      </c>
      <c r="BJ509" s="71">
        <v>41.779000000000003</v>
      </c>
      <c r="BK509" s="71">
        <v>0</v>
      </c>
      <c r="BL509" s="71">
        <v>0</v>
      </c>
      <c r="BM509" s="71">
        <v>0</v>
      </c>
      <c r="BN509" s="72"/>
      <c r="BO509" s="71">
        <v>0</v>
      </c>
      <c r="BP509" s="71">
        <v>0</v>
      </c>
      <c r="BQ509" s="71">
        <v>4</v>
      </c>
      <c r="BR509" s="71">
        <v>0</v>
      </c>
      <c r="BS509" s="71">
        <v>0</v>
      </c>
      <c r="BT509" s="71">
        <v>0</v>
      </c>
      <c r="BU509"/>
      <c r="BV509" s="70">
        <v>41.779000000000003</v>
      </c>
      <c r="BW509" s="70">
        <v>0</v>
      </c>
      <c r="BX509" s="70">
        <v>0</v>
      </c>
      <c r="BY509" s="70">
        <v>0</v>
      </c>
      <c r="BZ509" s="70">
        <v>0</v>
      </c>
      <c r="CA509" s="70">
        <v>0</v>
      </c>
      <c r="CB509" s="70">
        <v>0</v>
      </c>
      <c r="CC509" s="70">
        <v>0</v>
      </c>
      <c r="CD509" s="70">
        <v>0</v>
      </c>
    </row>
    <row r="510" spans="1:82">
      <c r="A510" s="70" t="s">
        <v>2185</v>
      </c>
      <c r="B510" s="70">
        <v>442</v>
      </c>
      <c r="C510" s="70">
        <v>19</v>
      </c>
      <c r="D510" s="70">
        <v>26</v>
      </c>
      <c r="E510" s="70">
        <v>2022</v>
      </c>
      <c r="F510" s="70" t="s">
        <v>161</v>
      </c>
      <c r="G510" s="70" t="s">
        <v>2166</v>
      </c>
      <c r="H510" s="70" t="s">
        <v>2167</v>
      </c>
      <c r="I510" s="148"/>
      <c r="J510" s="71">
        <v>57.674842544160242</v>
      </c>
      <c r="K510" s="71">
        <v>1.4523486533257517</v>
      </c>
      <c r="L510" s="71">
        <v>7.6047433286304393</v>
      </c>
      <c r="M510" s="71">
        <v>16.947937740609838</v>
      </c>
      <c r="N510" s="71">
        <v>24.217378786989542</v>
      </c>
      <c r="O510" s="71">
        <v>17.785489872389707</v>
      </c>
      <c r="P510" s="71">
        <v>23.515796959998209</v>
      </c>
      <c r="Q510" s="71">
        <v>1.1005717056699404</v>
      </c>
      <c r="R510" s="71">
        <v>0</v>
      </c>
      <c r="S510" s="71">
        <v>0</v>
      </c>
      <c r="T510" s="72"/>
      <c r="U510" s="71">
        <v>5173044</v>
      </c>
      <c r="V510" s="71">
        <v>741</v>
      </c>
      <c r="W510" s="71">
        <v>230</v>
      </c>
      <c r="X510" s="71">
        <v>4959</v>
      </c>
      <c r="Y510" s="71">
        <v>8985</v>
      </c>
      <c r="Z510" s="71">
        <v>12433</v>
      </c>
      <c r="AA510" s="71">
        <v>5138</v>
      </c>
      <c r="AB510" s="71">
        <v>18695</v>
      </c>
      <c r="AC510" s="71">
        <v>0</v>
      </c>
      <c r="AD510" s="71">
        <v>0</v>
      </c>
      <c r="AE510" s="72"/>
      <c r="AF510" s="71">
        <v>53359918.324706599</v>
      </c>
      <c r="AG510" s="71">
        <v>1130692.4303949613</v>
      </c>
      <c r="AH510" s="71">
        <v>1495779.2035086001</v>
      </c>
      <c r="AI510" s="71">
        <v>27194822.683639888</v>
      </c>
      <c r="AJ510" s="71">
        <v>47995418.080793187</v>
      </c>
      <c r="AK510" s="71">
        <v>0</v>
      </c>
      <c r="AL510" s="71">
        <v>0</v>
      </c>
      <c r="AM510" s="71">
        <v>2414034.7689410257</v>
      </c>
      <c r="AN510" s="71">
        <v>0</v>
      </c>
      <c r="AO510" s="71">
        <v>0</v>
      </c>
      <c r="AP510" s="71">
        <v>133590665.49198426</v>
      </c>
      <c r="AQ510" s="72"/>
      <c r="AR510" s="71">
        <v>1021</v>
      </c>
      <c r="AS510" s="71">
        <v>563</v>
      </c>
      <c r="AT510" s="71">
        <v>0</v>
      </c>
      <c r="AU510" s="71">
        <v>0</v>
      </c>
      <c r="AV510" s="71">
        <v>0</v>
      </c>
      <c r="AW510" s="71">
        <v>0</v>
      </c>
      <c r="AX510" s="71"/>
      <c r="AY510" s="72"/>
      <c r="AZ510" s="71">
        <v>5161.7200000000048</v>
      </c>
      <c r="BA510" s="71">
        <v>97013.700000000041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2186</v>
      </c>
      <c r="B511" s="70">
        <v>442</v>
      </c>
      <c r="C511" s="70">
        <v>20</v>
      </c>
      <c r="D511" s="70">
        <v>26</v>
      </c>
      <c r="E511" s="70">
        <v>2023</v>
      </c>
      <c r="F511" s="70" t="s">
        <v>1539</v>
      </c>
      <c r="G511" s="70" t="s">
        <v>2166</v>
      </c>
      <c r="H511" s="70" t="s">
        <v>2167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1051</v>
      </c>
      <c r="AS511" s="71">
        <v>564</v>
      </c>
      <c r="AT511" s="71">
        <v>0</v>
      </c>
      <c r="AU511" s="71">
        <v>0</v>
      </c>
      <c r="AV511" s="71">
        <v>0</v>
      </c>
      <c r="AW511" s="71">
        <v>0</v>
      </c>
      <c r="AX511" s="71"/>
      <c r="AY511" s="72"/>
      <c r="AZ511" s="71">
        <v>5349.5800000000054</v>
      </c>
      <c r="BA511" s="71">
        <v>97063.200000000041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2187</v>
      </c>
      <c r="B512" s="70">
        <v>442</v>
      </c>
      <c r="C512" s="70">
        <v>21</v>
      </c>
      <c r="D512" s="70">
        <v>26</v>
      </c>
      <c r="E512" s="70">
        <v>2024</v>
      </c>
      <c r="F512" s="70" t="s">
        <v>1554</v>
      </c>
      <c r="G512" s="70" t="s">
        <v>2166</v>
      </c>
      <c r="H512" s="70" t="s">
        <v>2167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2188</v>
      </c>
      <c r="B513" s="70">
        <v>137</v>
      </c>
      <c r="C513" s="70">
        <v>1</v>
      </c>
      <c r="D513" s="70">
        <v>9</v>
      </c>
      <c r="E513" s="70">
        <v>1990</v>
      </c>
      <c r="F513" s="70" t="s">
        <v>787</v>
      </c>
      <c r="G513" s="70" t="s">
        <v>2189</v>
      </c>
      <c r="H513" s="70" t="s">
        <v>2190</v>
      </c>
      <c r="I513" s="148"/>
      <c r="J513" s="71">
        <v>2.1854703483832592</v>
      </c>
      <c r="K513" s="71">
        <v>0.86925781460451945</v>
      </c>
      <c r="L513" s="71">
        <v>1.6448369041596389</v>
      </c>
      <c r="M513" s="71">
        <v>4.6365346663017766</v>
      </c>
      <c r="N513" s="71">
        <v>15.283619924302769</v>
      </c>
      <c r="O513" s="71">
        <v>12.977992313900209</v>
      </c>
      <c r="P513" s="71">
        <v>9.4394369209190945</v>
      </c>
      <c r="Q513" s="71">
        <v>1.2376969362097401</v>
      </c>
      <c r="R513" s="71">
        <v>0</v>
      </c>
      <c r="S513" s="71">
        <v>1.551795984910006</v>
      </c>
      <c r="T513" s="72"/>
      <c r="U513" s="71">
        <v>613800</v>
      </c>
      <c r="V513" s="71">
        <v>367</v>
      </c>
      <c r="W513" s="71">
        <v>19</v>
      </c>
      <c r="X513" s="71">
        <v>1771</v>
      </c>
      <c r="Y513" s="71">
        <v>5584</v>
      </c>
      <c r="Z513" s="71">
        <v>5338</v>
      </c>
      <c r="AA513" s="71">
        <v>2292</v>
      </c>
      <c r="AB513" s="71">
        <v>20096</v>
      </c>
      <c r="AC513" s="71">
        <v>0</v>
      </c>
      <c r="AD513" s="71">
        <v>1.551795984910006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2191</v>
      </c>
      <c r="B514" s="70">
        <v>138</v>
      </c>
      <c r="C514" s="70">
        <v>2</v>
      </c>
      <c r="D514" s="70">
        <v>9</v>
      </c>
      <c r="E514" s="70">
        <v>2005</v>
      </c>
      <c r="F514" s="70" t="s">
        <v>789</v>
      </c>
      <c r="G514" s="70" t="s">
        <v>2189</v>
      </c>
      <c r="H514" s="70" t="s">
        <v>2190</v>
      </c>
      <c r="I514" s="148"/>
      <c r="J514" s="71">
        <v>2.8559760613025191</v>
      </c>
      <c r="K514" s="71">
        <v>0.87776608362391573</v>
      </c>
      <c r="L514" s="71">
        <v>0</v>
      </c>
      <c r="M514" s="71">
        <v>9.2812511989216482</v>
      </c>
      <c r="N514" s="71">
        <v>21.89492988870078</v>
      </c>
      <c r="O514" s="71">
        <v>19.22826200028404</v>
      </c>
      <c r="P514" s="71">
        <v>10.560193366871861</v>
      </c>
      <c r="Q514" s="71">
        <v>1.2213527044930199</v>
      </c>
      <c r="R514" s="71">
        <v>0</v>
      </c>
      <c r="S514" s="71">
        <v>2.4132354243199998</v>
      </c>
      <c r="T514" s="72"/>
      <c r="U514" s="71">
        <v>516046</v>
      </c>
      <c r="V514" s="71">
        <v>436</v>
      </c>
      <c r="W514" s="71">
        <v>0</v>
      </c>
      <c r="X514" s="71">
        <v>1926</v>
      </c>
      <c r="Y514" s="71">
        <v>7351</v>
      </c>
      <c r="Z514" s="71">
        <v>9152</v>
      </c>
      <c r="AA514" s="71">
        <v>2100</v>
      </c>
      <c r="AB514" s="71">
        <v>20731</v>
      </c>
      <c r="AC514" s="71">
        <v>0</v>
      </c>
      <c r="AD514" s="71">
        <v>2.4132354243199998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2192</v>
      </c>
      <c r="B515" s="70">
        <v>139</v>
      </c>
      <c r="C515" s="70">
        <v>3</v>
      </c>
      <c r="D515" s="70">
        <v>9</v>
      </c>
      <c r="E515" s="70">
        <v>2006</v>
      </c>
      <c r="F515" s="70" t="s">
        <v>790</v>
      </c>
      <c r="G515" s="70" t="s">
        <v>2189</v>
      </c>
      <c r="H515" s="70" t="s">
        <v>2190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2193</v>
      </c>
      <c r="B516" s="70">
        <v>140</v>
      </c>
      <c r="C516" s="70">
        <v>4</v>
      </c>
      <c r="D516" s="70">
        <v>9</v>
      </c>
      <c r="E516" s="70">
        <v>2007</v>
      </c>
      <c r="F516" s="70" t="s">
        <v>791</v>
      </c>
      <c r="G516" s="70" t="s">
        <v>2189</v>
      </c>
      <c r="H516" s="70" t="s">
        <v>2190</v>
      </c>
      <c r="I516" s="148"/>
      <c r="J516" s="71">
        <v>2.2876035683975018</v>
      </c>
      <c r="K516" s="71">
        <v>0.67910812489810612</v>
      </c>
      <c r="L516" s="71">
        <v>0</v>
      </c>
      <c r="M516" s="71">
        <v>11.28976952064238</v>
      </c>
      <c r="N516" s="71">
        <v>21.658277265554421</v>
      </c>
      <c r="O516" s="71">
        <v>18.61795139439603</v>
      </c>
      <c r="P516" s="71">
        <v>10.39173037013914</v>
      </c>
      <c r="Q516" s="71">
        <v>1.2782845068314701</v>
      </c>
      <c r="R516" s="71">
        <v>0</v>
      </c>
      <c r="S516" s="71">
        <v>2.1971310800000001</v>
      </c>
      <c r="T516" s="72"/>
      <c r="U516" s="71">
        <v>594178</v>
      </c>
      <c r="V516" s="71">
        <v>344</v>
      </c>
      <c r="W516" s="71">
        <v>0</v>
      </c>
      <c r="X516" s="71">
        <v>2806</v>
      </c>
      <c r="Y516" s="71">
        <v>7546</v>
      </c>
      <c r="Z516" s="71">
        <v>9212</v>
      </c>
      <c r="AA516" s="71">
        <v>2035</v>
      </c>
      <c r="AB516" s="71">
        <v>20550</v>
      </c>
      <c r="AC516" s="71">
        <v>0</v>
      </c>
      <c r="AD516" s="71">
        <v>2.1971310800000001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2194</v>
      </c>
      <c r="B517" s="70">
        <v>141</v>
      </c>
      <c r="C517" s="70">
        <v>5</v>
      </c>
      <c r="D517" s="70">
        <v>9</v>
      </c>
      <c r="E517" s="70">
        <v>2008</v>
      </c>
      <c r="F517" s="70" t="s">
        <v>792</v>
      </c>
      <c r="G517" s="70" t="s">
        <v>2189</v>
      </c>
      <c r="H517" s="70" t="s">
        <v>2190</v>
      </c>
      <c r="I517" s="148"/>
      <c r="J517" s="71">
        <v>1.903191889163844</v>
      </c>
      <c r="K517" s="71">
        <v>0.5013129064685351</v>
      </c>
      <c r="L517" s="71">
        <v>0</v>
      </c>
      <c r="M517" s="71">
        <v>12.35311785095449</v>
      </c>
      <c r="N517" s="71">
        <v>22.776414658324541</v>
      </c>
      <c r="O517" s="71">
        <v>17.896835343993409</v>
      </c>
      <c r="P517" s="71">
        <v>9.8647185937765247</v>
      </c>
      <c r="Q517" s="71">
        <v>1.25135757351326</v>
      </c>
      <c r="R517" s="71">
        <v>0</v>
      </c>
      <c r="S517" s="71">
        <v>1.93426488</v>
      </c>
      <c r="T517" s="72"/>
      <c r="U517" s="71">
        <v>532215</v>
      </c>
      <c r="V517" s="71">
        <v>344</v>
      </c>
      <c r="W517" s="71">
        <v>0</v>
      </c>
      <c r="X517" s="71">
        <v>2806</v>
      </c>
      <c r="Y517" s="71">
        <v>7603</v>
      </c>
      <c r="Z517" s="71">
        <v>9166</v>
      </c>
      <c r="AA517" s="71">
        <v>1934</v>
      </c>
      <c r="AB517" s="71">
        <v>20448</v>
      </c>
      <c r="AC517" s="71">
        <v>0</v>
      </c>
      <c r="AD517" s="71">
        <v>1.93426488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2195</v>
      </c>
      <c r="B518" s="70">
        <v>142</v>
      </c>
      <c r="C518" s="70">
        <v>6</v>
      </c>
      <c r="D518" s="70">
        <v>9</v>
      </c>
      <c r="E518" s="70">
        <v>2009</v>
      </c>
      <c r="F518" s="70" t="s">
        <v>176</v>
      </c>
      <c r="G518" s="70" t="s">
        <v>2189</v>
      </c>
      <c r="H518" s="70" t="s">
        <v>2190</v>
      </c>
      <c r="I518" s="148"/>
      <c r="J518" s="71">
        <v>1.723139992460591</v>
      </c>
      <c r="K518" s="71">
        <v>0.42476256068516988</v>
      </c>
      <c r="L518" s="71">
        <v>0.65140293448424702</v>
      </c>
      <c r="M518" s="71">
        <v>11.647407033858469</v>
      </c>
      <c r="N518" s="71">
        <v>20.86115793447977</v>
      </c>
      <c r="O518" s="71">
        <v>18.236507596310879</v>
      </c>
      <c r="P518" s="71">
        <v>9.3257935607173312</v>
      </c>
      <c r="Q518" s="71">
        <v>1.1854767821813399</v>
      </c>
      <c r="R518" s="71">
        <v>0</v>
      </c>
      <c r="S518" s="71">
        <v>1.7627213452099999</v>
      </c>
      <c r="T518" s="72"/>
      <c r="U518" s="71">
        <v>473774</v>
      </c>
      <c r="V518" s="71">
        <v>304</v>
      </c>
      <c r="W518" s="71">
        <v>15</v>
      </c>
      <c r="X518" s="71">
        <v>3190</v>
      </c>
      <c r="Y518" s="71">
        <v>7647</v>
      </c>
      <c r="Z518" s="71">
        <v>9219</v>
      </c>
      <c r="AA518" s="71">
        <v>1877</v>
      </c>
      <c r="AB518" s="71">
        <v>20335</v>
      </c>
      <c r="AC518" s="71">
        <v>0</v>
      </c>
      <c r="AD518" s="71">
        <v>1.7627213452099999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2196</v>
      </c>
      <c r="B519" s="70">
        <v>143</v>
      </c>
      <c r="C519" s="70">
        <v>7</v>
      </c>
      <c r="D519" s="70">
        <v>9</v>
      </c>
      <c r="E519" s="70">
        <v>2010</v>
      </c>
      <c r="F519" s="70" t="s">
        <v>177</v>
      </c>
      <c r="G519" s="70" t="s">
        <v>2189</v>
      </c>
      <c r="H519" s="70" t="s">
        <v>2190</v>
      </c>
      <c r="I519" s="148"/>
      <c r="J519" s="71">
        <v>1.780290463064699</v>
      </c>
      <c r="K519" s="71">
        <v>0.47422911542562568</v>
      </c>
      <c r="L519" s="71">
        <v>0.62901340749640655</v>
      </c>
      <c r="M519" s="71">
        <v>12.62687260052456</v>
      </c>
      <c r="N519" s="71">
        <v>20.687134311558751</v>
      </c>
      <c r="O519" s="71">
        <v>18.1403441906605</v>
      </c>
      <c r="P519" s="71">
        <v>9.5391797905547406</v>
      </c>
      <c r="Q519" s="71">
        <v>1.22602684688333</v>
      </c>
      <c r="R519" s="71">
        <v>0</v>
      </c>
      <c r="S519" s="71">
        <v>1.8551420374000001</v>
      </c>
      <c r="T519" s="72"/>
      <c r="U519" s="71">
        <v>459808</v>
      </c>
      <c r="V519" s="71">
        <v>304</v>
      </c>
      <c r="W519" s="71">
        <v>15</v>
      </c>
      <c r="X519" s="71">
        <v>3190</v>
      </c>
      <c r="Y519" s="71">
        <v>7710</v>
      </c>
      <c r="Z519" s="71">
        <v>9213</v>
      </c>
      <c r="AA519" s="71">
        <v>1872</v>
      </c>
      <c r="AB519" s="71">
        <v>20152</v>
      </c>
      <c r="AC519" s="71">
        <v>0</v>
      </c>
      <c r="AD519" s="71">
        <v>1.8551420374000001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2197</v>
      </c>
      <c r="B520" s="70">
        <v>144</v>
      </c>
      <c r="C520" s="70">
        <v>8</v>
      </c>
      <c r="D520" s="70">
        <v>9</v>
      </c>
      <c r="E520" s="70">
        <v>2011</v>
      </c>
      <c r="F520" s="70" t="s">
        <v>178</v>
      </c>
      <c r="G520" s="1064" t="s">
        <v>2189</v>
      </c>
      <c r="H520" s="70" t="s">
        <v>2190</v>
      </c>
      <c r="I520" s="148"/>
      <c r="J520" s="71">
        <v>2.375588695136305</v>
      </c>
      <c r="K520" s="71">
        <v>0.67781519628372067</v>
      </c>
      <c r="L520" s="71">
        <v>0.50600860150954718</v>
      </c>
      <c r="M520" s="71">
        <v>15.45132953424315</v>
      </c>
      <c r="N520" s="71">
        <v>26.304631080336559</v>
      </c>
      <c r="O520" s="71">
        <v>17.793167538597789</v>
      </c>
      <c r="P520" s="71">
        <v>9.154646815657399</v>
      </c>
      <c r="Q520" s="71">
        <v>1.4034706590310999</v>
      </c>
      <c r="R520" s="71">
        <v>0</v>
      </c>
      <c r="S520" s="71">
        <v>2.0726373324999998</v>
      </c>
      <c r="T520" s="72"/>
      <c r="U520" s="71">
        <v>495539</v>
      </c>
      <c r="V520" s="71">
        <v>304</v>
      </c>
      <c r="W520" s="71">
        <v>15</v>
      </c>
      <c r="X520" s="71">
        <v>3190</v>
      </c>
      <c r="Y520" s="71">
        <v>7747</v>
      </c>
      <c r="Z520" s="71">
        <v>9233</v>
      </c>
      <c r="AA520" s="71">
        <v>1850</v>
      </c>
      <c r="AB520" s="71">
        <v>19999</v>
      </c>
      <c r="AC520" s="71">
        <v>0</v>
      </c>
      <c r="AD520" s="71">
        <v>2.0726373324999998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2198</v>
      </c>
      <c r="B521" s="70">
        <v>145</v>
      </c>
      <c r="C521" s="70">
        <v>9</v>
      </c>
      <c r="D521" s="70">
        <v>9</v>
      </c>
      <c r="E521" s="70">
        <v>2012</v>
      </c>
      <c r="F521" s="70" t="s">
        <v>179</v>
      </c>
      <c r="G521" s="1064" t="s">
        <v>2189</v>
      </c>
      <c r="H521" s="70" t="s">
        <v>2190</v>
      </c>
      <c r="I521" s="148"/>
      <c r="J521" s="71">
        <v>2.1941333259554701</v>
      </c>
      <c r="K521" s="71">
        <v>0.65941081343379659</v>
      </c>
      <c r="L521" s="71">
        <v>0.49930529952764119</v>
      </c>
      <c r="M521" s="71">
        <v>15.84967404601778</v>
      </c>
      <c r="N521" s="71">
        <v>30.050414052130559</v>
      </c>
      <c r="O521" s="71">
        <v>17.706685329299876</v>
      </c>
      <c r="P521" s="71">
        <v>9.0126443496468838</v>
      </c>
      <c r="Q521" s="71">
        <v>1.5086022055036401</v>
      </c>
      <c r="R521" s="71">
        <v>0</v>
      </c>
      <c r="S521" s="71">
        <v>1.6589401408</v>
      </c>
      <c r="T521" s="72"/>
      <c r="U521" s="71">
        <v>458375</v>
      </c>
      <c r="V521" s="71">
        <v>304</v>
      </c>
      <c r="W521" s="71">
        <v>15</v>
      </c>
      <c r="X521" s="71">
        <v>3190</v>
      </c>
      <c r="Y521" s="71">
        <v>7806</v>
      </c>
      <c r="Z521" s="71">
        <v>9261</v>
      </c>
      <c r="AA521" s="71">
        <v>1811</v>
      </c>
      <c r="AB521" s="71">
        <v>19786</v>
      </c>
      <c r="AC521" s="71">
        <v>0</v>
      </c>
      <c r="AD521" s="71">
        <v>1.6589401408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2199</v>
      </c>
      <c r="B522" s="70">
        <v>146</v>
      </c>
      <c r="C522" s="70">
        <v>10</v>
      </c>
      <c r="D522" s="70">
        <v>9</v>
      </c>
      <c r="E522" s="70">
        <v>2013</v>
      </c>
      <c r="F522" s="70" t="s">
        <v>180</v>
      </c>
      <c r="G522" s="70" t="s">
        <v>2189</v>
      </c>
      <c r="H522" s="70" t="s">
        <v>2190</v>
      </c>
      <c r="I522" s="148"/>
      <c r="J522" s="71">
        <v>2.3085236704154419</v>
      </c>
      <c r="K522" s="71">
        <v>0.5440627650157146</v>
      </c>
      <c r="L522" s="71">
        <v>0.45970602113340869</v>
      </c>
      <c r="M522" s="71">
        <v>16.245723388215119</v>
      </c>
      <c r="N522" s="71">
        <v>30.8161496175377</v>
      </c>
      <c r="O522" s="71">
        <v>17.019452710613866</v>
      </c>
      <c r="P522" s="71">
        <v>9.0815716063551672</v>
      </c>
      <c r="Q522" s="71">
        <v>1.5132164324765001</v>
      </c>
      <c r="R522" s="71">
        <v>0</v>
      </c>
      <c r="S522" s="71">
        <v>1.849603135</v>
      </c>
      <c r="T522" s="72"/>
      <c r="U522" s="71">
        <v>479839</v>
      </c>
      <c r="V522" s="71">
        <v>304</v>
      </c>
      <c r="W522" s="71">
        <v>15</v>
      </c>
      <c r="X522" s="71">
        <v>3190</v>
      </c>
      <c r="Y522" s="71">
        <v>7779</v>
      </c>
      <c r="Z522" s="71">
        <v>9299</v>
      </c>
      <c r="AA522" s="71">
        <v>1818</v>
      </c>
      <c r="AB522" s="71">
        <v>19562</v>
      </c>
      <c r="AC522" s="71">
        <v>0</v>
      </c>
      <c r="AD522" s="71">
        <v>1.849603135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2200</v>
      </c>
      <c r="B523" s="70">
        <v>147</v>
      </c>
      <c r="C523" s="70">
        <v>11</v>
      </c>
      <c r="D523" s="70">
        <v>9</v>
      </c>
      <c r="E523" s="70">
        <v>2014</v>
      </c>
      <c r="F523" s="70" t="s">
        <v>181</v>
      </c>
      <c r="G523" s="70" t="s">
        <v>2189</v>
      </c>
      <c r="H523" s="70" t="s">
        <v>2190</v>
      </c>
      <c r="I523" s="148"/>
      <c r="J523" s="71">
        <v>2.1047536758795662</v>
      </c>
      <c r="K523" s="71">
        <v>0.46145716567961159</v>
      </c>
      <c r="L523" s="71">
        <v>2.0202990510796059</v>
      </c>
      <c r="M523" s="71">
        <v>15.491677208305511</v>
      </c>
      <c r="N523" s="71">
        <v>30.376209313313531</v>
      </c>
      <c r="O523" s="71">
        <v>16.088159795598624</v>
      </c>
      <c r="P523" s="71">
        <v>9.1840108481898461</v>
      </c>
      <c r="Q523" s="71">
        <v>1.4439739890029299</v>
      </c>
      <c r="R523" s="71">
        <v>0</v>
      </c>
      <c r="S523" s="71">
        <v>1.7502603299999999</v>
      </c>
      <c r="T523" s="72"/>
      <c r="U523" s="71">
        <v>486939</v>
      </c>
      <c r="V523" s="71">
        <v>217</v>
      </c>
      <c r="W523" s="71">
        <v>53</v>
      </c>
      <c r="X523" s="71">
        <v>3040</v>
      </c>
      <c r="Y523" s="71">
        <v>7824</v>
      </c>
      <c r="Z523" s="71">
        <v>9258</v>
      </c>
      <c r="AA523" s="71">
        <v>1829</v>
      </c>
      <c r="AB523" s="71">
        <v>19456</v>
      </c>
      <c r="AC523" s="71">
        <v>0</v>
      </c>
      <c r="AD523" s="71">
        <v>1.7502603299999999</v>
      </c>
      <c r="AE523" s="72"/>
      <c r="AF523" s="71"/>
      <c r="AG523" s="71"/>
      <c r="AH523" s="71"/>
      <c r="AI523" s="71"/>
      <c r="AJ523" s="71"/>
      <c r="AK523" s="71"/>
      <c r="AL523" s="71"/>
      <c r="AM523" s="71"/>
      <c r="AN523" s="71"/>
      <c r="AO523" s="71"/>
      <c r="AP523" s="71"/>
      <c r="AQ523" s="72"/>
      <c r="AR523" s="71">
        <v>448</v>
      </c>
      <c r="AS523" s="71">
        <v>29</v>
      </c>
      <c r="AT523" s="71">
        <v>0</v>
      </c>
      <c r="AU523" s="71">
        <v>0</v>
      </c>
      <c r="AV523" s="71">
        <v>0</v>
      </c>
      <c r="AW523" s="71">
        <v>0</v>
      </c>
      <c r="AX523" s="71"/>
      <c r="AY523" s="72"/>
      <c r="AZ523" s="71">
        <v>1725.5</v>
      </c>
      <c r="BA523" s="71">
        <v>457.6</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2201</v>
      </c>
      <c r="B524" s="70">
        <v>148</v>
      </c>
      <c r="C524" s="70">
        <v>12</v>
      </c>
      <c r="D524" s="70">
        <v>9</v>
      </c>
      <c r="E524" s="70">
        <v>2015</v>
      </c>
      <c r="F524" s="70" t="s">
        <v>182</v>
      </c>
      <c r="G524" s="70" t="s">
        <v>2189</v>
      </c>
      <c r="H524" s="70" t="s">
        <v>2190</v>
      </c>
      <c r="I524" s="148"/>
      <c r="J524" s="71">
        <v>0.92936431990293122</v>
      </c>
      <c r="K524" s="71">
        <v>0.48183390926521708</v>
      </c>
      <c r="L524" s="71">
        <v>2.4407095880911669</v>
      </c>
      <c r="M524" s="71">
        <v>16.042020898203528</v>
      </c>
      <c r="N524" s="71">
        <v>28.143382277642711</v>
      </c>
      <c r="O524" s="71">
        <v>15.934804567775963</v>
      </c>
      <c r="P524" s="71">
        <v>9.0405078673787393</v>
      </c>
      <c r="Q524" s="71">
        <v>1.40999742366131</v>
      </c>
      <c r="R524" s="71">
        <v>0</v>
      </c>
      <c r="S524" s="71">
        <v>1.3111674066000001</v>
      </c>
      <c r="T524" s="72"/>
      <c r="U524" s="71">
        <v>198665</v>
      </c>
      <c r="V524" s="71">
        <v>217</v>
      </c>
      <c r="W524" s="71">
        <v>53</v>
      </c>
      <c r="X524" s="71">
        <v>3040</v>
      </c>
      <c r="Y524" s="71">
        <v>7891</v>
      </c>
      <c r="Z524" s="71">
        <v>9258</v>
      </c>
      <c r="AA524" s="71">
        <v>1799</v>
      </c>
      <c r="AB524" s="71">
        <v>19407</v>
      </c>
      <c r="AC524" s="71">
        <v>0</v>
      </c>
      <c r="AD524" s="71">
        <v>1.3111674066000001</v>
      </c>
      <c r="AE524" s="72"/>
      <c r="AF524" s="71">
        <v>1232496.024095739</v>
      </c>
      <c r="AG524" s="71">
        <v>356409.37222160102</v>
      </c>
      <c r="AH524" s="71">
        <v>518568.28301291057</v>
      </c>
      <c r="AI524" s="71">
        <v>19627788.34737701</v>
      </c>
      <c r="AJ524" s="71">
        <v>44019388.899817653</v>
      </c>
      <c r="AK524" s="71">
        <v>0</v>
      </c>
      <c r="AL524" s="71">
        <v>0</v>
      </c>
      <c r="AM524" s="71">
        <v>2659647.9406968621</v>
      </c>
      <c r="AN524" s="71">
        <v>0</v>
      </c>
      <c r="AO524" s="71">
        <v>0</v>
      </c>
      <c r="AP524" s="71">
        <v>68414298.867221773</v>
      </c>
      <c r="AQ524" s="72"/>
      <c r="AR524" s="71">
        <v>482</v>
      </c>
      <c r="AS524" s="71">
        <v>39</v>
      </c>
      <c r="AT524" s="71">
        <v>0</v>
      </c>
      <c r="AU524" s="71">
        <v>0</v>
      </c>
      <c r="AV524" s="71">
        <v>0</v>
      </c>
      <c r="AW524" s="71">
        <v>0</v>
      </c>
      <c r="AX524" s="71"/>
      <c r="AY524" s="72"/>
      <c r="AZ524" s="71">
        <v>1906.2</v>
      </c>
      <c r="BA524" s="71">
        <v>938.7</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2202</v>
      </c>
      <c r="B525" s="70">
        <v>149</v>
      </c>
      <c r="C525" s="70">
        <v>13</v>
      </c>
      <c r="D525" s="70">
        <v>9</v>
      </c>
      <c r="E525" s="70">
        <v>2016</v>
      </c>
      <c r="F525" s="70" t="s">
        <v>155</v>
      </c>
      <c r="G525" s="70" t="s">
        <v>2189</v>
      </c>
      <c r="H525" s="70" t="s">
        <v>2190</v>
      </c>
      <c r="I525" s="148"/>
      <c r="J525" s="71">
        <v>2.359408060693124</v>
      </c>
      <c r="K525" s="71">
        <v>0.47736940288070456</v>
      </c>
      <c r="L525" s="71">
        <v>2.5987261779379729</v>
      </c>
      <c r="M525" s="71">
        <v>14.079837696110525</v>
      </c>
      <c r="N525" s="71">
        <v>29.118756034528367</v>
      </c>
      <c r="O525" s="71">
        <v>15.688591526216587</v>
      </c>
      <c r="P525" s="71">
        <v>8.86230880772675</v>
      </c>
      <c r="Q525" s="71">
        <v>1.3594546400540881</v>
      </c>
      <c r="R525" s="71">
        <v>0</v>
      </c>
      <c r="S525" s="71">
        <v>1.6910583972800002</v>
      </c>
      <c r="T525" s="72"/>
      <c r="U525" s="71">
        <v>534086</v>
      </c>
      <c r="V525" s="71">
        <v>217</v>
      </c>
      <c r="W525" s="71">
        <v>53</v>
      </c>
      <c r="X525" s="71">
        <v>3040</v>
      </c>
      <c r="Y525" s="71">
        <v>7927</v>
      </c>
      <c r="Z525" s="71">
        <v>9227</v>
      </c>
      <c r="AA525" s="71">
        <v>1824</v>
      </c>
      <c r="AB525" s="71">
        <v>19247</v>
      </c>
      <c r="AC525" s="71">
        <v>0</v>
      </c>
      <c r="AD525" s="71">
        <v>1.69105839728</v>
      </c>
      <c r="AE525" s="72"/>
      <c r="AF525" s="71">
        <v>3283371.4750157832</v>
      </c>
      <c r="AG525" s="71">
        <v>339518.9667664101</v>
      </c>
      <c r="AH525" s="71">
        <v>432803.01653957361</v>
      </c>
      <c r="AI525" s="71">
        <v>20834119.572881799</v>
      </c>
      <c r="AJ525" s="71">
        <v>42774852.854508303</v>
      </c>
      <c r="AK525" s="71">
        <v>0</v>
      </c>
      <c r="AL525" s="71">
        <v>0</v>
      </c>
      <c r="AM525" s="71">
        <v>2639769.861976217</v>
      </c>
      <c r="AN525" s="71">
        <v>0</v>
      </c>
      <c r="AO525" s="71">
        <v>0</v>
      </c>
      <c r="AP525" s="71">
        <v>70304435.7476881</v>
      </c>
      <c r="AQ525" s="72"/>
      <c r="AR525" s="71">
        <v>504</v>
      </c>
      <c r="AS525" s="71">
        <v>45</v>
      </c>
      <c r="AT525" s="71">
        <v>0</v>
      </c>
      <c r="AU525" s="71">
        <v>0</v>
      </c>
      <c r="AV525" s="71">
        <v>0</v>
      </c>
      <c r="AW525" s="71">
        <v>0</v>
      </c>
      <c r="AX525" s="71"/>
      <c r="AY525" s="72"/>
      <c r="AZ525" s="71">
        <v>2018</v>
      </c>
      <c r="BA525" s="71">
        <v>1027.0999999999999</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2203</v>
      </c>
      <c r="B526" s="70">
        <v>150</v>
      </c>
      <c r="C526" s="70">
        <v>14</v>
      </c>
      <c r="D526" s="70">
        <v>9</v>
      </c>
      <c r="E526" s="70">
        <v>2017</v>
      </c>
      <c r="F526" s="70" t="s">
        <v>156</v>
      </c>
      <c r="G526" s="70" t="s">
        <v>2189</v>
      </c>
      <c r="H526" s="70" t="s">
        <v>2190</v>
      </c>
      <c r="I526" s="148"/>
      <c r="J526" s="71">
        <v>1.9618222571812349</v>
      </c>
      <c r="K526" s="71">
        <v>0.47055785640416498</v>
      </c>
      <c r="L526" s="71">
        <v>2.2254778003800624</v>
      </c>
      <c r="M526" s="71">
        <v>12.671590024740512</v>
      </c>
      <c r="N526" s="71">
        <v>25.459304321662856</v>
      </c>
      <c r="O526" s="71">
        <v>15.402485248548802</v>
      </c>
      <c r="P526" s="71">
        <v>8.6854706544060285</v>
      </c>
      <c r="Q526" s="71">
        <v>1.3020551922914501</v>
      </c>
      <c r="R526" s="71">
        <v>0</v>
      </c>
      <c r="S526" s="71">
        <v>1.7166951424000003</v>
      </c>
      <c r="T526" s="72"/>
      <c r="U526" s="71">
        <v>566494</v>
      </c>
      <c r="V526" s="71">
        <v>217</v>
      </c>
      <c r="W526" s="71">
        <v>53</v>
      </c>
      <c r="X526" s="71">
        <v>3040</v>
      </c>
      <c r="Y526" s="71">
        <v>7946</v>
      </c>
      <c r="Z526" s="71">
        <v>9209</v>
      </c>
      <c r="AA526" s="71">
        <v>1799</v>
      </c>
      <c r="AB526" s="71">
        <v>19063</v>
      </c>
      <c r="AC526" s="71">
        <v>0</v>
      </c>
      <c r="AD526" s="71">
        <v>1.7166951424000001</v>
      </c>
      <c r="AE526" s="72"/>
      <c r="AF526" s="71">
        <v>3046178.9613044211</v>
      </c>
      <c r="AG526" s="71">
        <v>349290.19921255478</v>
      </c>
      <c r="AH526" s="71">
        <v>498528.68078169989</v>
      </c>
      <c r="AI526" s="71">
        <v>21868809.14338636</v>
      </c>
      <c r="AJ526" s="71">
        <v>42993561.457778826</v>
      </c>
      <c r="AK526" s="71">
        <v>0</v>
      </c>
      <c r="AL526" s="71">
        <v>0</v>
      </c>
      <c r="AM526" s="71">
        <v>2618624.8749102042</v>
      </c>
      <c r="AN526" s="71">
        <v>0</v>
      </c>
      <c r="AO526" s="71">
        <v>0</v>
      </c>
      <c r="AP526" s="71">
        <v>71374993.317374066</v>
      </c>
      <c r="AQ526" s="72"/>
      <c r="AR526" s="71">
        <v>522</v>
      </c>
      <c r="AS526" s="71">
        <v>55</v>
      </c>
      <c r="AT526" s="71">
        <v>0</v>
      </c>
      <c r="AU526" s="71">
        <v>0</v>
      </c>
      <c r="AV526" s="71">
        <v>0</v>
      </c>
      <c r="AW526" s="71">
        <v>0</v>
      </c>
      <c r="AX526" s="71"/>
      <c r="AY526" s="72"/>
      <c r="AZ526" s="71">
        <v>2106.8000000000002</v>
      </c>
      <c r="BA526" s="71">
        <v>1299.4000000000001</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2204</v>
      </c>
      <c r="B527" s="70">
        <v>151</v>
      </c>
      <c r="C527" s="70">
        <v>15</v>
      </c>
      <c r="D527" s="70">
        <v>9</v>
      </c>
      <c r="E527" s="70">
        <v>2018</v>
      </c>
      <c r="F527" s="70" t="s">
        <v>183</v>
      </c>
      <c r="G527" s="70" t="s">
        <v>2189</v>
      </c>
      <c r="H527" s="70" t="s">
        <v>2190</v>
      </c>
      <c r="I527" s="148"/>
      <c r="J527" s="71">
        <v>1.79416506486785</v>
      </c>
      <c r="K527" s="71">
        <v>0.41987033711360111</v>
      </c>
      <c r="L527" s="71">
        <v>1.9709133619718746</v>
      </c>
      <c r="M527" s="71">
        <v>11.221783194293968</v>
      </c>
      <c r="N527" s="71">
        <v>19.662065916769411</v>
      </c>
      <c r="O527" s="71">
        <v>15.04253785596226</v>
      </c>
      <c r="P527" s="71">
        <v>8.4651766332404392</v>
      </c>
      <c r="Q527" s="71">
        <v>1.1972005617185799</v>
      </c>
      <c r="R527" s="71">
        <v>0</v>
      </c>
      <c r="S527" s="71">
        <v>1.3703858889599998</v>
      </c>
      <c r="T527" s="72"/>
      <c r="U527" s="71">
        <v>601708</v>
      </c>
      <c r="V527" s="71">
        <v>217</v>
      </c>
      <c r="W527" s="71">
        <v>53</v>
      </c>
      <c r="X527" s="71">
        <v>3040</v>
      </c>
      <c r="Y527" s="71">
        <v>7952</v>
      </c>
      <c r="Z527" s="71">
        <v>9166</v>
      </c>
      <c r="AA527" s="71">
        <v>1771</v>
      </c>
      <c r="AB527" s="71">
        <v>18889</v>
      </c>
      <c r="AC527" s="71">
        <v>0</v>
      </c>
      <c r="AD527" s="71">
        <v>1.37038588896</v>
      </c>
      <c r="AE527" s="72"/>
      <c r="AF527" s="71">
        <v>3152922.586944514</v>
      </c>
      <c r="AG527" s="71">
        <v>306723.0340042006</v>
      </c>
      <c r="AH527" s="71">
        <v>465970.41751191817</v>
      </c>
      <c r="AI527" s="71">
        <v>21493762.538391061</v>
      </c>
      <c r="AJ527" s="71">
        <v>37139873.670941487</v>
      </c>
      <c r="AK527" s="71">
        <v>0</v>
      </c>
      <c r="AL527" s="71">
        <v>0</v>
      </c>
      <c r="AM527" s="71">
        <v>2600091.8302323348</v>
      </c>
      <c r="AN527" s="71">
        <v>0</v>
      </c>
      <c r="AO527" s="71">
        <v>0</v>
      </c>
      <c r="AP527" s="71">
        <v>65159344.07802552</v>
      </c>
      <c r="AQ527" s="72"/>
      <c r="AR527" s="71">
        <v>544</v>
      </c>
      <c r="AS527" s="71">
        <v>67</v>
      </c>
      <c r="AT527" s="71">
        <v>0</v>
      </c>
      <c r="AU527" s="71">
        <v>0</v>
      </c>
      <c r="AV527" s="71">
        <v>0</v>
      </c>
      <c r="AW527" s="71">
        <v>0</v>
      </c>
      <c r="AX527" s="71"/>
      <c r="AY527" s="72"/>
      <c r="AZ527" s="71">
        <v>2207.3999999999996</v>
      </c>
      <c r="BA527" s="71">
        <v>2436</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2205</v>
      </c>
      <c r="B528" s="70">
        <v>152</v>
      </c>
      <c r="C528" s="70">
        <v>16</v>
      </c>
      <c r="D528" s="70">
        <v>9</v>
      </c>
      <c r="E528" s="70">
        <v>2019</v>
      </c>
      <c r="F528" s="70" t="s">
        <v>158</v>
      </c>
      <c r="G528" s="70" t="s">
        <v>2189</v>
      </c>
      <c r="H528" s="70" t="s">
        <v>2190</v>
      </c>
      <c r="I528" s="148"/>
      <c r="J528" s="71">
        <v>1.8158924269436967</v>
      </c>
      <c r="K528" s="71">
        <v>0.38963816956328434</v>
      </c>
      <c r="L528" s="71">
        <v>1.9873071710016874</v>
      </c>
      <c r="M528" s="71">
        <v>10.000779009534</v>
      </c>
      <c r="N528" s="71">
        <v>20.949273564555867</v>
      </c>
      <c r="O528" s="71">
        <v>14.589492481758867</v>
      </c>
      <c r="P528" s="71">
        <v>8.4904894605481207</v>
      </c>
      <c r="Q528" s="71">
        <v>1.15984357632899</v>
      </c>
      <c r="R528" s="71">
        <v>0</v>
      </c>
      <c r="S528" s="71">
        <v>1.3248535348899999</v>
      </c>
      <c r="T528" s="72"/>
      <c r="U528" s="71">
        <v>640316</v>
      </c>
      <c r="V528" s="71">
        <v>217</v>
      </c>
      <c r="W528" s="71">
        <v>53</v>
      </c>
      <c r="X528" s="71">
        <v>3040</v>
      </c>
      <c r="Y528" s="71">
        <v>8039</v>
      </c>
      <c r="Z528" s="71">
        <v>9134</v>
      </c>
      <c r="AA528" s="71">
        <v>1763</v>
      </c>
      <c r="AB528" s="71">
        <v>18795</v>
      </c>
      <c r="AC528" s="71">
        <v>0</v>
      </c>
      <c r="AD528" s="71">
        <v>1.3248535348899999</v>
      </c>
      <c r="AE528" s="72"/>
      <c r="AF528" s="71">
        <v>3353019.586802681</v>
      </c>
      <c r="AG528" s="71">
        <v>299260.96270646749</v>
      </c>
      <c r="AH528" s="71">
        <v>500122.28196153662</v>
      </c>
      <c r="AI528" s="71">
        <v>19994489.786683232</v>
      </c>
      <c r="AJ528" s="71">
        <v>41387780.495347038</v>
      </c>
      <c r="AK528" s="71">
        <v>0</v>
      </c>
      <c r="AL528" s="71">
        <v>0</v>
      </c>
      <c r="AM528" s="71">
        <v>2559737.5113157528</v>
      </c>
      <c r="AN528" s="71">
        <v>0</v>
      </c>
      <c r="AO528" s="71">
        <v>0</v>
      </c>
      <c r="AP528" s="71">
        <v>68094410.624816701</v>
      </c>
      <c r="AQ528" s="72"/>
      <c r="AR528" s="71">
        <v>566</v>
      </c>
      <c r="AS528" s="71">
        <v>71</v>
      </c>
      <c r="AT528" s="71">
        <v>0</v>
      </c>
      <c r="AU528" s="71">
        <v>0</v>
      </c>
      <c r="AV528" s="71">
        <v>0</v>
      </c>
      <c r="AW528" s="71">
        <v>0</v>
      </c>
      <c r="AX528" s="71"/>
      <c r="AY528" s="72"/>
      <c r="AZ528" s="71">
        <v>2314.4</v>
      </c>
      <c r="BA528" s="71">
        <v>2478.8000000000002</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2206</v>
      </c>
      <c r="B529" s="70">
        <v>153</v>
      </c>
      <c r="C529" s="70">
        <v>17</v>
      </c>
      <c r="D529" s="70">
        <v>9</v>
      </c>
      <c r="E529" s="70">
        <v>2020</v>
      </c>
      <c r="F529" s="70" t="s">
        <v>159</v>
      </c>
      <c r="G529" s="70" t="s">
        <v>2189</v>
      </c>
      <c r="H529" s="70" t="s">
        <v>2190</v>
      </c>
      <c r="I529" s="148"/>
      <c r="J529" s="71">
        <v>2.0057632780081089</v>
      </c>
      <c r="K529" s="71">
        <v>0.46986850071183939</v>
      </c>
      <c r="L529" s="71">
        <v>1.9610675574517447</v>
      </c>
      <c r="M529" s="71">
        <v>9.162691505448878</v>
      </c>
      <c r="N529" s="71">
        <v>19.122662540335863</v>
      </c>
      <c r="O529" s="71">
        <v>12.804849113020223</v>
      </c>
      <c r="P529" s="71">
        <v>8.0062055432851658</v>
      </c>
      <c r="Q529" s="71">
        <v>1.10091462730463</v>
      </c>
      <c r="R529" s="71">
        <v>0</v>
      </c>
      <c r="S529" s="71">
        <v>1.9894361895637001</v>
      </c>
      <c r="T529" s="72"/>
      <c r="U529" s="71">
        <v>552415</v>
      </c>
      <c r="V529" s="71">
        <v>225</v>
      </c>
      <c r="W529" s="71">
        <v>76</v>
      </c>
      <c r="X529" s="71">
        <v>3136</v>
      </c>
      <c r="Y529" s="71">
        <v>8076</v>
      </c>
      <c r="Z529" s="71">
        <v>9150</v>
      </c>
      <c r="AA529" s="71">
        <v>1767</v>
      </c>
      <c r="AB529" s="71">
        <v>18672</v>
      </c>
      <c r="AC529" s="71">
        <v>0</v>
      </c>
      <c r="AD529" s="71">
        <v>1.9894361895637001</v>
      </c>
      <c r="AE529" s="72"/>
      <c r="AF529" s="71">
        <v>3437478.740810825</v>
      </c>
      <c r="AG529" s="71">
        <v>331733.79717812006</v>
      </c>
      <c r="AH529" s="71">
        <v>544890.96962394356</v>
      </c>
      <c r="AI529" s="71">
        <v>17663803.411979683</v>
      </c>
      <c r="AJ529" s="71">
        <v>36556468.090157263</v>
      </c>
      <c r="AK529" s="71"/>
      <c r="AL529" s="71"/>
      <c r="AM529" s="71">
        <v>2436903.4502467993</v>
      </c>
      <c r="AN529" s="71"/>
      <c r="AO529" s="71"/>
      <c r="AP529" s="71">
        <v>60971278.459996626</v>
      </c>
      <c r="AQ529" s="72"/>
      <c r="AR529" s="71">
        <v>597</v>
      </c>
      <c r="AS529" s="71">
        <v>77</v>
      </c>
      <c r="AT529" s="71">
        <v>0</v>
      </c>
      <c r="AU529" s="71">
        <v>0</v>
      </c>
      <c r="AV529" s="71">
        <v>0</v>
      </c>
      <c r="AW529" s="71">
        <v>0</v>
      </c>
      <c r="AX529" s="71"/>
      <c r="AY529" s="72"/>
      <c r="AZ529" s="71">
        <v>2492</v>
      </c>
      <c r="BA529" s="71">
        <v>3047.5</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2207</v>
      </c>
      <c r="B530" s="70">
        <v>153</v>
      </c>
      <c r="C530" s="70">
        <v>18</v>
      </c>
      <c r="D530" s="70">
        <v>9</v>
      </c>
      <c r="E530" s="70">
        <v>2021</v>
      </c>
      <c r="F530" s="70" t="s">
        <v>160</v>
      </c>
      <c r="G530" s="70" t="s">
        <v>2189</v>
      </c>
      <c r="H530" s="70" t="s">
        <v>2190</v>
      </c>
      <c r="I530" s="148"/>
      <c r="J530" s="71">
        <v>1.6093101003241426</v>
      </c>
      <c r="K530" s="71">
        <v>0.49295159335261235</v>
      </c>
      <c r="L530" s="71">
        <v>2.1901686331920018</v>
      </c>
      <c r="M530" s="71">
        <v>9.2370862851702267</v>
      </c>
      <c r="N530" s="71">
        <v>19.21798094628997</v>
      </c>
      <c r="O530" s="71">
        <v>12.486379375004141</v>
      </c>
      <c r="P530" s="71">
        <v>8.2895520645042566</v>
      </c>
      <c r="Q530" s="71">
        <v>1.0849492296591501</v>
      </c>
      <c r="R530" s="71">
        <v>0</v>
      </c>
      <c r="S530" s="71">
        <v>1.5705359940000001</v>
      </c>
      <c r="T530" s="72"/>
      <c r="U530" s="71">
        <v>582597</v>
      </c>
      <c r="V530" s="71">
        <v>225</v>
      </c>
      <c r="W530" s="71">
        <v>76</v>
      </c>
      <c r="X530" s="71">
        <v>3136</v>
      </c>
      <c r="Y530" s="71">
        <v>8123</v>
      </c>
      <c r="Z530" s="71">
        <v>9187</v>
      </c>
      <c r="AA530" s="71">
        <v>1784</v>
      </c>
      <c r="AB530" s="71">
        <v>18582</v>
      </c>
      <c r="AC530" s="71">
        <v>0</v>
      </c>
      <c r="AD530" s="71">
        <v>1.5705359940000001</v>
      </c>
      <c r="AE530" s="72"/>
      <c r="AF530" s="71">
        <v>3382137.8891596487</v>
      </c>
      <c r="AG530" s="71">
        <v>360937.71141053998</v>
      </c>
      <c r="AH530" s="71">
        <v>587687.59907293355</v>
      </c>
      <c r="AI530" s="71">
        <v>20471756.590422634</v>
      </c>
      <c r="AJ530" s="71">
        <v>39101787.518446922</v>
      </c>
      <c r="AK530" s="71">
        <v>0</v>
      </c>
      <c r="AL530" s="71">
        <v>0</v>
      </c>
      <c r="AM530" s="71">
        <v>2439145.5632445938</v>
      </c>
      <c r="AN530" s="71">
        <v>0</v>
      </c>
      <c r="AO530" s="71">
        <v>0</v>
      </c>
      <c r="AP530" s="71">
        <v>66343452.871757276</v>
      </c>
      <c r="AQ530" s="72"/>
      <c r="AR530" s="71">
        <v>620</v>
      </c>
      <c r="AS530" s="71">
        <v>85</v>
      </c>
      <c r="AT530" s="71">
        <v>0</v>
      </c>
      <c r="AU530" s="71">
        <v>0</v>
      </c>
      <c r="AV530" s="71">
        <v>0</v>
      </c>
      <c r="AW530" s="71">
        <v>0</v>
      </c>
      <c r="AX530" s="71"/>
      <c r="AY530" s="72"/>
      <c r="AZ530" s="71">
        <v>2614.6999999999998</v>
      </c>
      <c r="BA530" s="71">
        <v>5703.4999999999982</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2208</v>
      </c>
      <c r="B531" s="70">
        <v>153</v>
      </c>
      <c r="C531" s="70">
        <v>19</v>
      </c>
      <c r="D531" s="70">
        <v>9</v>
      </c>
      <c r="E531" s="70">
        <v>2022</v>
      </c>
      <c r="F531" s="70" t="s">
        <v>161</v>
      </c>
      <c r="G531" s="70" t="s">
        <v>2189</v>
      </c>
      <c r="H531" s="70" t="s">
        <v>2190</v>
      </c>
      <c r="I531" s="148"/>
      <c r="J531" s="71">
        <v>1.8206262522124768</v>
      </c>
      <c r="K531" s="71">
        <v>0.44368663473251235</v>
      </c>
      <c r="L531" s="71">
        <v>1.8645812033850264</v>
      </c>
      <c r="M531" s="71">
        <v>10.603224904146598</v>
      </c>
      <c r="N531" s="71">
        <v>20.803412067051902</v>
      </c>
      <c r="O531" s="71">
        <v>13.046221156293262</v>
      </c>
      <c r="P531" s="71">
        <v>8.37561472105814</v>
      </c>
      <c r="Q531" s="71">
        <v>1.0852066767755912</v>
      </c>
      <c r="R531" s="71">
        <v>0</v>
      </c>
      <c r="S531" s="71">
        <v>1.6963755872399999</v>
      </c>
      <c r="T531" s="72"/>
      <c r="U531" s="71">
        <v>607766</v>
      </c>
      <c r="V531" s="71">
        <v>225</v>
      </c>
      <c r="W531" s="71">
        <v>76</v>
      </c>
      <c r="X531" s="71">
        <v>3136</v>
      </c>
      <c r="Y531" s="71">
        <v>8177</v>
      </c>
      <c r="Z531" s="71">
        <v>9120</v>
      </c>
      <c r="AA531" s="71">
        <v>1830</v>
      </c>
      <c r="AB531" s="71">
        <v>18434</v>
      </c>
      <c r="AC531" s="71">
        <v>0</v>
      </c>
      <c r="AD531" s="71">
        <v>1.6963755872399999</v>
      </c>
      <c r="AE531" s="72"/>
      <c r="AF531" s="71">
        <v>3100936.6301023494</v>
      </c>
      <c r="AG531" s="71">
        <v>348393.75200618553</v>
      </c>
      <c r="AH531" s="71">
        <v>576212.1531029226</v>
      </c>
      <c r="AI531" s="71">
        <v>20339331.246502399</v>
      </c>
      <c r="AJ531" s="71">
        <v>40309837.574331008</v>
      </c>
      <c r="AK531" s="71">
        <v>0</v>
      </c>
      <c r="AL531" s="71">
        <v>0</v>
      </c>
      <c r="AM531" s="71">
        <v>2380332.5451007681</v>
      </c>
      <c r="AN531" s="71">
        <v>0</v>
      </c>
      <c r="AO531" s="71">
        <v>0</v>
      </c>
      <c r="AP531" s="71">
        <v>67055043.901145637</v>
      </c>
      <c r="AQ531" s="72"/>
      <c r="AR531" s="71">
        <v>653</v>
      </c>
      <c r="AS531" s="71">
        <v>85</v>
      </c>
      <c r="AT531" s="71">
        <v>0</v>
      </c>
      <c r="AU531" s="71">
        <v>0</v>
      </c>
      <c r="AV531" s="71">
        <v>0</v>
      </c>
      <c r="AW531" s="71">
        <v>0</v>
      </c>
      <c r="AX531" s="71"/>
      <c r="AY531" s="72"/>
      <c r="AZ531" s="71">
        <v>2810.9000000000005</v>
      </c>
      <c r="BA531" s="71">
        <v>5702.7999999999984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2209</v>
      </c>
      <c r="B532" s="70">
        <v>153</v>
      </c>
      <c r="C532" s="70">
        <v>20</v>
      </c>
      <c r="D532" s="70">
        <v>9</v>
      </c>
      <c r="E532" s="70">
        <v>2023</v>
      </c>
      <c r="F532" s="70" t="s">
        <v>1539</v>
      </c>
      <c r="G532" s="70" t="s">
        <v>2189</v>
      </c>
      <c r="H532" s="70" t="s">
        <v>2190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705</v>
      </c>
      <c r="AS532" s="71">
        <v>85</v>
      </c>
      <c r="AT532" s="71">
        <v>0</v>
      </c>
      <c r="AU532" s="71">
        <v>0</v>
      </c>
      <c r="AV532" s="71">
        <v>0</v>
      </c>
      <c r="AW532" s="71">
        <v>0</v>
      </c>
      <c r="AX532" s="71"/>
      <c r="AY532" s="72"/>
      <c r="AZ532" s="71">
        <v>3113.4000000000024</v>
      </c>
      <c r="BA532" s="71">
        <v>5702.7999999999984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2210</v>
      </c>
      <c r="B533" s="70">
        <v>153</v>
      </c>
      <c r="C533" s="70">
        <v>21</v>
      </c>
      <c r="D533" s="70">
        <v>9</v>
      </c>
      <c r="E533" s="70">
        <v>2024</v>
      </c>
      <c r="F533" s="70" t="s">
        <v>1554</v>
      </c>
      <c r="G533" s="70" t="s">
        <v>2189</v>
      </c>
      <c r="H533" s="70" t="s">
        <v>2190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2211</v>
      </c>
      <c r="B534" s="70">
        <v>324</v>
      </c>
      <c r="C534" s="70">
        <v>1</v>
      </c>
      <c r="D534" s="70">
        <v>20</v>
      </c>
      <c r="E534" s="70">
        <v>1990</v>
      </c>
      <c r="F534" s="70" t="s">
        <v>787</v>
      </c>
      <c r="G534" s="70" t="s">
        <v>2212</v>
      </c>
      <c r="H534" s="70" t="s">
        <v>2213</v>
      </c>
      <c r="I534" s="148"/>
      <c r="J534" s="71">
        <v>73.759831050785692</v>
      </c>
      <c r="K534" s="71">
        <v>2.4004881301641108</v>
      </c>
      <c r="L534" s="71">
        <v>0.49177051090483742</v>
      </c>
      <c r="M534" s="71">
        <v>11.59992118755074</v>
      </c>
      <c r="N534" s="71">
        <v>28.414085494773602</v>
      </c>
      <c r="O534" s="71">
        <v>20.952479910301982</v>
      </c>
      <c r="P534" s="71">
        <v>24.81352855520835</v>
      </c>
      <c r="Q534" s="71">
        <v>1.47204391283584</v>
      </c>
      <c r="R534" s="71">
        <v>0</v>
      </c>
      <c r="S534" s="71">
        <v>1.32702881781788</v>
      </c>
      <c r="T534" s="72"/>
      <c r="U534" s="71">
        <v>10981154</v>
      </c>
      <c r="V534" s="71">
        <v>700</v>
      </c>
      <c r="W534" s="71">
        <v>7</v>
      </c>
      <c r="X534" s="71">
        <v>3992</v>
      </c>
      <c r="Y534" s="71">
        <v>7062</v>
      </c>
      <c r="Z534" s="71">
        <v>8618</v>
      </c>
      <c r="AA534" s="71">
        <v>6025</v>
      </c>
      <c r="AB534" s="71">
        <v>23901</v>
      </c>
      <c r="AC534" s="71">
        <v>0</v>
      </c>
      <c r="AD534" s="71">
        <v>1.32702881781788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2214</v>
      </c>
      <c r="B535" s="70">
        <v>325</v>
      </c>
      <c r="C535" s="70">
        <v>2</v>
      </c>
      <c r="D535" s="70">
        <v>20</v>
      </c>
      <c r="E535" s="70">
        <v>2005</v>
      </c>
      <c r="F535" s="70" t="s">
        <v>789</v>
      </c>
      <c r="G535" s="70" t="s">
        <v>2212</v>
      </c>
      <c r="H535" s="70" t="s">
        <v>2213</v>
      </c>
      <c r="I535" s="148"/>
      <c r="J535" s="71">
        <v>125.2924849717671</v>
      </c>
      <c r="K535" s="71">
        <v>1.559323506318921</v>
      </c>
      <c r="L535" s="71">
        <v>1.121758829444393</v>
      </c>
      <c r="M535" s="71">
        <v>16.49357386813789</v>
      </c>
      <c r="N535" s="71">
        <v>39.345020681724442</v>
      </c>
      <c r="O535" s="71">
        <v>28.329751399894011</v>
      </c>
      <c r="P535" s="71">
        <v>23.654833141792981</v>
      </c>
      <c r="Q535" s="71">
        <v>1.29829480241728</v>
      </c>
      <c r="R535" s="71">
        <v>0</v>
      </c>
      <c r="S535" s="71">
        <v>0.90555661679133836</v>
      </c>
      <c r="T535" s="72"/>
      <c r="U535" s="71">
        <v>22576046</v>
      </c>
      <c r="V535" s="71">
        <v>599</v>
      </c>
      <c r="W535" s="71">
        <v>15</v>
      </c>
      <c r="X535" s="71">
        <v>3027</v>
      </c>
      <c r="Y535" s="71">
        <v>7352</v>
      </c>
      <c r="Z535" s="71">
        <v>13484</v>
      </c>
      <c r="AA535" s="71">
        <v>4704</v>
      </c>
      <c r="AB535" s="71">
        <v>22037</v>
      </c>
      <c r="AC535" s="71">
        <v>0</v>
      </c>
      <c r="AD535" s="71">
        <v>0.90555661679133836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2215</v>
      </c>
      <c r="B536" s="70">
        <v>326</v>
      </c>
      <c r="C536" s="70">
        <v>3</v>
      </c>
      <c r="D536" s="70">
        <v>20</v>
      </c>
      <c r="E536" s="70">
        <v>2006</v>
      </c>
      <c r="F536" s="70" t="s">
        <v>790</v>
      </c>
      <c r="G536" s="70" t="s">
        <v>2212</v>
      </c>
      <c r="H536" s="70" t="s">
        <v>2213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2216</v>
      </c>
      <c r="B537" s="70">
        <v>327</v>
      </c>
      <c r="C537" s="70">
        <v>4</v>
      </c>
      <c r="D537" s="70">
        <v>20</v>
      </c>
      <c r="E537" s="70">
        <v>2007</v>
      </c>
      <c r="F537" s="70" t="s">
        <v>791</v>
      </c>
      <c r="G537" s="70" t="s">
        <v>2212</v>
      </c>
      <c r="H537" s="70" t="s">
        <v>2213</v>
      </c>
      <c r="I537" s="148"/>
      <c r="J537" s="71">
        <v>64.869275746032145</v>
      </c>
      <c r="K537" s="71">
        <v>1.359348727067881</v>
      </c>
      <c r="L537" s="71">
        <v>1.2281329668783421</v>
      </c>
      <c r="M537" s="71">
        <v>18.310548051124801</v>
      </c>
      <c r="N537" s="71">
        <v>34.79239487368379</v>
      </c>
      <c r="O537" s="71">
        <v>27.546968899871668</v>
      </c>
      <c r="P537" s="71">
        <v>23.326498442651399</v>
      </c>
      <c r="Q537" s="71">
        <v>1.3531154684722599</v>
      </c>
      <c r="R537" s="71">
        <v>0</v>
      </c>
      <c r="S537" s="71">
        <v>0.86226285185385676</v>
      </c>
      <c r="T537" s="72"/>
      <c r="U537" s="71">
        <v>11957737</v>
      </c>
      <c r="V537" s="71">
        <v>508</v>
      </c>
      <c r="W537" s="71">
        <v>20</v>
      </c>
      <c r="X537" s="71">
        <v>3921</v>
      </c>
      <c r="Y537" s="71">
        <v>7406</v>
      </c>
      <c r="Z537" s="71">
        <v>13630</v>
      </c>
      <c r="AA537" s="71">
        <v>4568</v>
      </c>
      <c r="AB537" s="71">
        <v>21753</v>
      </c>
      <c r="AC537" s="71">
        <v>0</v>
      </c>
      <c r="AD537" s="71">
        <v>0.86226285185385676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2217</v>
      </c>
      <c r="B538" s="70">
        <v>328</v>
      </c>
      <c r="C538" s="70">
        <v>5</v>
      </c>
      <c r="D538" s="70">
        <v>20</v>
      </c>
      <c r="E538" s="70">
        <v>2008</v>
      </c>
      <c r="F538" s="70" t="s">
        <v>792</v>
      </c>
      <c r="G538" s="70" t="s">
        <v>2212</v>
      </c>
      <c r="H538" s="70" t="s">
        <v>2213</v>
      </c>
      <c r="I538" s="148"/>
      <c r="J538" s="71">
        <v>58.135968045401007</v>
      </c>
      <c r="K538" s="71">
        <v>1.007665703470825</v>
      </c>
      <c r="L538" s="71">
        <v>1.1157872891354881</v>
      </c>
      <c r="M538" s="71">
        <v>19.808422602060499</v>
      </c>
      <c r="N538" s="71">
        <v>31.791738580848079</v>
      </c>
      <c r="O538" s="71">
        <v>26.601187511080759</v>
      </c>
      <c r="P538" s="71">
        <v>22.830651719619301</v>
      </c>
      <c r="Q538" s="71">
        <v>1.3199594827419501</v>
      </c>
      <c r="R538" s="71">
        <v>0</v>
      </c>
      <c r="S538" s="71">
        <v>0.74667668676599497</v>
      </c>
      <c r="T538" s="72"/>
      <c r="U538" s="71">
        <v>12435660</v>
      </c>
      <c r="V538" s="71">
        <v>508</v>
      </c>
      <c r="W538" s="71">
        <v>20</v>
      </c>
      <c r="X538" s="71">
        <v>3921</v>
      </c>
      <c r="Y538" s="71">
        <v>7446</v>
      </c>
      <c r="Z538" s="71">
        <v>13624</v>
      </c>
      <c r="AA538" s="71">
        <v>4476</v>
      </c>
      <c r="AB538" s="71">
        <v>21569</v>
      </c>
      <c r="AC538" s="71">
        <v>0</v>
      </c>
      <c r="AD538" s="71">
        <v>0.74667668676599497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2218</v>
      </c>
      <c r="B539" s="70">
        <v>329</v>
      </c>
      <c r="C539" s="70">
        <v>6</v>
      </c>
      <c r="D539" s="70">
        <v>20</v>
      </c>
      <c r="E539" s="70">
        <v>2009</v>
      </c>
      <c r="F539" s="70" t="s">
        <v>176</v>
      </c>
      <c r="G539" s="1064" t="s">
        <v>2212</v>
      </c>
      <c r="H539" s="70" t="s">
        <v>2213</v>
      </c>
      <c r="I539" s="148"/>
      <c r="J539" s="71">
        <v>57.432795368864731</v>
      </c>
      <c r="K539" s="71">
        <v>1.0806308172856971</v>
      </c>
      <c r="L539" s="71">
        <v>0.64077576462647279</v>
      </c>
      <c r="M539" s="71">
        <v>20.343688515114419</v>
      </c>
      <c r="N539" s="71">
        <v>32.141587750719687</v>
      </c>
      <c r="O539" s="71">
        <v>27.114416924030071</v>
      </c>
      <c r="P539" s="71">
        <v>21.548197481529609</v>
      </c>
      <c r="Q539" s="71">
        <v>1.24692219788919</v>
      </c>
      <c r="R539" s="71">
        <v>0</v>
      </c>
      <c r="S539" s="71">
        <v>0.89607886398540015</v>
      </c>
      <c r="T539" s="72"/>
      <c r="U539" s="71">
        <v>9126197</v>
      </c>
      <c r="V539" s="71">
        <v>522</v>
      </c>
      <c r="W539" s="71">
        <v>16</v>
      </c>
      <c r="X539" s="71">
        <v>4106</v>
      </c>
      <c r="Y539" s="71">
        <v>7470</v>
      </c>
      <c r="Z539" s="71">
        <v>13707</v>
      </c>
      <c r="AA539" s="71">
        <v>4337</v>
      </c>
      <c r="AB539" s="71">
        <v>21389</v>
      </c>
      <c r="AC539" s="71">
        <v>0</v>
      </c>
      <c r="AD539" s="71">
        <v>0.89607886398540015</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30.638000000000002</v>
      </c>
      <c r="BK539" s="71">
        <v>0</v>
      </c>
      <c r="BL539" s="71">
        <v>0</v>
      </c>
      <c r="BM539" s="71">
        <v>0</v>
      </c>
      <c r="BN539" s="72"/>
      <c r="BO539" s="71">
        <v>0</v>
      </c>
      <c r="BP539" s="71">
        <v>0</v>
      </c>
      <c r="BQ539" s="71">
        <v>3</v>
      </c>
      <c r="BR539" s="71">
        <v>0</v>
      </c>
      <c r="BS539" s="71">
        <v>0</v>
      </c>
      <c r="BT539" s="71">
        <v>0</v>
      </c>
      <c r="BU539"/>
      <c r="BV539" s="70">
        <v>30.638000000000002</v>
      </c>
      <c r="BW539" s="70">
        <v>0</v>
      </c>
      <c r="BX539" s="70">
        <v>0</v>
      </c>
      <c r="BY539" s="70">
        <v>0</v>
      </c>
      <c r="BZ539" s="70">
        <v>0</v>
      </c>
      <c r="CA539" s="70">
        <v>0</v>
      </c>
      <c r="CB539" s="70">
        <v>0</v>
      </c>
      <c r="CC539" s="70">
        <v>0</v>
      </c>
      <c r="CD539" s="70">
        <v>0</v>
      </c>
    </row>
    <row r="540" spans="1:82">
      <c r="A540" s="70" t="s">
        <v>2219</v>
      </c>
      <c r="B540" s="70">
        <v>330</v>
      </c>
      <c r="C540" s="70">
        <v>7</v>
      </c>
      <c r="D540" s="70">
        <v>20</v>
      </c>
      <c r="E540" s="70">
        <v>2010</v>
      </c>
      <c r="F540" s="70" t="s">
        <v>177</v>
      </c>
      <c r="G540" s="1064" t="s">
        <v>2212</v>
      </c>
      <c r="H540" s="70" t="s">
        <v>2213</v>
      </c>
      <c r="I540" s="148"/>
      <c r="J540" s="71">
        <v>48.185896520558089</v>
      </c>
      <c r="K540" s="71">
        <v>1.157667604047576</v>
      </c>
      <c r="L540" s="71">
        <v>0.65253029956533803</v>
      </c>
      <c r="M540" s="71">
        <v>21.01904423577351</v>
      </c>
      <c r="N540" s="71">
        <v>34.275871107813003</v>
      </c>
      <c r="O540" s="71">
        <v>26.987035436577969</v>
      </c>
      <c r="P540" s="71">
        <v>21.656791725351312</v>
      </c>
      <c r="Q540" s="71">
        <v>1.29282803177207</v>
      </c>
      <c r="R540" s="71">
        <v>0</v>
      </c>
      <c r="S540" s="71">
        <v>0.85855764298272697</v>
      </c>
      <c r="T540" s="72"/>
      <c r="U540" s="71">
        <v>8941275</v>
      </c>
      <c r="V540" s="71">
        <v>522</v>
      </c>
      <c r="W540" s="71">
        <v>16</v>
      </c>
      <c r="X540" s="71">
        <v>4106</v>
      </c>
      <c r="Y540" s="71">
        <v>7485</v>
      </c>
      <c r="Z540" s="71">
        <v>13706</v>
      </c>
      <c r="AA540" s="71">
        <v>4250</v>
      </c>
      <c r="AB540" s="71">
        <v>21250</v>
      </c>
      <c r="AC540" s="71">
        <v>0</v>
      </c>
      <c r="AD540" s="71">
        <v>0.85855764298272697</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33.238999999999997</v>
      </c>
      <c r="BK540" s="71">
        <v>0</v>
      </c>
      <c r="BL540" s="71">
        <v>0</v>
      </c>
      <c r="BM540" s="71">
        <v>0</v>
      </c>
      <c r="BN540" s="72"/>
      <c r="BO540" s="71">
        <v>0</v>
      </c>
      <c r="BP540" s="71">
        <v>0</v>
      </c>
      <c r="BQ540" s="71">
        <v>4</v>
      </c>
      <c r="BR540" s="71">
        <v>0</v>
      </c>
      <c r="BS540" s="71">
        <v>0</v>
      </c>
      <c r="BT540" s="71">
        <v>0</v>
      </c>
      <c r="BU540"/>
      <c r="BV540" s="70">
        <v>33.238999999999997</v>
      </c>
      <c r="BW540" s="70">
        <v>0</v>
      </c>
      <c r="BX540" s="70">
        <v>0</v>
      </c>
      <c r="BY540" s="70">
        <v>0</v>
      </c>
      <c r="BZ540" s="70">
        <v>0</v>
      </c>
      <c r="CA540" s="70">
        <v>0</v>
      </c>
      <c r="CB540" s="70">
        <v>0</v>
      </c>
      <c r="CC540" s="70">
        <v>0</v>
      </c>
      <c r="CD540" s="70">
        <v>0</v>
      </c>
    </row>
    <row r="541" spans="1:82">
      <c r="A541" s="70" t="s">
        <v>2220</v>
      </c>
      <c r="B541" s="70">
        <v>331</v>
      </c>
      <c r="C541" s="70">
        <v>8</v>
      </c>
      <c r="D541" s="70">
        <v>20</v>
      </c>
      <c r="E541" s="70">
        <v>2011</v>
      </c>
      <c r="F541" s="70" t="s">
        <v>178</v>
      </c>
      <c r="G541" s="70" t="s">
        <v>2212</v>
      </c>
      <c r="H541" s="70" t="s">
        <v>2213</v>
      </c>
      <c r="I541" s="148"/>
      <c r="J541" s="71">
        <v>41.986166558412528</v>
      </c>
      <c r="K541" s="71">
        <v>1.453023401852809</v>
      </c>
      <c r="L541" s="71">
        <v>0.58222759736738638</v>
      </c>
      <c r="M541" s="71">
        <v>23.13171130713307</v>
      </c>
      <c r="N541" s="71">
        <v>32.281876316691488</v>
      </c>
      <c r="O541" s="71">
        <v>26.602067009943013</v>
      </c>
      <c r="P541" s="71">
        <v>20.694450261123915</v>
      </c>
      <c r="Q541" s="71">
        <v>1.47266522224949</v>
      </c>
      <c r="R541" s="71">
        <v>0</v>
      </c>
      <c r="S541" s="71">
        <v>0.81927746080614972</v>
      </c>
      <c r="T541" s="72"/>
      <c r="U541" s="71">
        <v>7387707</v>
      </c>
      <c r="V541" s="71">
        <v>522</v>
      </c>
      <c r="W541" s="71">
        <v>16</v>
      </c>
      <c r="X541" s="71">
        <v>4106</v>
      </c>
      <c r="Y541" s="71">
        <v>7507</v>
      </c>
      <c r="Z541" s="71">
        <v>13804</v>
      </c>
      <c r="AA541" s="71">
        <v>4182</v>
      </c>
      <c r="AB541" s="71">
        <v>20985</v>
      </c>
      <c r="AC541" s="71">
        <v>0</v>
      </c>
      <c r="AD541" s="71">
        <v>0.81927746080614972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33.906999999999996</v>
      </c>
      <c r="BK541" s="71">
        <v>0</v>
      </c>
      <c r="BL541" s="71">
        <v>0</v>
      </c>
      <c r="BM541" s="71">
        <v>0</v>
      </c>
      <c r="BN541" s="72"/>
      <c r="BO541" s="71">
        <v>0</v>
      </c>
      <c r="BP541" s="71">
        <v>0</v>
      </c>
      <c r="BQ541" s="71">
        <v>4</v>
      </c>
      <c r="BR541" s="71">
        <v>0</v>
      </c>
      <c r="BS541" s="71">
        <v>0</v>
      </c>
      <c r="BT541" s="71">
        <v>0</v>
      </c>
      <c r="BU541"/>
      <c r="BV541" s="70">
        <v>33.906999999999996</v>
      </c>
      <c r="BW541" s="70">
        <v>0</v>
      </c>
      <c r="BX541" s="70">
        <v>0</v>
      </c>
      <c r="BY541" s="70">
        <v>0</v>
      </c>
      <c r="BZ541" s="70">
        <v>0</v>
      </c>
      <c r="CA541" s="70">
        <v>0</v>
      </c>
      <c r="CB541" s="70">
        <v>0</v>
      </c>
      <c r="CC541" s="70">
        <v>0</v>
      </c>
      <c r="CD541" s="70">
        <v>0</v>
      </c>
    </row>
    <row r="542" spans="1:82">
      <c r="A542" s="70" t="s">
        <v>2221</v>
      </c>
      <c r="B542" s="70">
        <v>332</v>
      </c>
      <c r="C542" s="70">
        <v>9</v>
      </c>
      <c r="D542" s="70">
        <v>20</v>
      </c>
      <c r="E542" s="70">
        <v>2012</v>
      </c>
      <c r="F542" s="70" t="s">
        <v>179</v>
      </c>
      <c r="G542" s="70" t="s">
        <v>2212</v>
      </c>
      <c r="H542" s="70" t="s">
        <v>2213</v>
      </c>
      <c r="I542" s="148"/>
      <c r="J542" s="71">
        <v>44.032238973640332</v>
      </c>
      <c r="K542" s="71">
        <v>1.3115374533817159</v>
      </c>
      <c r="L542" s="71">
        <v>0.59198733845743279</v>
      </c>
      <c r="M542" s="71">
        <v>20.82568454262724</v>
      </c>
      <c r="N542" s="71">
        <v>31.743025478470649</v>
      </c>
      <c r="O542" s="71">
        <v>26.524656686467679</v>
      </c>
      <c r="P542" s="71">
        <v>20.354343119854086</v>
      </c>
      <c r="Q542" s="71">
        <v>1.60322341934323</v>
      </c>
      <c r="R542" s="71">
        <v>0</v>
      </c>
      <c r="S542" s="71">
        <v>0.70638270816596804</v>
      </c>
      <c r="T542" s="72"/>
      <c r="U542" s="71">
        <v>7949801</v>
      </c>
      <c r="V542" s="71">
        <v>522</v>
      </c>
      <c r="W542" s="71">
        <v>16</v>
      </c>
      <c r="X542" s="71">
        <v>4106</v>
      </c>
      <c r="Y542" s="71">
        <v>7621</v>
      </c>
      <c r="Z542" s="71">
        <v>13873</v>
      </c>
      <c r="AA542" s="71">
        <v>4090</v>
      </c>
      <c r="AB542" s="71">
        <v>21027</v>
      </c>
      <c r="AC542" s="71">
        <v>0</v>
      </c>
      <c r="AD542" s="71">
        <v>0.70638270816596804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42.087000000000003</v>
      </c>
      <c r="BK542" s="71">
        <v>0</v>
      </c>
      <c r="BL542" s="71">
        <v>0</v>
      </c>
      <c r="BM542" s="71">
        <v>0</v>
      </c>
      <c r="BN542" s="72"/>
      <c r="BO542" s="71">
        <v>0</v>
      </c>
      <c r="BP542" s="71">
        <v>0</v>
      </c>
      <c r="BQ542" s="71">
        <v>5</v>
      </c>
      <c r="BR542" s="71">
        <v>0</v>
      </c>
      <c r="BS542" s="71">
        <v>0</v>
      </c>
      <c r="BT542" s="71">
        <v>0</v>
      </c>
      <c r="BU542"/>
      <c r="BV542" s="70">
        <v>42.087000000000003</v>
      </c>
      <c r="BW542" s="70">
        <v>0</v>
      </c>
      <c r="BX542" s="70">
        <v>0</v>
      </c>
      <c r="BY542" s="70">
        <v>0</v>
      </c>
      <c r="BZ542" s="70">
        <v>0</v>
      </c>
      <c r="CA542" s="70">
        <v>0</v>
      </c>
      <c r="CB542" s="70">
        <v>0</v>
      </c>
      <c r="CC542" s="70">
        <v>0</v>
      </c>
      <c r="CD542" s="70">
        <v>0</v>
      </c>
    </row>
    <row r="543" spans="1:82">
      <c r="A543" s="70" t="s">
        <v>2222</v>
      </c>
      <c r="B543" s="70">
        <v>333</v>
      </c>
      <c r="C543" s="70">
        <v>10</v>
      </c>
      <c r="D543" s="70">
        <v>20</v>
      </c>
      <c r="E543" s="70">
        <v>2013</v>
      </c>
      <c r="F543" s="70" t="s">
        <v>180</v>
      </c>
      <c r="G543" s="70" t="s">
        <v>2212</v>
      </c>
      <c r="H543" s="70" t="s">
        <v>2213</v>
      </c>
      <c r="I543" s="148"/>
      <c r="J543" s="71">
        <v>47.146383398620991</v>
      </c>
      <c r="K543" s="71">
        <v>1.0788512226773139</v>
      </c>
      <c r="L543" s="71">
        <v>0.60177663050753083</v>
      </c>
      <c r="M543" s="71">
        <v>20.076348867943612</v>
      </c>
      <c r="N543" s="71">
        <v>34.325568208451912</v>
      </c>
      <c r="O543" s="71">
        <v>25.563038607285073</v>
      </c>
      <c r="P543" s="71">
        <v>20.406061612739745</v>
      </c>
      <c r="Q543" s="71">
        <v>1.6128495356883299</v>
      </c>
      <c r="R543" s="71">
        <v>0</v>
      </c>
      <c r="S543" s="71">
        <v>0.70547879410481751</v>
      </c>
      <c r="T543" s="72"/>
      <c r="U543" s="71">
        <v>8452796</v>
      </c>
      <c r="V543" s="71">
        <v>522</v>
      </c>
      <c r="W543" s="71">
        <v>16</v>
      </c>
      <c r="X543" s="71">
        <v>4106</v>
      </c>
      <c r="Y543" s="71">
        <v>7700</v>
      </c>
      <c r="Z543" s="71">
        <v>13967</v>
      </c>
      <c r="AA543" s="71">
        <v>4085</v>
      </c>
      <c r="AB543" s="71">
        <v>20850</v>
      </c>
      <c r="AC543" s="71">
        <v>0</v>
      </c>
      <c r="AD543" s="71">
        <v>0.70547879410481751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41.706000000000003</v>
      </c>
      <c r="BK543" s="71">
        <v>0</v>
      </c>
      <c r="BL543" s="71">
        <v>0</v>
      </c>
      <c r="BM543" s="71">
        <v>0</v>
      </c>
      <c r="BN543" s="72"/>
      <c r="BO543" s="71">
        <v>0</v>
      </c>
      <c r="BP543" s="71">
        <v>0</v>
      </c>
      <c r="BQ543" s="71">
        <v>5</v>
      </c>
      <c r="BR543" s="71">
        <v>0</v>
      </c>
      <c r="BS543" s="71">
        <v>0</v>
      </c>
      <c r="BT543" s="71">
        <v>0</v>
      </c>
      <c r="BU543"/>
      <c r="BV543" s="70">
        <v>41.706000000000003</v>
      </c>
      <c r="BW543" s="70">
        <v>0</v>
      </c>
      <c r="BX543" s="70">
        <v>0</v>
      </c>
      <c r="BY543" s="70">
        <v>0</v>
      </c>
      <c r="BZ543" s="70">
        <v>0</v>
      </c>
      <c r="CA543" s="70">
        <v>0</v>
      </c>
      <c r="CB543" s="70">
        <v>0</v>
      </c>
      <c r="CC543" s="70">
        <v>0</v>
      </c>
      <c r="CD543" s="70">
        <v>0</v>
      </c>
    </row>
    <row r="544" spans="1:82">
      <c r="A544" s="70" t="s">
        <v>2223</v>
      </c>
      <c r="B544" s="70">
        <v>334</v>
      </c>
      <c r="C544" s="70">
        <v>11</v>
      </c>
      <c r="D544" s="70">
        <v>20</v>
      </c>
      <c r="E544" s="70">
        <v>2014</v>
      </c>
      <c r="F544" s="70" t="s">
        <v>181</v>
      </c>
      <c r="G544" s="70" t="s">
        <v>2212</v>
      </c>
      <c r="H544" s="70" t="s">
        <v>2213</v>
      </c>
      <c r="I544" s="148"/>
      <c r="J544" s="71">
        <v>42.148706337705192</v>
      </c>
      <c r="K544" s="71">
        <v>1.2062285157577419</v>
      </c>
      <c r="L544" s="71">
        <v>0.56880381689348247</v>
      </c>
      <c r="M544" s="71">
        <v>21.81192703942153</v>
      </c>
      <c r="N544" s="71">
        <v>34.379080735446642</v>
      </c>
      <c r="O544" s="71">
        <v>24.299064422321837</v>
      </c>
      <c r="P544" s="71">
        <v>20.552299836873175</v>
      </c>
      <c r="Q544" s="71">
        <v>1.52657796976775</v>
      </c>
      <c r="R544" s="71">
        <v>0</v>
      </c>
      <c r="S544" s="71">
        <v>0.6158295254052909</v>
      </c>
      <c r="T544" s="72"/>
      <c r="U544" s="71">
        <v>8272102</v>
      </c>
      <c r="V544" s="71">
        <v>497</v>
      </c>
      <c r="W544" s="71">
        <v>21</v>
      </c>
      <c r="X544" s="71">
        <v>4481</v>
      </c>
      <c r="Y544" s="71">
        <v>7779</v>
      </c>
      <c r="Z544" s="71">
        <v>13983</v>
      </c>
      <c r="AA544" s="71">
        <v>4093</v>
      </c>
      <c r="AB544" s="71">
        <v>20569</v>
      </c>
      <c r="AC544" s="71">
        <v>0</v>
      </c>
      <c r="AD544" s="71">
        <v>0.6158295254052909</v>
      </c>
      <c r="AE544" s="72"/>
      <c r="AF544" s="71"/>
      <c r="AG544" s="71"/>
      <c r="AH544" s="71"/>
      <c r="AI544" s="71"/>
      <c r="AJ544" s="71"/>
      <c r="AK544" s="71"/>
      <c r="AL544" s="71"/>
      <c r="AM544" s="71"/>
      <c r="AN544" s="71"/>
      <c r="AO544" s="71"/>
      <c r="AP544" s="71"/>
      <c r="AQ544" s="72"/>
      <c r="AR544" s="71">
        <v>592</v>
      </c>
      <c r="AS544" s="71">
        <v>83</v>
      </c>
      <c r="AT544" s="71">
        <v>0</v>
      </c>
      <c r="AU544" s="71">
        <v>0</v>
      </c>
      <c r="AV544" s="71">
        <v>0</v>
      </c>
      <c r="AW544" s="71">
        <v>0</v>
      </c>
      <c r="AX544" s="71"/>
      <c r="AY544" s="72"/>
      <c r="AZ544" s="71">
        <v>2517.5</v>
      </c>
      <c r="BA544" s="71">
        <v>3904.9</v>
      </c>
      <c r="BB544" s="71">
        <v>0</v>
      </c>
      <c r="BC544" s="71">
        <v>0</v>
      </c>
      <c r="BD544" s="71">
        <v>0</v>
      </c>
      <c r="BE544" s="71">
        <v>0</v>
      </c>
      <c r="BF544" s="71"/>
      <c r="BG544" s="72"/>
      <c r="BH544" s="71">
        <v>0</v>
      </c>
      <c r="BI544" s="71">
        <v>0</v>
      </c>
      <c r="BJ544" s="71">
        <v>39.744999999999997</v>
      </c>
      <c r="BK544" s="71">
        <v>0</v>
      </c>
      <c r="BL544" s="71">
        <v>0</v>
      </c>
      <c r="BM544" s="71">
        <v>0</v>
      </c>
      <c r="BN544" s="72"/>
      <c r="BO544" s="71">
        <v>0</v>
      </c>
      <c r="BP544" s="71">
        <v>0</v>
      </c>
      <c r="BQ544" s="71">
        <v>5</v>
      </c>
      <c r="BR544" s="71">
        <v>0</v>
      </c>
      <c r="BS544" s="71">
        <v>0</v>
      </c>
      <c r="BT544" s="71">
        <v>0</v>
      </c>
      <c r="BU544"/>
      <c r="BV544" s="70">
        <v>39.744999999999997</v>
      </c>
      <c r="BW544" s="70">
        <v>0</v>
      </c>
      <c r="BX544" s="70">
        <v>0</v>
      </c>
      <c r="BY544" s="70">
        <v>0</v>
      </c>
      <c r="BZ544" s="70">
        <v>0</v>
      </c>
      <c r="CA544" s="70">
        <v>0</v>
      </c>
      <c r="CB544" s="70">
        <v>0</v>
      </c>
      <c r="CC544" s="70">
        <v>0</v>
      </c>
      <c r="CD544" s="70">
        <v>0</v>
      </c>
    </row>
    <row r="545" spans="1:82">
      <c r="A545" s="70" t="s">
        <v>2224</v>
      </c>
      <c r="B545" s="70">
        <v>335</v>
      </c>
      <c r="C545" s="70">
        <v>12</v>
      </c>
      <c r="D545" s="70">
        <v>20</v>
      </c>
      <c r="E545" s="70">
        <v>2015</v>
      </c>
      <c r="F545" s="70" t="s">
        <v>182</v>
      </c>
      <c r="G545" s="70" t="s">
        <v>2212</v>
      </c>
      <c r="H545" s="70" t="s">
        <v>2213</v>
      </c>
      <c r="I545" s="148"/>
      <c r="J545" s="71">
        <v>41.172744708871072</v>
      </c>
      <c r="K545" s="71">
        <v>1.1225145684470501</v>
      </c>
      <c r="L545" s="71">
        <v>0.61365317974268019</v>
      </c>
      <c r="M545" s="71">
        <v>23.252583848449522</v>
      </c>
      <c r="N545" s="71">
        <v>29.66298489608668</v>
      </c>
      <c r="O545" s="71">
        <v>23.948679062004182</v>
      </c>
      <c r="P545" s="71">
        <v>20.272044878824808</v>
      </c>
      <c r="Q545" s="71">
        <v>1.4764032383274801</v>
      </c>
      <c r="R545" s="71">
        <v>0</v>
      </c>
      <c r="S545" s="71">
        <v>0.88450977521304919</v>
      </c>
      <c r="T545" s="72"/>
      <c r="U545" s="71">
        <v>8722487</v>
      </c>
      <c r="V545" s="71">
        <v>497</v>
      </c>
      <c r="W545" s="71">
        <v>21</v>
      </c>
      <c r="X545" s="71">
        <v>4481</v>
      </c>
      <c r="Y545" s="71">
        <v>7831</v>
      </c>
      <c r="Z545" s="71">
        <v>13914</v>
      </c>
      <c r="AA545" s="71">
        <v>4034</v>
      </c>
      <c r="AB545" s="71">
        <v>20321</v>
      </c>
      <c r="AC545" s="71">
        <v>0</v>
      </c>
      <c r="AD545" s="71">
        <v>0.88450977521304919</v>
      </c>
      <c r="AE545" s="72"/>
      <c r="AF545" s="71">
        <v>59242150.12948332</v>
      </c>
      <c r="AG545" s="71">
        <v>863010.93492004939</v>
      </c>
      <c r="AH545" s="71">
        <v>129047.3955814355</v>
      </c>
      <c r="AI545" s="71">
        <v>29099735.511005308</v>
      </c>
      <c r="AJ545" s="71">
        <v>38496945.53139925</v>
      </c>
      <c r="AK545" s="71">
        <v>0</v>
      </c>
      <c r="AL545" s="71">
        <v>0</v>
      </c>
      <c r="AM545" s="71">
        <v>2784907.8066110648</v>
      </c>
      <c r="AN545" s="71">
        <v>0</v>
      </c>
      <c r="AO545" s="71">
        <v>0</v>
      </c>
      <c r="AP545" s="71">
        <v>130615797.30900042</v>
      </c>
      <c r="AQ545" s="72"/>
      <c r="AR545" s="71">
        <v>644</v>
      </c>
      <c r="AS545" s="71">
        <v>131</v>
      </c>
      <c r="AT545" s="71">
        <v>0</v>
      </c>
      <c r="AU545" s="71">
        <v>0</v>
      </c>
      <c r="AV545" s="71">
        <v>0</v>
      </c>
      <c r="AW545" s="71">
        <v>0</v>
      </c>
      <c r="AX545" s="71"/>
      <c r="AY545" s="72"/>
      <c r="AZ545" s="71">
        <v>2782.2</v>
      </c>
      <c r="BA545" s="71">
        <v>5137.8999999999996</v>
      </c>
      <c r="BB545" s="71">
        <v>0</v>
      </c>
      <c r="BC545" s="71">
        <v>0</v>
      </c>
      <c r="BD545" s="71">
        <v>0</v>
      </c>
      <c r="BE545" s="71">
        <v>0</v>
      </c>
      <c r="BF545" s="71"/>
      <c r="BG545" s="72"/>
      <c r="BH545" s="71">
        <v>0</v>
      </c>
      <c r="BI545" s="71">
        <v>0</v>
      </c>
      <c r="BJ545" s="71">
        <v>36.991</v>
      </c>
      <c r="BK545" s="71">
        <v>0</v>
      </c>
      <c r="BL545" s="71">
        <v>0</v>
      </c>
      <c r="BM545" s="71">
        <v>0</v>
      </c>
      <c r="BN545" s="72"/>
      <c r="BO545" s="71">
        <v>0</v>
      </c>
      <c r="BP545" s="71">
        <v>0</v>
      </c>
      <c r="BQ545" s="71">
        <v>5</v>
      </c>
      <c r="BR545" s="71">
        <v>0</v>
      </c>
      <c r="BS545" s="71">
        <v>0</v>
      </c>
      <c r="BT545" s="71">
        <v>0</v>
      </c>
      <c r="BU545"/>
      <c r="BV545" s="70">
        <v>36.991</v>
      </c>
      <c r="BW545" s="70">
        <v>0</v>
      </c>
      <c r="BX545" s="70">
        <v>0</v>
      </c>
      <c r="BY545" s="70">
        <v>0</v>
      </c>
      <c r="BZ545" s="70">
        <v>0</v>
      </c>
      <c r="CA545" s="70">
        <v>0</v>
      </c>
      <c r="CB545" s="70">
        <v>0</v>
      </c>
      <c r="CC545" s="70">
        <v>0</v>
      </c>
      <c r="CD545" s="70">
        <v>0</v>
      </c>
    </row>
    <row r="546" spans="1:82">
      <c r="A546" s="70" t="s">
        <v>2225</v>
      </c>
      <c r="B546" s="70">
        <v>336</v>
      </c>
      <c r="C546" s="70">
        <v>13</v>
      </c>
      <c r="D546" s="70">
        <v>20</v>
      </c>
      <c r="E546" s="70">
        <v>2016</v>
      </c>
      <c r="F546" s="70" t="s">
        <v>155</v>
      </c>
      <c r="G546" s="70" t="s">
        <v>2212</v>
      </c>
      <c r="H546" s="70" t="s">
        <v>2213</v>
      </c>
      <c r="I546" s="148"/>
      <c r="J546" s="71">
        <v>47.854707154685073</v>
      </c>
      <c r="K546" s="71">
        <v>1.1292599596879815</v>
      </c>
      <c r="L546" s="71">
        <v>0.58973763099872156</v>
      </c>
      <c r="M546" s="71">
        <v>18.797071644705362</v>
      </c>
      <c r="N546" s="71">
        <v>31.60473753212381</v>
      </c>
      <c r="O546" s="71">
        <v>23.547339768784386</v>
      </c>
      <c r="P546" s="71">
        <v>19.536920896858149</v>
      </c>
      <c r="Q546" s="71">
        <v>1.4165959505857948</v>
      </c>
      <c r="R546" s="71">
        <v>0</v>
      </c>
      <c r="S546" s="71">
        <v>0.85050050014934664</v>
      </c>
      <c r="T546" s="72"/>
      <c r="U546" s="71">
        <v>10060938</v>
      </c>
      <c r="V546" s="71">
        <v>497</v>
      </c>
      <c r="W546" s="71">
        <v>21</v>
      </c>
      <c r="X546" s="71">
        <v>4481</v>
      </c>
      <c r="Y546" s="71">
        <v>7837</v>
      </c>
      <c r="Z546" s="71">
        <v>13849</v>
      </c>
      <c r="AA546" s="71">
        <v>4021</v>
      </c>
      <c r="AB546" s="71">
        <v>20056</v>
      </c>
      <c r="AC546" s="71">
        <v>0</v>
      </c>
      <c r="AD546" s="71">
        <v>0.85050050014934664</v>
      </c>
      <c r="AE546" s="72"/>
      <c r="AF546" s="71">
        <v>70294421.073961884</v>
      </c>
      <c r="AG546" s="71">
        <v>834491.07804482873</v>
      </c>
      <c r="AH546" s="71">
        <v>96311.756322507397</v>
      </c>
      <c r="AI546" s="71">
        <v>28309246.763215721</v>
      </c>
      <c r="AJ546" s="71">
        <v>38478296.11398498</v>
      </c>
      <c r="AK546" s="71">
        <v>0</v>
      </c>
      <c r="AL546" s="71">
        <v>0</v>
      </c>
      <c r="AM546" s="71">
        <v>2750726.053504182</v>
      </c>
      <c r="AN546" s="71">
        <v>0</v>
      </c>
      <c r="AO546" s="71">
        <v>0</v>
      </c>
      <c r="AP546" s="71">
        <v>140763492.83903408</v>
      </c>
      <c r="AQ546" s="72"/>
      <c r="AR546" s="71">
        <v>680</v>
      </c>
      <c r="AS546" s="71">
        <v>158</v>
      </c>
      <c r="AT546" s="71">
        <v>0</v>
      </c>
      <c r="AU546" s="71">
        <v>0</v>
      </c>
      <c r="AV546" s="71">
        <v>0</v>
      </c>
      <c r="AW546" s="71">
        <v>0</v>
      </c>
      <c r="AX546" s="71"/>
      <c r="AY546" s="72"/>
      <c r="AZ546" s="71">
        <v>2973.1</v>
      </c>
      <c r="BA546" s="71">
        <v>5842.8</v>
      </c>
      <c r="BB546" s="71">
        <v>0</v>
      </c>
      <c r="BC546" s="71">
        <v>0</v>
      </c>
      <c r="BD546" s="71">
        <v>0</v>
      </c>
      <c r="BE546" s="71">
        <v>0</v>
      </c>
      <c r="BF546" s="71"/>
      <c r="BG546" s="72"/>
      <c r="BH546" s="71">
        <v>0</v>
      </c>
      <c r="BI546" s="71">
        <v>0</v>
      </c>
      <c r="BJ546" s="71">
        <v>39.718000000000004</v>
      </c>
      <c r="BK546" s="71">
        <v>0</v>
      </c>
      <c r="BL546" s="71">
        <v>0</v>
      </c>
      <c r="BM546" s="71">
        <v>0</v>
      </c>
      <c r="BN546" s="72"/>
      <c r="BO546" s="71">
        <v>0</v>
      </c>
      <c r="BP546" s="71">
        <v>0</v>
      </c>
      <c r="BQ546" s="71">
        <v>5</v>
      </c>
      <c r="BR546" s="71">
        <v>0</v>
      </c>
      <c r="BS546" s="71">
        <v>0</v>
      </c>
      <c r="BT546" s="71">
        <v>0</v>
      </c>
      <c r="BU546"/>
      <c r="BV546" s="70">
        <v>39.718000000000004</v>
      </c>
      <c r="BW546" s="70">
        <v>0</v>
      </c>
      <c r="BX546" s="70">
        <v>0</v>
      </c>
      <c r="BY546" s="70">
        <v>0</v>
      </c>
      <c r="BZ546" s="70">
        <v>0</v>
      </c>
      <c r="CA546" s="70">
        <v>0</v>
      </c>
      <c r="CB546" s="70">
        <v>0</v>
      </c>
      <c r="CC546" s="70">
        <v>0</v>
      </c>
      <c r="CD546" s="70">
        <v>0</v>
      </c>
    </row>
    <row r="547" spans="1:82">
      <c r="A547" s="70" t="s">
        <v>2226</v>
      </c>
      <c r="B547" s="70">
        <v>337</v>
      </c>
      <c r="C547" s="70">
        <v>14</v>
      </c>
      <c r="D547" s="70">
        <v>20</v>
      </c>
      <c r="E547" s="70">
        <v>2017</v>
      </c>
      <c r="F547" s="70" t="s">
        <v>156</v>
      </c>
      <c r="G547" s="70" t="s">
        <v>2212</v>
      </c>
      <c r="H547" s="70" t="s">
        <v>2213</v>
      </c>
      <c r="I547" s="148"/>
      <c r="J547" s="71">
        <v>49.914313967495637</v>
      </c>
      <c r="K547" s="71">
        <v>1.1136513266847377</v>
      </c>
      <c r="L547" s="71">
        <v>0.57993904233222349</v>
      </c>
      <c r="M547" s="71">
        <v>17.857174332655774</v>
      </c>
      <c r="N547" s="71">
        <v>32.744265242147883</v>
      </c>
      <c r="O547" s="71">
        <v>23.198226777866424</v>
      </c>
      <c r="P547" s="71">
        <v>19.282807000387816</v>
      </c>
      <c r="Q547" s="71">
        <v>1.35881477183267</v>
      </c>
      <c r="R547" s="71">
        <v>0</v>
      </c>
      <c r="S547" s="71">
        <v>0.64143575989895707</v>
      </c>
      <c r="T547" s="72"/>
      <c r="U547" s="71">
        <v>11140633</v>
      </c>
      <c r="V547" s="71">
        <v>497</v>
      </c>
      <c r="W547" s="71">
        <v>21</v>
      </c>
      <c r="X547" s="71">
        <v>4481</v>
      </c>
      <c r="Y547" s="71">
        <v>7881</v>
      </c>
      <c r="Z547" s="71">
        <v>13870</v>
      </c>
      <c r="AA547" s="71">
        <v>3994</v>
      </c>
      <c r="AB547" s="71">
        <v>19894</v>
      </c>
      <c r="AC547" s="71">
        <v>0</v>
      </c>
      <c r="AD547" s="71">
        <v>0.64143575989895707</v>
      </c>
      <c r="AE547" s="72"/>
      <c r="AF547" s="71">
        <v>74319150.231264472</v>
      </c>
      <c r="AG547" s="71">
        <v>832253.81506248517</v>
      </c>
      <c r="AH547" s="71">
        <v>124212.5726679158</v>
      </c>
      <c r="AI547" s="71">
        <v>28039904.324294642</v>
      </c>
      <c r="AJ547" s="71">
        <v>38583138.850781113</v>
      </c>
      <c r="AK547" s="71">
        <v>0</v>
      </c>
      <c r="AL547" s="71">
        <v>0</v>
      </c>
      <c r="AM547" s="71">
        <v>2732776.7539979862</v>
      </c>
      <c r="AN547" s="71">
        <v>0</v>
      </c>
      <c r="AO547" s="71">
        <v>0</v>
      </c>
      <c r="AP547" s="71">
        <v>144631436.54806861</v>
      </c>
      <c r="AQ547" s="72"/>
      <c r="AR547" s="71">
        <v>705</v>
      </c>
      <c r="AS547" s="71">
        <v>184</v>
      </c>
      <c r="AT547" s="71">
        <v>0</v>
      </c>
      <c r="AU547" s="71">
        <v>0</v>
      </c>
      <c r="AV547" s="71">
        <v>0</v>
      </c>
      <c r="AW547" s="71">
        <v>0</v>
      </c>
      <c r="AX547" s="71"/>
      <c r="AY547" s="72"/>
      <c r="AZ547" s="71">
        <v>3110</v>
      </c>
      <c r="BA547" s="71">
        <v>7451.7</v>
      </c>
      <c r="BB547" s="71">
        <v>0</v>
      </c>
      <c r="BC547" s="71">
        <v>0</v>
      </c>
      <c r="BD547" s="71">
        <v>0</v>
      </c>
      <c r="BE547" s="71">
        <v>0</v>
      </c>
      <c r="BF547" s="71"/>
      <c r="BG547" s="72"/>
      <c r="BH547" s="71">
        <v>0</v>
      </c>
      <c r="BI547" s="71">
        <v>0</v>
      </c>
      <c r="BJ547" s="71">
        <v>40.863</v>
      </c>
      <c r="BK547" s="71">
        <v>0</v>
      </c>
      <c r="BL547" s="71">
        <v>0</v>
      </c>
      <c r="BM547" s="71">
        <v>0</v>
      </c>
      <c r="BN547" s="72"/>
      <c r="BO547" s="71">
        <v>0</v>
      </c>
      <c r="BP547" s="71">
        <v>0</v>
      </c>
      <c r="BQ547" s="71">
        <v>5</v>
      </c>
      <c r="BR547" s="71">
        <v>0</v>
      </c>
      <c r="BS547" s="71">
        <v>0</v>
      </c>
      <c r="BT547" s="71">
        <v>0</v>
      </c>
      <c r="BU547"/>
      <c r="BV547" s="70">
        <v>40.863</v>
      </c>
      <c r="BW547" s="70">
        <v>0</v>
      </c>
      <c r="BX547" s="70">
        <v>0</v>
      </c>
      <c r="BY547" s="70">
        <v>0</v>
      </c>
      <c r="BZ547" s="70">
        <v>0</v>
      </c>
      <c r="CA547" s="70">
        <v>0</v>
      </c>
      <c r="CB547" s="70">
        <v>0</v>
      </c>
      <c r="CC547" s="70">
        <v>0</v>
      </c>
      <c r="CD547" s="70">
        <v>0</v>
      </c>
    </row>
    <row r="548" spans="1:82">
      <c r="A548" s="70" t="s">
        <v>2227</v>
      </c>
      <c r="B548" s="70">
        <v>338</v>
      </c>
      <c r="C548" s="70">
        <v>15</v>
      </c>
      <c r="D548" s="70">
        <v>20</v>
      </c>
      <c r="E548" s="70">
        <v>2018</v>
      </c>
      <c r="F548" s="70" t="s">
        <v>183</v>
      </c>
      <c r="G548" s="70" t="s">
        <v>2212</v>
      </c>
      <c r="H548" s="70" t="s">
        <v>2213</v>
      </c>
      <c r="I548" s="148"/>
      <c r="J548" s="71">
        <v>48.455170318117013</v>
      </c>
      <c r="K548" s="71">
        <v>1.0450020465507219</v>
      </c>
      <c r="L548" s="71">
        <v>0.51991502098046638</v>
      </c>
      <c r="M548" s="71">
        <v>17.378916830458255</v>
      </c>
      <c r="N548" s="71">
        <v>31.893338207189835</v>
      </c>
      <c r="O548" s="71">
        <v>22.690173292224983</v>
      </c>
      <c r="P548" s="71">
        <v>19.196018836303562</v>
      </c>
      <c r="Q548" s="71">
        <v>1.24879256009006</v>
      </c>
      <c r="R548" s="71">
        <v>0</v>
      </c>
      <c r="S548" s="71">
        <v>0.89499564006952592</v>
      </c>
      <c r="T548" s="72"/>
      <c r="U548" s="71">
        <v>11627030</v>
      </c>
      <c r="V548" s="71">
        <v>497</v>
      </c>
      <c r="W548" s="71">
        <v>21</v>
      </c>
      <c r="X548" s="71">
        <v>4481</v>
      </c>
      <c r="Y548" s="71">
        <v>7920</v>
      </c>
      <c r="Z548" s="71">
        <v>13826</v>
      </c>
      <c r="AA548" s="71">
        <v>4016</v>
      </c>
      <c r="AB548" s="71">
        <v>19703</v>
      </c>
      <c r="AC548" s="71">
        <v>0</v>
      </c>
      <c r="AD548" s="71">
        <v>0.89499564006952592</v>
      </c>
      <c r="AE548" s="72"/>
      <c r="AF548" s="71">
        <v>74164544.06474182</v>
      </c>
      <c r="AG548" s="71">
        <v>739286.05331278429</v>
      </c>
      <c r="AH548" s="71">
        <v>117371.8069328641</v>
      </c>
      <c r="AI548" s="71">
        <v>26783160.048419379</v>
      </c>
      <c r="AJ548" s="71">
        <v>37212005.124162801</v>
      </c>
      <c r="AK548" s="71">
        <v>0</v>
      </c>
      <c r="AL548" s="71">
        <v>0</v>
      </c>
      <c r="AM548" s="71">
        <v>2712139.8343516178</v>
      </c>
      <c r="AN548" s="71">
        <v>0</v>
      </c>
      <c r="AO548" s="71">
        <v>0</v>
      </c>
      <c r="AP548" s="71">
        <v>141728506.93192127</v>
      </c>
      <c r="AQ548" s="72"/>
      <c r="AR548" s="71">
        <v>747</v>
      </c>
      <c r="AS548" s="71">
        <v>209</v>
      </c>
      <c r="AT548" s="71">
        <v>0</v>
      </c>
      <c r="AU548" s="71">
        <v>0</v>
      </c>
      <c r="AV548" s="71">
        <v>0</v>
      </c>
      <c r="AW548" s="71">
        <v>0</v>
      </c>
      <c r="AX548" s="71"/>
      <c r="AY548" s="72"/>
      <c r="AZ548" s="71">
        <v>3338.2</v>
      </c>
      <c r="BA548" s="71">
        <v>8086</v>
      </c>
      <c r="BB548" s="71">
        <v>0</v>
      </c>
      <c r="BC548" s="71">
        <v>0</v>
      </c>
      <c r="BD548" s="71">
        <v>0</v>
      </c>
      <c r="BE548" s="71">
        <v>0</v>
      </c>
      <c r="BF548" s="71"/>
      <c r="BG548" s="72"/>
      <c r="BH548" s="71">
        <v>0</v>
      </c>
      <c r="BI548" s="71">
        <v>0</v>
      </c>
      <c r="BJ548" s="71">
        <v>42.021999999999998</v>
      </c>
      <c r="BK548" s="71">
        <v>0</v>
      </c>
      <c r="BL548" s="71">
        <v>0</v>
      </c>
      <c r="BM548" s="71">
        <v>0</v>
      </c>
      <c r="BN548" s="72"/>
      <c r="BO548" s="71">
        <v>0</v>
      </c>
      <c r="BP548" s="71">
        <v>0</v>
      </c>
      <c r="BQ548" s="71">
        <v>5</v>
      </c>
      <c r="BR548" s="71">
        <v>0</v>
      </c>
      <c r="BS548" s="71">
        <v>0</v>
      </c>
      <c r="BT548" s="71">
        <v>0</v>
      </c>
      <c r="BU548"/>
      <c r="BV548" s="70">
        <v>42.021999999999998</v>
      </c>
      <c r="BW548" s="70">
        <v>0</v>
      </c>
      <c r="BX548" s="70">
        <v>0</v>
      </c>
      <c r="BY548" s="70">
        <v>0</v>
      </c>
      <c r="BZ548" s="70">
        <v>0</v>
      </c>
      <c r="CA548" s="70">
        <v>0</v>
      </c>
      <c r="CB548" s="70">
        <v>0</v>
      </c>
      <c r="CC548" s="70">
        <v>0</v>
      </c>
      <c r="CD548" s="70">
        <v>0</v>
      </c>
    </row>
    <row r="549" spans="1:82">
      <c r="A549" s="70" t="s">
        <v>2228</v>
      </c>
      <c r="B549" s="70">
        <v>339</v>
      </c>
      <c r="C549" s="70">
        <v>16</v>
      </c>
      <c r="D549" s="70">
        <v>20</v>
      </c>
      <c r="E549" s="70">
        <v>2019</v>
      </c>
      <c r="F549" s="70" t="s">
        <v>158</v>
      </c>
      <c r="G549" s="70" t="s">
        <v>2212</v>
      </c>
      <c r="H549" s="70" t="s">
        <v>2213</v>
      </c>
      <c r="I549" s="148"/>
      <c r="J549" s="71">
        <v>47.172229150232141</v>
      </c>
      <c r="K549" s="71">
        <v>0.948567942853903</v>
      </c>
      <c r="L549" s="71">
        <v>0.52274504006009703</v>
      </c>
      <c r="M549" s="71">
        <v>16.642160499407574</v>
      </c>
      <c r="N549" s="71">
        <v>28.197120509579246</v>
      </c>
      <c r="O549" s="71">
        <v>21.965699650662138</v>
      </c>
      <c r="P549" s="71">
        <v>19.258915117828661</v>
      </c>
      <c r="Q549" s="71">
        <v>1.19748681025082</v>
      </c>
      <c r="R549" s="71">
        <v>0</v>
      </c>
      <c r="S549" s="71">
        <v>1.4222016749269584</v>
      </c>
      <c r="T549" s="72"/>
      <c r="U549" s="71">
        <v>11473842</v>
      </c>
      <c r="V549" s="71">
        <v>497</v>
      </c>
      <c r="W549" s="71">
        <v>21</v>
      </c>
      <c r="X549" s="71">
        <v>4481</v>
      </c>
      <c r="Y549" s="71">
        <v>7889</v>
      </c>
      <c r="Z549" s="71">
        <v>13752</v>
      </c>
      <c r="AA549" s="71">
        <v>3999</v>
      </c>
      <c r="AB549" s="71">
        <v>19405</v>
      </c>
      <c r="AC549" s="71">
        <v>0</v>
      </c>
      <c r="AD549" s="71">
        <v>1.4222016749269579</v>
      </c>
      <c r="AE549" s="72"/>
      <c r="AF549" s="71">
        <v>76623174.013967246</v>
      </c>
      <c r="AG549" s="71">
        <v>715824.73162657639</v>
      </c>
      <c r="AH549" s="71">
        <v>123974.2435837268</v>
      </c>
      <c r="AI549" s="71">
        <v>27446033.12262113</v>
      </c>
      <c r="AJ549" s="71">
        <v>36011007.065325879</v>
      </c>
      <c r="AK549" s="71">
        <v>0</v>
      </c>
      <c r="AL549" s="71">
        <v>0</v>
      </c>
      <c r="AM549" s="71">
        <v>2642814.9192382111</v>
      </c>
      <c r="AN549" s="71">
        <v>0</v>
      </c>
      <c r="AO549" s="71">
        <v>0</v>
      </c>
      <c r="AP549" s="71">
        <v>143562828.09636277</v>
      </c>
      <c r="AQ549" s="72"/>
      <c r="AR549" s="71">
        <v>780</v>
      </c>
      <c r="AS549" s="71">
        <v>241</v>
      </c>
      <c r="AT549" s="71">
        <v>0</v>
      </c>
      <c r="AU549" s="71">
        <v>0</v>
      </c>
      <c r="AV549" s="71">
        <v>0</v>
      </c>
      <c r="AW549" s="71">
        <v>0</v>
      </c>
      <c r="AX549" s="71"/>
      <c r="AY549" s="72"/>
      <c r="AZ549" s="71">
        <v>3525.7000000000012</v>
      </c>
      <c r="BA549" s="71">
        <v>9850.4000000000015</v>
      </c>
      <c r="BB549" s="71">
        <v>0</v>
      </c>
      <c r="BC549" s="71">
        <v>0</v>
      </c>
      <c r="BD549" s="71">
        <v>0</v>
      </c>
      <c r="BE549" s="71">
        <v>0</v>
      </c>
      <c r="BF549" s="71"/>
      <c r="BG549" s="72"/>
      <c r="BH549" s="71">
        <v>0</v>
      </c>
      <c r="BI549" s="71">
        <v>0</v>
      </c>
      <c r="BJ549" s="71">
        <v>23.504000000000001</v>
      </c>
      <c r="BK549" s="71">
        <v>0</v>
      </c>
      <c r="BL549" s="71">
        <v>0</v>
      </c>
      <c r="BM549" s="71">
        <v>0</v>
      </c>
      <c r="BN549" s="72"/>
      <c r="BO549" s="71">
        <v>0</v>
      </c>
      <c r="BP549" s="71">
        <v>0</v>
      </c>
      <c r="BQ549" s="71">
        <v>4</v>
      </c>
      <c r="BR549" s="71">
        <v>0</v>
      </c>
      <c r="BS549" s="71">
        <v>0</v>
      </c>
      <c r="BT549" s="71">
        <v>0</v>
      </c>
      <c r="BU549"/>
      <c r="BV549" s="70">
        <v>23.504000000000001</v>
      </c>
      <c r="BW549" s="70">
        <v>0</v>
      </c>
      <c r="BX549" s="70">
        <v>0</v>
      </c>
      <c r="BY549" s="70">
        <v>0</v>
      </c>
      <c r="BZ549" s="70">
        <v>0</v>
      </c>
      <c r="CA549" s="70">
        <v>0</v>
      </c>
      <c r="CB549" s="70">
        <v>0</v>
      </c>
      <c r="CC549" s="70">
        <v>0</v>
      </c>
      <c r="CD549" s="70">
        <v>0</v>
      </c>
    </row>
    <row r="550" spans="1:82">
      <c r="A550" s="70" t="s">
        <v>2229</v>
      </c>
      <c r="B550" s="70">
        <v>340</v>
      </c>
      <c r="C550" s="70">
        <v>17</v>
      </c>
      <c r="D550" s="70">
        <v>20</v>
      </c>
      <c r="E550" s="70">
        <v>2020</v>
      </c>
      <c r="F550" s="70" t="s">
        <v>159</v>
      </c>
      <c r="G550" s="70" t="s">
        <v>2212</v>
      </c>
      <c r="H550" s="70" t="s">
        <v>2213</v>
      </c>
      <c r="I550" s="148"/>
      <c r="J550" s="71">
        <v>39.125567741636999</v>
      </c>
      <c r="K550" s="71">
        <v>0.94019799900448653</v>
      </c>
      <c r="L550" s="71">
        <v>1.7792146390214343</v>
      </c>
      <c r="M550" s="71">
        <v>13.537387849817568</v>
      </c>
      <c r="N550" s="71">
        <v>27.362810083164774</v>
      </c>
      <c r="O550" s="71">
        <v>19.168089431807431</v>
      </c>
      <c r="P550" s="71">
        <v>17.987909454919134</v>
      </c>
      <c r="Q550" s="71">
        <v>1.12874408874892</v>
      </c>
      <c r="R550" s="71">
        <v>0</v>
      </c>
      <c r="S550" s="71">
        <v>1.48554622551816</v>
      </c>
      <c r="T550" s="72"/>
      <c r="U550" s="71">
        <v>9682292</v>
      </c>
      <c r="V550" s="71">
        <v>431</v>
      </c>
      <c r="W550" s="71">
        <v>80</v>
      </c>
      <c r="X550" s="71">
        <v>4050</v>
      </c>
      <c r="Y550" s="71">
        <v>7809</v>
      </c>
      <c r="Z550" s="71">
        <v>13697</v>
      </c>
      <c r="AA550" s="71">
        <v>3970</v>
      </c>
      <c r="AB550" s="71">
        <v>19144</v>
      </c>
      <c r="AC550" s="71">
        <v>0</v>
      </c>
      <c r="AD550" s="71">
        <v>1.48554622551816</v>
      </c>
      <c r="AE550" s="72"/>
      <c r="AF550" s="71">
        <v>65274002.374515787</v>
      </c>
      <c r="AG550" s="71">
        <v>677957.44681560702</v>
      </c>
      <c r="AH550" s="71">
        <v>457813.45692347339</v>
      </c>
      <c r="AI550" s="71">
        <v>23401990.760719419</v>
      </c>
      <c r="AJ550" s="71">
        <v>35669719.462508187</v>
      </c>
      <c r="AK550" s="71"/>
      <c r="AL550" s="71"/>
      <c r="AM550" s="71">
        <v>2498504.6942761745</v>
      </c>
      <c r="AN550" s="71"/>
      <c r="AO550" s="71"/>
      <c r="AP550" s="71">
        <v>127979988.19575864</v>
      </c>
      <c r="AQ550" s="72"/>
      <c r="AR550" s="71">
        <v>824</v>
      </c>
      <c r="AS550" s="71">
        <v>264</v>
      </c>
      <c r="AT550" s="71">
        <v>0</v>
      </c>
      <c r="AU550" s="71">
        <v>1</v>
      </c>
      <c r="AV550" s="71">
        <v>0</v>
      </c>
      <c r="AW550" s="71">
        <v>0</v>
      </c>
      <c r="AX550" s="71"/>
      <c r="AY550" s="72"/>
      <c r="AZ550" s="71">
        <v>3807.5000000000032</v>
      </c>
      <c r="BA550" s="71">
        <v>10789.5</v>
      </c>
      <c r="BB550" s="71">
        <v>0</v>
      </c>
      <c r="BC550" s="71">
        <v>199</v>
      </c>
      <c r="BD550" s="71">
        <v>0</v>
      </c>
      <c r="BE550" s="71">
        <v>0</v>
      </c>
      <c r="BF550" s="71"/>
      <c r="BG550" s="72"/>
      <c r="BH550" s="71">
        <v>0</v>
      </c>
      <c r="BI550" s="71">
        <v>0</v>
      </c>
      <c r="BJ550" s="71">
        <v>36.283999999999999</v>
      </c>
      <c r="BK550" s="71">
        <v>0</v>
      </c>
      <c r="BL550" s="71">
        <v>0</v>
      </c>
      <c r="BM550" s="71">
        <v>0</v>
      </c>
      <c r="BN550" s="72"/>
      <c r="BO550" s="71">
        <v>0</v>
      </c>
      <c r="BP550" s="71">
        <v>0</v>
      </c>
      <c r="BQ550" s="71">
        <v>5</v>
      </c>
      <c r="BR550" s="71">
        <v>0</v>
      </c>
      <c r="BS550" s="71">
        <v>0</v>
      </c>
      <c r="BT550" s="71">
        <v>0</v>
      </c>
      <c r="BU550"/>
      <c r="BV550" s="70">
        <v>36.283999999999999</v>
      </c>
      <c r="BW550" s="70">
        <v>0</v>
      </c>
      <c r="BX550" s="70">
        <v>0</v>
      </c>
      <c r="BY550" s="70">
        <v>0</v>
      </c>
      <c r="BZ550" s="70">
        <v>0</v>
      </c>
      <c r="CA550" s="70">
        <v>0</v>
      </c>
      <c r="CB550" s="70">
        <v>0</v>
      </c>
      <c r="CC550" s="70">
        <v>0</v>
      </c>
      <c r="CD550" s="70">
        <v>0</v>
      </c>
    </row>
    <row r="551" spans="1:82">
      <c r="A551" s="70" t="s">
        <v>2230</v>
      </c>
      <c r="B551" s="70">
        <v>340</v>
      </c>
      <c r="C551" s="70">
        <v>18</v>
      </c>
      <c r="D551" s="70">
        <v>20</v>
      </c>
      <c r="E551" s="70">
        <v>2021</v>
      </c>
      <c r="F551" s="70" t="s">
        <v>160</v>
      </c>
      <c r="G551" s="70" t="s">
        <v>2212</v>
      </c>
      <c r="H551" s="70" t="s">
        <v>2213</v>
      </c>
      <c r="I551" s="148"/>
      <c r="J551" s="71">
        <v>41.793277689540922</v>
      </c>
      <c r="K551" s="71">
        <v>1.0081872623697272</v>
      </c>
      <c r="L551" s="71">
        <v>2.3341890697421768</v>
      </c>
      <c r="M551" s="71">
        <v>15.312820852630493</v>
      </c>
      <c r="N551" s="71">
        <v>29.624038039621951</v>
      </c>
      <c r="O551" s="71">
        <v>18.522300873250945</v>
      </c>
      <c r="P551" s="71">
        <v>18.437748089659692</v>
      </c>
      <c r="Q551" s="71">
        <v>1.1014143939452301</v>
      </c>
      <c r="R551" s="71">
        <v>0</v>
      </c>
      <c r="S551" s="71">
        <v>1.4335870772382411</v>
      </c>
      <c r="T551" s="72"/>
      <c r="U551" s="71">
        <v>10939248</v>
      </c>
      <c r="V551" s="71">
        <v>431</v>
      </c>
      <c r="W551" s="71">
        <v>80</v>
      </c>
      <c r="X551" s="71">
        <v>4050</v>
      </c>
      <c r="Y551" s="71">
        <v>7744</v>
      </c>
      <c r="Z551" s="71">
        <v>13628</v>
      </c>
      <c r="AA551" s="71">
        <v>3968</v>
      </c>
      <c r="AB551" s="71">
        <v>18864</v>
      </c>
      <c r="AC551" s="71">
        <v>0</v>
      </c>
      <c r="AD551" s="71">
        <v>1.4335870772382411</v>
      </c>
      <c r="AE551" s="72"/>
      <c r="AF551" s="71">
        <v>66010180.911547877</v>
      </c>
      <c r="AG551" s="71">
        <v>698155.89940310316</v>
      </c>
      <c r="AH551" s="71">
        <v>548397.29506336304</v>
      </c>
      <c r="AI551" s="71">
        <v>25044737.019583687</v>
      </c>
      <c r="AJ551" s="71">
        <v>37518376.271550268</v>
      </c>
      <c r="AK551" s="71">
        <v>0</v>
      </c>
      <c r="AL551" s="71">
        <v>0</v>
      </c>
      <c r="AM551" s="71">
        <v>2476161.9796063947</v>
      </c>
      <c r="AN551" s="71">
        <v>0</v>
      </c>
      <c r="AO551" s="71">
        <v>0</v>
      </c>
      <c r="AP551" s="71">
        <v>132296009.37675469</v>
      </c>
      <c r="AQ551" s="72"/>
      <c r="AR551" s="71">
        <v>849</v>
      </c>
      <c r="AS551" s="71">
        <v>276</v>
      </c>
      <c r="AT551" s="71">
        <v>0</v>
      </c>
      <c r="AU551" s="71">
        <v>1</v>
      </c>
      <c r="AV551" s="71">
        <v>0</v>
      </c>
      <c r="AW551" s="71">
        <v>0</v>
      </c>
      <c r="AX551" s="71"/>
      <c r="AY551" s="72"/>
      <c r="AZ551" s="71">
        <v>3967.600000000004</v>
      </c>
      <c r="BA551" s="71">
        <v>11923.9</v>
      </c>
      <c r="BB551" s="71">
        <v>0</v>
      </c>
      <c r="BC551" s="71">
        <v>199</v>
      </c>
      <c r="BD551" s="71">
        <v>0</v>
      </c>
      <c r="BE551" s="71">
        <v>0</v>
      </c>
      <c r="BF551" s="71"/>
      <c r="BG551" s="72"/>
      <c r="BH551" s="71">
        <v>0</v>
      </c>
      <c r="BI551" s="71">
        <v>0</v>
      </c>
      <c r="BJ551" s="71">
        <v>35.131</v>
      </c>
      <c r="BK551" s="71">
        <v>0</v>
      </c>
      <c r="BL551" s="71">
        <v>0</v>
      </c>
      <c r="BM551" s="71">
        <v>0</v>
      </c>
      <c r="BN551" s="72"/>
      <c r="BO551" s="71">
        <v>0</v>
      </c>
      <c r="BP551" s="71">
        <v>0</v>
      </c>
      <c r="BQ551" s="71">
        <v>6</v>
      </c>
      <c r="BR551" s="71">
        <v>0</v>
      </c>
      <c r="BS551" s="71">
        <v>0</v>
      </c>
      <c r="BT551" s="71">
        <v>0</v>
      </c>
      <c r="BU551"/>
      <c r="BV551" s="70">
        <v>35.131</v>
      </c>
      <c r="BW551" s="70">
        <v>0</v>
      </c>
      <c r="BX551" s="70">
        <v>0</v>
      </c>
      <c r="BY551" s="70">
        <v>0</v>
      </c>
      <c r="BZ551" s="70">
        <v>0</v>
      </c>
      <c r="CA551" s="70">
        <v>0</v>
      </c>
      <c r="CB551" s="70">
        <v>0</v>
      </c>
      <c r="CC551" s="70">
        <v>0</v>
      </c>
      <c r="CD551" s="70">
        <v>0</v>
      </c>
    </row>
    <row r="552" spans="1:82">
      <c r="A552" s="70" t="s">
        <v>2231</v>
      </c>
      <c r="B552" s="70">
        <v>340</v>
      </c>
      <c r="C552" s="70">
        <v>19</v>
      </c>
      <c r="D552" s="70">
        <v>20</v>
      </c>
      <c r="E552" s="70">
        <v>2022</v>
      </c>
      <c r="F552" s="70" t="s">
        <v>161</v>
      </c>
      <c r="G552" s="70" t="s">
        <v>2212</v>
      </c>
      <c r="H552" s="70" t="s">
        <v>2213</v>
      </c>
      <c r="I552" s="148"/>
      <c r="J552" s="71">
        <v>27.363310642917703</v>
      </c>
      <c r="K552" s="71">
        <v>0.90830448619746973</v>
      </c>
      <c r="L552" s="71">
        <v>1.4956740193301692</v>
      </c>
      <c r="M552" s="71">
        <v>15.122259130865967</v>
      </c>
      <c r="N552" s="71">
        <v>28.801036316864632</v>
      </c>
      <c r="O552" s="71">
        <v>19.371921809048615</v>
      </c>
      <c r="P552" s="71">
        <v>18.279893549675524</v>
      </c>
      <c r="Q552" s="71">
        <v>1.0956266388993452</v>
      </c>
      <c r="R552" s="71">
        <v>0</v>
      </c>
      <c r="S552" s="71">
        <v>1.530377078458294</v>
      </c>
      <c r="T552" s="72"/>
      <c r="U552" s="71">
        <v>7947782</v>
      </c>
      <c r="V552" s="71">
        <v>431</v>
      </c>
      <c r="W552" s="71">
        <v>80</v>
      </c>
      <c r="X552" s="71">
        <v>4050</v>
      </c>
      <c r="Y552" s="71">
        <v>7699</v>
      </c>
      <c r="Z552" s="71">
        <v>13542</v>
      </c>
      <c r="AA552" s="71">
        <v>3994</v>
      </c>
      <c r="AB552" s="71">
        <v>18611</v>
      </c>
      <c r="AC552" s="71">
        <v>0</v>
      </c>
      <c r="AD552" s="71">
        <v>1.530377078458294</v>
      </c>
      <c r="AE552" s="72"/>
      <c r="AF552" s="71">
        <v>42596445.372161508</v>
      </c>
      <c r="AG552" s="71">
        <v>678041.15434860939</v>
      </c>
      <c r="AH552" s="71">
        <v>428138.53117960383</v>
      </c>
      <c r="AI552" s="71">
        <v>24872168.634460948</v>
      </c>
      <c r="AJ552" s="71">
        <v>36983238.450326458</v>
      </c>
      <c r="AK552" s="71">
        <v>0</v>
      </c>
      <c r="AL552" s="71">
        <v>0</v>
      </c>
      <c r="AM552" s="71">
        <v>2403188.0762108276</v>
      </c>
      <c r="AN552" s="71">
        <v>0</v>
      </c>
      <c r="AO552" s="71">
        <v>0</v>
      </c>
      <c r="AP552" s="71">
        <v>107961220.21868795</v>
      </c>
      <c r="AQ552" s="72"/>
      <c r="AR552" s="71">
        <v>884</v>
      </c>
      <c r="AS552" s="71">
        <v>284</v>
      </c>
      <c r="AT552" s="71">
        <v>0</v>
      </c>
      <c r="AU552" s="71">
        <v>1</v>
      </c>
      <c r="AV552" s="71">
        <v>0</v>
      </c>
      <c r="AW552" s="71">
        <v>0</v>
      </c>
      <c r="AX552" s="71"/>
      <c r="AY552" s="72"/>
      <c r="AZ552" s="71">
        <v>4182.8000000000047</v>
      </c>
      <c r="BA552" s="71">
        <v>12308.899999999998</v>
      </c>
      <c r="BB552" s="71">
        <v>0</v>
      </c>
      <c r="BC552" s="71">
        <v>199</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2232</v>
      </c>
      <c r="B553" s="70">
        <v>340</v>
      </c>
      <c r="C553" s="70">
        <v>20</v>
      </c>
      <c r="D553" s="70">
        <v>20</v>
      </c>
      <c r="E553" s="70">
        <v>2023</v>
      </c>
      <c r="F553" s="70" t="s">
        <v>1539</v>
      </c>
      <c r="G553" s="70" t="s">
        <v>2212</v>
      </c>
      <c r="H553" s="70" t="s">
        <v>2213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929</v>
      </c>
      <c r="AS553" s="71">
        <v>286</v>
      </c>
      <c r="AT553" s="71">
        <v>0</v>
      </c>
      <c r="AU553" s="71">
        <v>1</v>
      </c>
      <c r="AV553" s="71">
        <v>0</v>
      </c>
      <c r="AW553" s="71">
        <v>0</v>
      </c>
      <c r="AX553" s="71"/>
      <c r="AY553" s="72"/>
      <c r="AZ553" s="71">
        <v>4478.4000000000069</v>
      </c>
      <c r="BA553" s="71">
        <v>12407.899999999998</v>
      </c>
      <c r="BB553" s="71">
        <v>0</v>
      </c>
      <c r="BC553" s="71">
        <v>199</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2233</v>
      </c>
      <c r="B554" s="70">
        <v>340</v>
      </c>
      <c r="C554" s="70">
        <v>21</v>
      </c>
      <c r="D554" s="70">
        <v>20</v>
      </c>
      <c r="E554" s="70">
        <v>2024</v>
      </c>
      <c r="F554" s="70" t="s">
        <v>1554</v>
      </c>
      <c r="G554" s="70" t="s">
        <v>2212</v>
      </c>
      <c r="H554" s="70" t="s">
        <v>2213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2234</v>
      </c>
      <c r="B555" s="70">
        <v>103</v>
      </c>
      <c r="C555" s="70">
        <v>1</v>
      </c>
      <c r="D555" s="70">
        <v>7</v>
      </c>
      <c r="E555" s="70">
        <v>1990</v>
      </c>
      <c r="F555" s="70" t="s">
        <v>787</v>
      </c>
      <c r="G555" s="70" t="s">
        <v>2235</v>
      </c>
      <c r="H555" s="70" t="s">
        <v>2236</v>
      </c>
      <c r="I555" s="148"/>
      <c r="J555" s="71">
        <v>41.991883114402931</v>
      </c>
      <c r="K555" s="71">
        <v>3.8660966968710171</v>
      </c>
      <c r="L555" s="71">
        <v>23.422661409093308</v>
      </c>
      <c r="M555" s="71">
        <v>14.759712814171481</v>
      </c>
      <c r="N555" s="71">
        <v>26.754430963228259</v>
      </c>
      <c r="O555" s="71">
        <v>20.407880757376979</v>
      </c>
      <c r="P555" s="71">
        <v>31.514210872108599</v>
      </c>
      <c r="Q555" s="71">
        <v>1.7726608886339901</v>
      </c>
      <c r="R555" s="71">
        <v>0.69196740490721176</v>
      </c>
      <c r="S555" s="71">
        <v>2.067289488506201</v>
      </c>
      <c r="T555" s="72"/>
      <c r="U555" s="71">
        <v>5275425</v>
      </c>
      <c r="V555" s="71">
        <v>1372</v>
      </c>
      <c r="W555" s="71">
        <v>203</v>
      </c>
      <c r="X555" s="71">
        <v>5533</v>
      </c>
      <c r="Y555" s="71">
        <v>8048</v>
      </c>
      <c r="Z555" s="71">
        <v>8394</v>
      </c>
      <c r="AA555" s="71">
        <v>7652</v>
      </c>
      <c r="AB555" s="71">
        <v>28782</v>
      </c>
      <c r="AC555" s="71">
        <v>119850</v>
      </c>
      <c r="AD555" s="71">
        <v>2.067289488506201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2237</v>
      </c>
      <c r="B556" s="70">
        <v>104</v>
      </c>
      <c r="C556" s="70">
        <v>2</v>
      </c>
      <c r="D556" s="70">
        <v>7</v>
      </c>
      <c r="E556" s="70">
        <v>2005</v>
      </c>
      <c r="F556" s="70" t="s">
        <v>789</v>
      </c>
      <c r="G556" s="70" t="s">
        <v>2235</v>
      </c>
      <c r="H556" s="70" t="s">
        <v>2236</v>
      </c>
      <c r="I556" s="148"/>
      <c r="J556" s="71">
        <v>43.68309422568516</v>
      </c>
      <c r="K556" s="71">
        <v>2.9318802111974271</v>
      </c>
      <c r="L556" s="71">
        <v>12.108978088653499</v>
      </c>
      <c r="M556" s="71">
        <v>23.847705508439329</v>
      </c>
      <c r="N556" s="71">
        <v>35.178404068631437</v>
      </c>
      <c r="O556" s="71">
        <v>28.724737551123621</v>
      </c>
      <c r="P556" s="71">
        <v>32.268933731055597</v>
      </c>
      <c r="Q556" s="71">
        <v>1.47556798209118</v>
      </c>
      <c r="R556" s="71">
        <v>0.67440748772531189</v>
      </c>
      <c r="S556" s="71">
        <v>2.3271427065928179</v>
      </c>
      <c r="T556" s="72"/>
      <c r="U556" s="71">
        <v>6036556</v>
      </c>
      <c r="V556" s="71">
        <v>1268</v>
      </c>
      <c r="W556" s="71">
        <v>86</v>
      </c>
      <c r="X556" s="71">
        <v>4770</v>
      </c>
      <c r="Y556" s="71">
        <v>8008</v>
      </c>
      <c r="Z556" s="71">
        <v>13672</v>
      </c>
      <c r="AA556" s="71">
        <v>6417</v>
      </c>
      <c r="AB556" s="71">
        <v>25046</v>
      </c>
      <c r="AC556" s="71">
        <v>119255</v>
      </c>
      <c r="AD556" s="71">
        <v>2.3271427065928179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2238</v>
      </c>
      <c r="B557" s="70">
        <v>105</v>
      </c>
      <c r="C557" s="70">
        <v>3</v>
      </c>
      <c r="D557" s="70">
        <v>7</v>
      </c>
      <c r="E557" s="70">
        <v>2006</v>
      </c>
      <c r="F557" s="70" t="s">
        <v>790</v>
      </c>
      <c r="G557" s="70" t="s">
        <v>2235</v>
      </c>
      <c r="H557" s="70" t="s">
        <v>2236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2239</v>
      </c>
      <c r="B558" s="70">
        <v>106</v>
      </c>
      <c r="C558" s="70">
        <v>4</v>
      </c>
      <c r="D558" s="70">
        <v>7</v>
      </c>
      <c r="E558" s="70">
        <v>2007</v>
      </c>
      <c r="F558" s="70" t="s">
        <v>791</v>
      </c>
      <c r="G558" s="1064" t="s">
        <v>2235</v>
      </c>
      <c r="H558" s="70" t="s">
        <v>2236</v>
      </c>
      <c r="I558" s="148"/>
      <c r="J558" s="71">
        <v>76.275455080848573</v>
      </c>
      <c r="K558" s="71">
        <v>3.4768258744820768</v>
      </c>
      <c r="L558" s="71">
        <v>10.02868044164015</v>
      </c>
      <c r="M558" s="71">
        <v>34.506242156401328</v>
      </c>
      <c r="N558" s="71">
        <v>48.438025070363693</v>
      </c>
      <c r="O558" s="71">
        <v>27.506547815645892</v>
      </c>
      <c r="P558" s="71">
        <v>31.547965713375731</v>
      </c>
      <c r="Q558" s="71">
        <v>1.51683541114771</v>
      </c>
      <c r="R558" s="71">
        <v>0.5692594985462951</v>
      </c>
      <c r="S558" s="71">
        <v>2.1685384244361661</v>
      </c>
      <c r="T558" s="72"/>
      <c r="U558" s="71">
        <v>8474557</v>
      </c>
      <c r="V558" s="71">
        <v>1202</v>
      </c>
      <c r="W558" s="71">
        <v>83</v>
      </c>
      <c r="X558" s="71">
        <v>6006</v>
      </c>
      <c r="Y558" s="71">
        <v>8059</v>
      </c>
      <c r="Z558" s="71">
        <v>13610</v>
      </c>
      <c r="AA558" s="71">
        <v>6178</v>
      </c>
      <c r="AB558" s="71">
        <v>24385</v>
      </c>
      <c r="AC558" s="71">
        <v>103550</v>
      </c>
      <c r="AD558" s="71">
        <v>2.1685384244361661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2240</v>
      </c>
      <c r="B559" s="70">
        <v>107</v>
      </c>
      <c r="C559" s="70">
        <v>5</v>
      </c>
      <c r="D559" s="70">
        <v>7</v>
      </c>
      <c r="E559" s="70">
        <v>2008</v>
      </c>
      <c r="F559" s="70" t="s">
        <v>792</v>
      </c>
      <c r="G559" s="1064" t="s">
        <v>2235</v>
      </c>
      <c r="H559" s="70" t="s">
        <v>2236</v>
      </c>
      <c r="I559" s="148"/>
      <c r="J559" s="71">
        <v>58.326258545173637</v>
      </c>
      <c r="K559" s="71">
        <v>2.4034067990825849</v>
      </c>
      <c r="L559" s="71">
        <v>8.0873499120385031</v>
      </c>
      <c r="M559" s="71">
        <v>32.557118848804343</v>
      </c>
      <c r="N559" s="71">
        <v>39.212576268171148</v>
      </c>
      <c r="O559" s="71">
        <v>26.601187511080759</v>
      </c>
      <c r="P559" s="71">
        <v>30.92543373012775</v>
      </c>
      <c r="Q559" s="71">
        <v>1.4663428608642</v>
      </c>
      <c r="R559" s="71">
        <v>0.53031919900219215</v>
      </c>
      <c r="S559" s="71">
        <v>2.382446426119925</v>
      </c>
      <c r="T559" s="72"/>
      <c r="U559" s="71">
        <v>8119097</v>
      </c>
      <c r="V559" s="71">
        <v>1202</v>
      </c>
      <c r="W559" s="71">
        <v>83</v>
      </c>
      <c r="X559" s="71">
        <v>6006</v>
      </c>
      <c r="Y559" s="71">
        <v>8084</v>
      </c>
      <c r="Z559" s="71">
        <v>13624</v>
      </c>
      <c r="AA559" s="71">
        <v>6063</v>
      </c>
      <c r="AB559" s="71">
        <v>23961</v>
      </c>
      <c r="AC559" s="71">
        <v>100170</v>
      </c>
      <c r="AD559" s="71">
        <v>2.382446426119925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2241</v>
      </c>
      <c r="B560" s="70">
        <v>108</v>
      </c>
      <c r="C560" s="70">
        <v>6</v>
      </c>
      <c r="D560" s="70">
        <v>7</v>
      </c>
      <c r="E560" s="70">
        <v>2009</v>
      </c>
      <c r="F560" s="70" t="s">
        <v>176</v>
      </c>
      <c r="G560" s="70" t="s">
        <v>2235</v>
      </c>
      <c r="H560" s="70" t="s">
        <v>2236</v>
      </c>
      <c r="I560" s="148"/>
      <c r="J560" s="71">
        <v>36.056788556694997</v>
      </c>
      <c r="K560" s="71">
        <v>2.1425621098348402</v>
      </c>
      <c r="L560" s="71">
        <v>18.18188056251384</v>
      </c>
      <c r="M560" s="71">
        <v>24.416502101484809</v>
      </c>
      <c r="N560" s="71">
        <v>29.591782793189029</v>
      </c>
      <c r="O560" s="71">
        <v>26.916602545070202</v>
      </c>
      <c r="P560" s="71">
        <v>29.686529848314361</v>
      </c>
      <c r="Q560" s="71">
        <v>1.3784410383416701</v>
      </c>
      <c r="R560" s="71">
        <v>0.54296960045529052</v>
      </c>
      <c r="S560" s="71">
        <v>1.913609711901074</v>
      </c>
      <c r="T560" s="72"/>
      <c r="U560" s="71">
        <v>5078906</v>
      </c>
      <c r="V560" s="71">
        <v>1278</v>
      </c>
      <c r="W560" s="71">
        <v>279</v>
      </c>
      <c r="X560" s="71">
        <v>6123</v>
      </c>
      <c r="Y560" s="71">
        <v>8085</v>
      </c>
      <c r="Z560" s="71">
        <v>13607</v>
      </c>
      <c r="AA560" s="71">
        <v>5975</v>
      </c>
      <c r="AB560" s="71">
        <v>23645</v>
      </c>
      <c r="AC560" s="71">
        <v>100055</v>
      </c>
      <c r="AD560" s="71">
        <v>1.913609711901074</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34.229999999999997</v>
      </c>
      <c r="BK560" s="71">
        <v>50</v>
      </c>
      <c r="BL560" s="71">
        <v>0</v>
      </c>
      <c r="BM560" s="71">
        <v>0</v>
      </c>
      <c r="BN560" s="72"/>
      <c r="BO560" s="71">
        <v>0</v>
      </c>
      <c r="BP560" s="71">
        <v>0</v>
      </c>
      <c r="BQ560" s="71">
        <v>3</v>
      </c>
      <c r="BR560" s="71">
        <v>1</v>
      </c>
      <c r="BS560" s="71">
        <v>0</v>
      </c>
      <c r="BT560" s="71">
        <v>0</v>
      </c>
      <c r="BU560"/>
      <c r="BV560" s="70">
        <v>84.23</v>
      </c>
      <c r="BW560" s="70">
        <v>0</v>
      </c>
      <c r="BX560" s="70">
        <v>0</v>
      </c>
      <c r="BY560" s="70">
        <v>0</v>
      </c>
      <c r="BZ560" s="70">
        <v>0</v>
      </c>
      <c r="CA560" s="70">
        <v>0</v>
      </c>
      <c r="CB560" s="70">
        <v>0</v>
      </c>
      <c r="CC560" s="70">
        <v>0</v>
      </c>
      <c r="CD560" s="70">
        <v>0</v>
      </c>
    </row>
    <row r="561" spans="1:82">
      <c r="A561" s="70" t="s">
        <v>2242</v>
      </c>
      <c r="B561" s="70">
        <v>109</v>
      </c>
      <c r="C561" s="70">
        <v>7</v>
      </c>
      <c r="D561" s="70">
        <v>7</v>
      </c>
      <c r="E561" s="70">
        <v>2010</v>
      </c>
      <c r="F561" s="70" t="s">
        <v>177</v>
      </c>
      <c r="G561" s="70" t="s">
        <v>2235</v>
      </c>
      <c r="H561" s="70" t="s">
        <v>2236</v>
      </c>
      <c r="I561" s="148"/>
      <c r="J561" s="71">
        <v>40.251133370699037</v>
      </c>
      <c r="K561" s="71">
        <v>2.4334011895770491</v>
      </c>
      <c r="L561" s="71">
        <v>16.342396726991801</v>
      </c>
      <c r="M561" s="71">
        <v>26.813226263733139</v>
      </c>
      <c r="N561" s="71">
        <v>36.680007295580879</v>
      </c>
      <c r="O561" s="71">
        <v>26.72909718747599</v>
      </c>
      <c r="P561" s="71">
        <v>29.876181149584639</v>
      </c>
      <c r="Q561" s="71">
        <v>1.4187038528420199</v>
      </c>
      <c r="R561" s="71">
        <v>0.58987485508826443</v>
      </c>
      <c r="S561" s="71">
        <v>2.2203246825761909</v>
      </c>
      <c r="T561" s="72"/>
      <c r="U561" s="71">
        <v>5904634</v>
      </c>
      <c r="V561" s="71">
        <v>1278</v>
      </c>
      <c r="W561" s="71">
        <v>279</v>
      </c>
      <c r="X561" s="71">
        <v>6123</v>
      </c>
      <c r="Y561" s="71">
        <v>8088</v>
      </c>
      <c r="Z561" s="71">
        <v>13575</v>
      </c>
      <c r="AA561" s="71">
        <v>5863</v>
      </c>
      <c r="AB561" s="71">
        <v>23319</v>
      </c>
      <c r="AC561" s="71">
        <v>103009</v>
      </c>
      <c r="AD561" s="71">
        <v>2.2203246825761909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23.608000000000001</v>
      </c>
      <c r="BK561" s="71">
        <v>30.6</v>
      </c>
      <c r="BL561" s="71">
        <v>0</v>
      </c>
      <c r="BM561" s="71">
        <v>0</v>
      </c>
      <c r="BN561" s="72"/>
      <c r="BO561" s="71">
        <v>0</v>
      </c>
      <c r="BP561" s="71">
        <v>0</v>
      </c>
      <c r="BQ561" s="71">
        <v>3</v>
      </c>
      <c r="BR561" s="71">
        <v>1</v>
      </c>
      <c r="BS561" s="71">
        <v>0</v>
      </c>
      <c r="BT561" s="71">
        <v>0</v>
      </c>
      <c r="BU561"/>
      <c r="BV561" s="70">
        <v>54.207999999999998</v>
      </c>
      <c r="BW561" s="70">
        <v>0</v>
      </c>
      <c r="BX561" s="70">
        <v>0</v>
      </c>
      <c r="BY561" s="70">
        <v>0</v>
      </c>
      <c r="BZ561" s="70">
        <v>0</v>
      </c>
      <c r="CA561" s="70">
        <v>0</v>
      </c>
      <c r="CB561" s="70">
        <v>0</v>
      </c>
      <c r="CC561" s="70">
        <v>0</v>
      </c>
      <c r="CD561" s="70">
        <v>0</v>
      </c>
    </row>
    <row r="562" spans="1:82">
      <c r="A562" s="70" t="s">
        <v>2243</v>
      </c>
      <c r="B562" s="70">
        <v>110</v>
      </c>
      <c r="C562" s="70">
        <v>8</v>
      </c>
      <c r="D562" s="70">
        <v>7</v>
      </c>
      <c r="E562" s="70">
        <v>2011</v>
      </c>
      <c r="F562" s="70" t="s">
        <v>178</v>
      </c>
      <c r="G562" s="70" t="s">
        <v>2235</v>
      </c>
      <c r="H562" s="70" t="s">
        <v>2236</v>
      </c>
      <c r="I562" s="148"/>
      <c r="J562" s="71">
        <v>53.548950869121803</v>
      </c>
      <c r="K562" s="71">
        <v>3.559787835411885</v>
      </c>
      <c r="L562" s="71">
        <v>19.49060151458804</v>
      </c>
      <c r="M562" s="71">
        <v>36.350160143026507</v>
      </c>
      <c r="N562" s="71">
        <v>50.798843590641233</v>
      </c>
      <c r="O562" s="71">
        <v>26.183880358163989</v>
      </c>
      <c r="P562" s="71">
        <v>28.552601149374699</v>
      </c>
      <c r="Q562" s="71">
        <v>1.6153351482363001</v>
      </c>
      <c r="R562" s="71">
        <v>0.57652370664326702</v>
      </c>
      <c r="S562" s="71">
        <v>0.98528403303159584</v>
      </c>
      <c r="T562" s="72"/>
      <c r="U562" s="71">
        <v>6762159</v>
      </c>
      <c r="V562" s="71">
        <v>1278</v>
      </c>
      <c r="W562" s="71">
        <v>279</v>
      </c>
      <c r="X562" s="71">
        <v>6123</v>
      </c>
      <c r="Y562" s="71">
        <v>8085</v>
      </c>
      <c r="Z562" s="71">
        <v>13587</v>
      </c>
      <c r="AA562" s="71">
        <v>5770</v>
      </c>
      <c r="AB562" s="71">
        <v>23018</v>
      </c>
      <c r="AC562" s="71">
        <v>100511</v>
      </c>
      <c r="AD562" s="71">
        <v>0.98528403303159584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26.838999999999999</v>
      </c>
      <c r="BK562" s="71">
        <v>90.1</v>
      </c>
      <c r="BL562" s="71">
        <v>2.0409999999999999</v>
      </c>
      <c r="BM562" s="71">
        <v>0</v>
      </c>
      <c r="BN562" s="72"/>
      <c r="BO562" s="71">
        <v>0</v>
      </c>
      <c r="BP562" s="71">
        <v>0</v>
      </c>
      <c r="BQ562" s="71">
        <v>4</v>
      </c>
      <c r="BR562" s="71">
        <v>1</v>
      </c>
      <c r="BS562" s="71">
        <v>1</v>
      </c>
      <c r="BT562" s="71">
        <v>0</v>
      </c>
      <c r="BU562"/>
      <c r="BV562" s="70">
        <v>118.98</v>
      </c>
      <c r="BW562" s="70">
        <v>0</v>
      </c>
      <c r="BX562" s="70">
        <v>0</v>
      </c>
      <c r="BY562" s="70">
        <v>0</v>
      </c>
      <c r="BZ562" s="70">
        <v>0</v>
      </c>
      <c r="CA562" s="70">
        <v>0</v>
      </c>
      <c r="CB562" s="70">
        <v>0</v>
      </c>
      <c r="CC562" s="70">
        <v>0</v>
      </c>
      <c r="CD562" s="70">
        <v>0</v>
      </c>
    </row>
    <row r="563" spans="1:82">
      <c r="A563" s="70" t="s">
        <v>2244</v>
      </c>
      <c r="B563" s="70">
        <v>111</v>
      </c>
      <c r="C563" s="70">
        <v>9</v>
      </c>
      <c r="D563" s="70">
        <v>7</v>
      </c>
      <c r="E563" s="70">
        <v>2012</v>
      </c>
      <c r="F563" s="70" t="s">
        <v>179</v>
      </c>
      <c r="G563" s="70" t="s">
        <v>2235</v>
      </c>
      <c r="H563" s="70" t="s">
        <v>2236</v>
      </c>
      <c r="I563" s="148"/>
      <c r="J563" s="71">
        <v>45.830248613799888</v>
      </c>
      <c r="K563" s="71">
        <v>3.2236667223807172</v>
      </c>
      <c r="L563" s="71">
        <v>18.748512609445729</v>
      </c>
      <c r="M563" s="71">
        <v>36.436748385526037</v>
      </c>
      <c r="N563" s="71">
        <v>53.04046907718363</v>
      </c>
      <c r="O563" s="71">
        <v>26.037106231984207</v>
      </c>
      <c r="P563" s="71">
        <v>28.511010203824952</v>
      </c>
      <c r="Q563" s="71">
        <v>1.72994417470293</v>
      </c>
      <c r="R563" s="71">
        <v>0.59011020405404391</v>
      </c>
      <c r="S563" s="71">
        <v>2.0203880268103762</v>
      </c>
      <c r="T563" s="72"/>
      <c r="U563" s="71">
        <v>5882814</v>
      </c>
      <c r="V563" s="71">
        <v>1278</v>
      </c>
      <c r="W563" s="71">
        <v>279</v>
      </c>
      <c r="X563" s="71">
        <v>6123</v>
      </c>
      <c r="Y563" s="71">
        <v>8111</v>
      </c>
      <c r="Z563" s="71">
        <v>13618</v>
      </c>
      <c r="AA563" s="71">
        <v>5729</v>
      </c>
      <c r="AB563" s="71">
        <v>22689</v>
      </c>
      <c r="AC563" s="71">
        <v>100215</v>
      </c>
      <c r="AD563" s="71">
        <v>2.0203880268103762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32.683999999999997</v>
      </c>
      <c r="BK563" s="71">
        <v>112</v>
      </c>
      <c r="BL563" s="71">
        <v>2.6320000000000001</v>
      </c>
      <c r="BM563" s="71">
        <v>0</v>
      </c>
      <c r="BN563" s="72"/>
      <c r="BO563" s="71">
        <v>0</v>
      </c>
      <c r="BP563" s="71">
        <v>0</v>
      </c>
      <c r="BQ563" s="71">
        <v>4</v>
      </c>
      <c r="BR563" s="71">
        <v>1</v>
      </c>
      <c r="BS563" s="71">
        <v>1</v>
      </c>
      <c r="BT563" s="71">
        <v>0</v>
      </c>
      <c r="BU563"/>
      <c r="BV563" s="70">
        <v>147.316</v>
      </c>
      <c r="BW563" s="70">
        <v>0</v>
      </c>
      <c r="BX563" s="70">
        <v>0</v>
      </c>
      <c r="BY563" s="70">
        <v>0</v>
      </c>
      <c r="BZ563" s="70">
        <v>0</v>
      </c>
      <c r="CA563" s="70">
        <v>0</v>
      </c>
      <c r="CB563" s="70">
        <v>0</v>
      </c>
      <c r="CC563" s="70">
        <v>0</v>
      </c>
      <c r="CD563" s="70">
        <v>0</v>
      </c>
    </row>
    <row r="564" spans="1:82">
      <c r="A564" s="70" t="s">
        <v>2245</v>
      </c>
      <c r="B564" s="70">
        <v>112</v>
      </c>
      <c r="C564" s="70">
        <v>10</v>
      </c>
      <c r="D564" s="70">
        <v>7</v>
      </c>
      <c r="E564" s="70">
        <v>2013</v>
      </c>
      <c r="F564" s="70" t="s">
        <v>180</v>
      </c>
      <c r="G564" s="70" t="s">
        <v>2235</v>
      </c>
      <c r="H564" s="70" t="s">
        <v>2236</v>
      </c>
      <c r="I564" s="148"/>
      <c r="J564" s="71">
        <v>52.3986560505776</v>
      </c>
      <c r="K564" s="71">
        <v>2.484981459339846</v>
      </c>
      <c r="L564" s="71">
        <v>17.05442320370916</v>
      </c>
      <c r="M564" s="71">
        <v>36.960044808743</v>
      </c>
      <c r="N564" s="71">
        <v>45.638617475064628</v>
      </c>
      <c r="O564" s="71">
        <v>25.114628464893372</v>
      </c>
      <c r="P564" s="71">
        <v>28.363676337120264</v>
      </c>
      <c r="Q564" s="71">
        <v>1.73089310362408</v>
      </c>
      <c r="R564" s="71">
        <v>0.60392053488789599</v>
      </c>
      <c r="S564" s="71">
        <v>1.89497028719507</v>
      </c>
      <c r="T564" s="72"/>
      <c r="U564" s="71">
        <v>6622728</v>
      </c>
      <c r="V564" s="71">
        <v>1278</v>
      </c>
      <c r="W564" s="71">
        <v>279</v>
      </c>
      <c r="X564" s="71">
        <v>6123</v>
      </c>
      <c r="Y564" s="71">
        <v>8103</v>
      </c>
      <c r="Z564" s="71">
        <v>13722</v>
      </c>
      <c r="AA564" s="71">
        <v>5678</v>
      </c>
      <c r="AB564" s="71">
        <v>22376</v>
      </c>
      <c r="AC564" s="71">
        <v>100113</v>
      </c>
      <c r="AD564" s="71">
        <v>1.89497028719507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35.502000000000002</v>
      </c>
      <c r="BK564" s="71">
        <v>113</v>
      </c>
      <c r="BL564" s="71">
        <v>0</v>
      </c>
      <c r="BM564" s="71">
        <v>0</v>
      </c>
      <c r="BN564" s="72"/>
      <c r="BO564" s="71">
        <v>0</v>
      </c>
      <c r="BP564" s="71">
        <v>0</v>
      </c>
      <c r="BQ564" s="71">
        <v>5</v>
      </c>
      <c r="BR564" s="71">
        <v>1</v>
      </c>
      <c r="BS564" s="71">
        <v>0</v>
      </c>
      <c r="BT564" s="71">
        <v>0</v>
      </c>
      <c r="BU564"/>
      <c r="BV564" s="70">
        <v>148.50200000000001</v>
      </c>
      <c r="BW564" s="70">
        <v>0</v>
      </c>
      <c r="BX564" s="70">
        <v>0</v>
      </c>
      <c r="BY564" s="70">
        <v>0</v>
      </c>
      <c r="BZ564" s="70">
        <v>0</v>
      </c>
      <c r="CA564" s="70">
        <v>0</v>
      </c>
      <c r="CB564" s="70">
        <v>0</v>
      </c>
      <c r="CC564" s="70">
        <v>0</v>
      </c>
      <c r="CD564" s="70">
        <v>0</v>
      </c>
    </row>
    <row r="565" spans="1:82">
      <c r="A565" s="70" t="s">
        <v>2246</v>
      </c>
      <c r="B565" s="70">
        <v>113</v>
      </c>
      <c r="C565" s="70">
        <v>11</v>
      </c>
      <c r="D565" s="70">
        <v>7</v>
      </c>
      <c r="E565" s="70">
        <v>2014</v>
      </c>
      <c r="F565" s="70" t="s">
        <v>181</v>
      </c>
      <c r="G565" s="70" t="s">
        <v>2235</v>
      </c>
      <c r="H565" s="70" t="s">
        <v>2236</v>
      </c>
      <c r="I565" s="148"/>
      <c r="J565" s="71">
        <v>47.231880772546127</v>
      </c>
      <c r="K565" s="71">
        <v>2.850861485738057</v>
      </c>
      <c r="L565" s="71">
        <v>17.756719022410842</v>
      </c>
      <c r="M565" s="71">
        <v>32.35925458561649</v>
      </c>
      <c r="N565" s="71">
        <v>44.153480891155617</v>
      </c>
      <c r="O565" s="71">
        <v>23.788163689992395</v>
      </c>
      <c r="P565" s="71">
        <v>28.10940007007477</v>
      </c>
      <c r="Q565" s="71">
        <v>1.6351580451126999</v>
      </c>
      <c r="R565" s="71">
        <v>0.60212375031784293</v>
      </c>
      <c r="S565" s="71">
        <v>1.8331876921883079</v>
      </c>
      <c r="T565" s="72"/>
      <c r="U565" s="71">
        <v>6778853</v>
      </c>
      <c r="V565" s="71">
        <v>1188</v>
      </c>
      <c r="W565" s="71">
        <v>315</v>
      </c>
      <c r="X565" s="71">
        <v>5493</v>
      </c>
      <c r="Y565" s="71">
        <v>8081</v>
      </c>
      <c r="Z565" s="71">
        <v>13689</v>
      </c>
      <c r="AA565" s="71">
        <v>5598</v>
      </c>
      <c r="AB565" s="71">
        <v>22032</v>
      </c>
      <c r="AC565" s="71">
        <v>100129</v>
      </c>
      <c r="AD565" s="71">
        <v>1.8331876921883079</v>
      </c>
      <c r="AE565" s="72"/>
      <c r="AF565" s="71"/>
      <c r="AG565" s="71"/>
      <c r="AH565" s="71"/>
      <c r="AI565" s="71"/>
      <c r="AJ565" s="71"/>
      <c r="AK565" s="71"/>
      <c r="AL565" s="71"/>
      <c r="AM565" s="71"/>
      <c r="AN565" s="71"/>
      <c r="AO565" s="71"/>
      <c r="AP565" s="71"/>
      <c r="AQ565" s="72"/>
      <c r="AR565" s="71">
        <v>30</v>
      </c>
      <c r="AS565" s="71">
        <v>43</v>
      </c>
      <c r="AT565" s="71">
        <v>5</v>
      </c>
      <c r="AU565" s="71">
        <v>0</v>
      </c>
      <c r="AV565" s="71">
        <v>0</v>
      </c>
      <c r="AW565" s="71">
        <v>1</v>
      </c>
      <c r="AX565" s="71"/>
      <c r="AY565" s="72"/>
      <c r="AZ565" s="71">
        <v>131.1</v>
      </c>
      <c r="BA565" s="71">
        <v>11903.1</v>
      </c>
      <c r="BB565" s="71">
        <v>41020</v>
      </c>
      <c r="BC565" s="71">
        <v>0</v>
      </c>
      <c r="BD565" s="71">
        <v>0</v>
      </c>
      <c r="BE565" s="71">
        <v>3570</v>
      </c>
      <c r="BF565" s="71"/>
      <c r="BG565" s="72"/>
      <c r="BH565" s="71">
        <v>0</v>
      </c>
      <c r="BI565" s="71">
        <v>0</v>
      </c>
      <c r="BJ565" s="71">
        <v>34.686</v>
      </c>
      <c r="BK565" s="71">
        <v>99.6</v>
      </c>
      <c r="BL565" s="71">
        <v>2.3639999999999999</v>
      </c>
      <c r="BM565" s="71">
        <v>0</v>
      </c>
      <c r="BN565" s="72"/>
      <c r="BO565" s="71">
        <v>0</v>
      </c>
      <c r="BP565" s="71">
        <v>0</v>
      </c>
      <c r="BQ565" s="71">
        <v>4</v>
      </c>
      <c r="BR565" s="71">
        <v>1</v>
      </c>
      <c r="BS565" s="71">
        <v>1</v>
      </c>
      <c r="BT565" s="71">
        <v>0</v>
      </c>
      <c r="BU565"/>
      <c r="BV565" s="70">
        <v>136.65</v>
      </c>
      <c r="BW565" s="70">
        <v>0</v>
      </c>
      <c r="BX565" s="70">
        <v>0</v>
      </c>
      <c r="BY565" s="70">
        <v>0</v>
      </c>
      <c r="BZ565" s="70">
        <v>0</v>
      </c>
      <c r="CA565" s="70">
        <v>0</v>
      </c>
      <c r="CB565" s="70">
        <v>0</v>
      </c>
      <c r="CC565" s="70">
        <v>0</v>
      </c>
      <c r="CD565" s="70">
        <v>0</v>
      </c>
    </row>
    <row r="566" spans="1:82">
      <c r="A566" s="70" t="s">
        <v>2247</v>
      </c>
      <c r="B566" s="70">
        <v>114</v>
      </c>
      <c r="C566" s="70">
        <v>12</v>
      </c>
      <c r="D566" s="70">
        <v>7</v>
      </c>
      <c r="E566" s="70">
        <v>2015</v>
      </c>
      <c r="F566" s="70" t="s">
        <v>182</v>
      </c>
      <c r="G566" s="70" t="s">
        <v>2235</v>
      </c>
      <c r="H566" s="70" t="s">
        <v>2236</v>
      </c>
      <c r="I566" s="148"/>
      <c r="J566" s="71">
        <v>50.930823630351973</v>
      </c>
      <c r="K566" s="71">
        <v>2.8435897653450368</v>
      </c>
      <c r="L566" s="71">
        <v>19.233337059107679</v>
      </c>
      <c r="M566" s="71">
        <v>31.525338441272272</v>
      </c>
      <c r="N566" s="71">
        <v>43.059341689380737</v>
      </c>
      <c r="O566" s="71">
        <v>23.613046431769114</v>
      </c>
      <c r="P566" s="71">
        <v>27.96074806786843</v>
      </c>
      <c r="Q566" s="71">
        <v>1.5744135709146401</v>
      </c>
      <c r="R566" s="71">
        <v>5.7691379595504486</v>
      </c>
      <c r="S566" s="71">
        <v>1.841645475222307</v>
      </c>
      <c r="T566" s="72"/>
      <c r="U566" s="71">
        <v>6766008</v>
      </c>
      <c r="V566" s="71">
        <v>1188</v>
      </c>
      <c r="W566" s="71">
        <v>315</v>
      </c>
      <c r="X566" s="71">
        <v>5493</v>
      </c>
      <c r="Y566" s="71">
        <v>8077</v>
      </c>
      <c r="Z566" s="71">
        <v>13719</v>
      </c>
      <c r="AA566" s="71">
        <v>5564</v>
      </c>
      <c r="AB566" s="71">
        <v>21670</v>
      </c>
      <c r="AC566" s="71">
        <v>986140</v>
      </c>
      <c r="AD566" s="71">
        <v>1.841645475222307</v>
      </c>
      <c r="AE566" s="72"/>
      <c r="AF566" s="71">
        <v>56633700.005507052</v>
      </c>
      <c r="AG566" s="71">
        <v>2052206.2695827009</v>
      </c>
      <c r="AH566" s="71">
        <v>1609590.588850728</v>
      </c>
      <c r="AI566" s="71">
        <v>35941558.174949363</v>
      </c>
      <c r="AJ566" s="71">
        <v>60453929.692352697</v>
      </c>
      <c r="AK566" s="71">
        <v>0</v>
      </c>
      <c r="AL566" s="71">
        <v>0</v>
      </c>
      <c r="AM566" s="71">
        <v>2969782.5977688991</v>
      </c>
      <c r="AN566" s="71">
        <v>0</v>
      </c>
      <c r="AO566" s="71">
        <v>0</v>
      </c>
      <c r="AP566" s="71">
        <v>159660767.32901144</v>
      </c>
      <c r="AQ566" s="72"/>
      <c r="AR566" s="71">
        <v>37</v>
      </c>
      <c r="AS566" s="71">
        <v>75</v>
      </c>
      <c r="AT566" s="71">
        <v>5</v>
      </c>
      <c r="AU566" s="71">
        <v>0</v>
      </c>
      <c r="AV566" s="71">
        <v>0</v>
      </c>
      <c r="AW566" s="71">
        <v>1</v>
      </c>
      <c r="AX566" s="71"/>
      <c r="AY566" s="72"/>
      <c r="AZ566" s="71">
        <v>170.1</v>
      </c>
      <c r="BA566" s="71">
        <v>17188.3</v>
      </c>
      <c r="BB566" s="71">
        <v>41020</v>
      </c>
      <c r="BC566" s="71">
        <v>0</v>
      </c>
      <c r="BD566" s="71">
        <v>0</v>
      </c>
      <c r="BE566" s="71">
        <v>3570</v>
      </c>
      <c r="BF566" s="71"/>
      <c r="BG566" s="72"/>
      <c r="BH566" s="71">
        <v>0</v>
      </c>
      <c r="BI566" s="71">
        <v>0</v>
      </c>
      <c r="BJ566" s="71">
        <v>34.893999999999998</v>
      </c>
      <c r="BK566" s="71">
        <v>99.4</v>
      </c>
      <c r="BL566" s="71">
        <v>0</v>
      </c>
      <c r="BM566" s="71">
        <v>0</v>
      </c>
      <c r="BN566" s="72"/>
      <c r="BO566" s="71">
        <v>0</v>
      </c>
      <c r="BP566" s="71">
        <v>0</v>
      </c>
      <c r="BQ566" s="71">
        <v>4</v>
      </c>
      <c r="BR566" s="71">
        <v>1</v>
      </c>
      <c r="BS566" s="71">
        <v>0</v>
      </c>
      <c r="BT566" s="71">
        <v>0</v>
      </c>
      <c r="BU566"/>
      <c r="BV566" s="70">
        <v>134.29400000000001</v>
      </c>
      <c r="BW566" s="70">
        <v>0</v>
      </c>
      <c r="BX566" s="70">
        <v>0</v>
      </c>
      <c r="BY566" s="70">
        <v>0</v>
      </c>
      <c r="BZ566" s="70">
        <v>0</v>
      </c>
      <c r="CA566" s="70">
        <v>0</v>
      </c>
      <c r="CB566" s="70">
        <v>0</v>
      </c>
      <c r="CC566" s="70">
        <v>0</v>
      </c>
      <c r="CD566" s="70">
        <v>0</v>
      </c>
    </row>
    <row r="567" spans="1:82">
      <c r="A567" s="70" t="s">
        <v>2248</v>
      </c>
      <c r="B567" s="70">
        <v>115</v>
      </c>
      <c r="C567" s="70">
        <v>13</v>
      </c>
      <c r="D567" s="70">
        <v>7</v>
      </c>
      <c r="E567" s="70">
        <v>2016</v>
      </c>
      <c r="F567" s="70" t="s">
        <v>155</v>
      </c>
      <c r="G567" s="70" t="s">
        <v>2235</v>
      </c>
      <c r="H567" s="70" t="s">
        <v>2236</v>
      </c>
      <c r="I567" s="148"/>
      <c r="J567" s="71">
        <v>50.9660175548278</v>
      </c>
      <c r="K567" s="71">
        <v>2.8504358885384664</v>
      </c>
      <c r="L567" s="71">
        <v>20.239769117580412</v>
      </c>
      <c r="M567" s="71">
        <v>29.655616454550756</v>
      </c>
      <c r="N567" s="71">
        <v>40.325877006697368</v>
      </c>
      <c r="O567" s="71">
        <v>23.319500680834562</v>
      </c>
      <c r="P567" s="71">
        <v>27.563529531926456</v>
      </c>
      <c r="Q567" s="71">
        <v>1.5007186957567002</v>
      </c>
      <c r="R567" s="71">
        <v>4.7766709962918465</v>
      </c>
      <c r="S567" s="71">
        <v>2.1696792313682836</v>
      </c>
      <c r="T567" s="72"/>
      <c r="U567" s="71">
        <v>6937733</v>
      </c>
      <c r="V567" s="71">
        <v>1188</v>
      </c>
      <c r="W567" s="71">
        <v>315</v>
      </c>
      <c r="X567" s="71">
        <v>5493</v>
      </c>
      <c r="Y567" s="71">
        <v>8071</v>
      </c>
      <c r="Z567" s="71">
        <v>13715</v>
      </c>
      <c r="AA567" s="71">
        <v>5673</v>
      </c>
      <c r="AB567" s="71">
        <v>21247</v>
      </c>
      <c r="AC567" s="71">
        <v>815808.38710100239</v>
      </c>
      <c r="AD567" s="71">
        <v>2.169679231368284</v>
      </c>
      <c r="AE567" s="72"/>
      <c r="AF567" s="71">
        <v>58215533.338673688</v>
      </c>
      <c r="AG567" s="71">
        <v>1945796.729616391</v>
      </c>
      <c r="AH567" s="71">
        <v>1370001.6018040271</v>
      </c>
      <c r="AI567" s="71">
        <v>36621042.757460058</v>
      </c>
      <c r="AJ567" s="71">
        <v>54926512.525853008</v>
      </c>
      <c r="AK567" s="71">
        <v>0</v>
      </c>
      <c r="AL567" s="71">
        <v>0</v>
      </c>
      <c r="AM567" s="71">
        <v>2914074.4145793468</v>
      </c>
      <c r="AN567" s="71">
        <v>0</v>
      </c>
      <c r="AO567" s="71">
        <v>0</v>
      </c>
      <c r="AP567" s="71">
        <v>155992961.3679865</v>
      </c>
      <c r="AQ567" s="72"/>
      <c r="AR567" s="71">
        <v>48</v>
      </c>
      <c r="AS567" s="71">
        <v>110</v>
      </c>
      <c r="AT567" s="71">
        <v>7</v>
      </c>
      <c r="AU567" s="71">
        <v>0</v>
      </c>
      <c r="AV567" s="71">
        <v>0</v>
      </c>
      <c r="AW567" s="71">
        <v>1</v>
      </c>
      <c r="AX567" s="71"/>
      <c r="AY567" s="72"/>
      <c r="AZ567" s="71">
        <v>230.5</v>
      </c>
      <c r="BA567" s="71">
        <v>23130.9</v>
      </c>
      <c r="BB567" s="71">
        <v>41026.199999999997</v>
      </c>
      <c r="BC567" s="71">
        <v>0</v>
      </c>
      <c r="BD567" s="71">
        <v>0</v>
      </c>
      <c r="BE567" s="71">
        <v>3570</v>
      </c>
      <c r="BF567" s="71"/>
      <c r="BG567" s="72"/>
      <c r="BH567" s="71">
        <v>0</v>
      </c>
      <c r="BI567" s="71">
        <v>0</v>
      </c>
      <c r="BJ567" s="71">
        <v>34.514000000000003</v>
      </c>
      <c r="BK567" s="71">
        <v>98.22</v>
      </c>
      <c r="BL567" s="71">
        <v>0</v>
      </c>
      <c r="BM567" s="71">
        <v>0</v>
      </c>
      <c r="BN567" s="72"/>
      <c r="BO567" s="71">
        <v>0</v>
      </c>
      <c r="BP567" s="71">
        <v>0</v>
      </c>
      <c r="BQ567" s="71">
        <v>4</v>
      </c>
      <c r="BR567" s="71">
        <v>1</v>
      </c>
      <c r="BS567" s="71">
        <v>0</v>
      </c>
      <c r="BT567" s="71">
        <v>0</v>
      </c>
      <c r="BU567"/>
      <c r="BV567" s="70">
        <v>132.73400000000001</v>
      </c>
      <c r="BW567" s="70">
        <v>0</v>
      </c>
      <c r="BX567" s="70">
        <v>0</v>
      </c>
      <c r="BY567" s="70">
        <v>0</v>
      </c>
      <c r="BZ567" s="70">
        <v>0</v>
      </c>
      <c r="CA567" s="70">
        <v>0</v>
      </c>
      <c r="CB567" s="70">
        <v>0</v>
      </c>
      <c r="CC567" s="70">
        <v>0</v>
      </c>
      <c r="CD567" s="70">
        <v>0</v>
      </c>
    </row>
    <row r="568" spans="1:82">
      <c r="A568" s="70" t="s">
        <v>2249</v>
      </c>
      <c r="B568" s="70">
        <v>116</v>
      </c>
      <c r="C568" s="70">
        <v>14</v>
      </c>
      <c r="D568" s="70">
        <v>7</v>
      </c>
      <c r="E568" s="70">
        <v>2017</v>
      </c>
      <c r="F568" s="70" t="s">
        <v>156</v>
      </c>
      <c r="G568" s="70" t="s">
        <v>2235</v>
      </c>
      <c r="H568" s="70" t="s">
        <v>2236</v>
      </c>
      <c r="I568" s="148"/>
      <c r="J568" s="71">
        <v>51.039893815423035</v>
      </c>
      <c r="K568" s="71">
        <v>2.7396301111751797</v>
      </c>
      <c r="L568" s="71">
        <v>19.406903494956968</v>
      </c>
      <c r="M568" s="71">
        <v>26.130784751414176</v>
      </c>
      <c r="N568" s="71">
        <v>42.361384999421482</v>
      </c>
      <c r="O568" s="71">
        <v>22.831938986636956</v>
      </c>
      <c r="P568" s="71">
        <v>26.96406537235001</v>
      </c>
      <c r="Q568" s="71">
        <v>1.42821035885298</v>
      </c>
      <c r="R568" s="71">
        <v>4.0397237617267381</v>
      </c>
      <c r="S568" s="71">
        <v>2.0469055321255767</v>
      </c>
      <c r="T568" s="72"/>
      <c r="U568" s="71">
        <v>7938325</v>
      </c>
      <c r="V568" s="71">
        <v>1188</v>
      </c>
      <c r="W568" s="71">
        <v>315</v>
      </c>
      <c r="X568" s="71">
        <v>5493</v>
      </c>
      <c r="Y568" s="71">
        <v>8100</v>
      </c>
      <c r="Z568" s="71">
        <v>13651</v>
      </c>
      <c r="AA568" s="71">
        <v>5585</v>
      </c>
      <c r="AB568" s="71">
        <v>20910</v>
      </c>
      <c r="AC568" s="71">
        <v>703634.99999999988</v>
      </c>
      <c r="AD568" s="71">
        <v>2.0469055321255771</v>
      </c>
      <c r="AE568" s="72"/>
      <c r="AF568" s="71">
        <v>60145391.124552041</v>
      </c>
      <c r="AG568" s="71">
        <v>1929895.9401683521</v>
      </c>
      <c r="AH568" s="71">
        <v>2016601.353378247</v>
      </c>
      <c r="AI568" s="71">
        <v>34547416.449061543</v>
      </c>
      <c r="AJ568" s="71">
        <v>60897070.120858319</v>
      </c>
      <c r="AK568" s="71">
        <v>0</v>
      </c>
      <c r="AL568" s="71">
        <v>0</v>
      </c>
      <c r="AM568" s="71">
        <v>2872341.506288223</v>
      </c>
      <c r="AN568" s="71">
        <v>0</v>
      </c>
      <c r="AO568" s="71">
        <v>0</v>
      </c>
      <c r="AP568" s="71">
        <v>162408716.49430674</v>
      </c>
      <c r="AQ568" s="72"/>
      <c r="AR568" s="71">
        <v>58</v>
      </c>
      <c r="AS568" s="71">
        <v>129</v>
      </c>
      <c r="AT568" s="71">
        <v>7</v>
      </c>
      <c r="AU568" s="71">
        <v>0</v>
      </c>
      <c r="AV568" s="71">
        <v>0</v>
      </c>
      <c r="AW568" s="71">
        <v>1</v>
      </c>
      <c r="AX568" s="71"/>
      <c r="AY568" s="72"/>
      <c r="AZ568" s="71">
        <v>284</v>
      </c>
      <c r="BA568" s="71">
        <v>24024.799999999999</v>
      </c>
      <c r="BB568" s="71">
        <v>41026.199999999997</v>
      </c>
      <c r="BC568" s="71">
        <v>0</v>
      </c>
      <c r="BD568" s="71">
        <v>0</v>
      </c>
      <c r="BE568" s="71">
        <v>3570</v>
      </c>
      <c r="BF568" s="71"/>
      <c r="BG568" s="72"/>
      <c r="BH568" s="71">
        <v>0</v>
      </c>
      <c r="BI568" s="71">
        <v>0</v>
      </c>
      <c r="BJ568" s="71">
        <v>39.798000000000002</v>
      </c>
      <c r="BK568" s="71">
        <v>97.06</v>
      </c>
      <c r="BL568" s="71">
        <v>0</v>
      </c>
      <c r="BM568" s="71">
        <v>0</v>
      </c>
      <c r="BN568" s="72"/>
      <c r="BO568" s="71">
        <v>0</v>
      </c>
      <c r="BP568" s="71">
        <v>0</v>
      </c>
      <c r="BQ568" s="71">
        <v>4</v>
      </c>
      <c r="BR568" s="71">
        <v>1</v>
      </c>
      <c r="BS568" s="71">
        <v>0</v>
      </c>
      <c r="BT568" s="71">
        <v>0</v>
      </c>
      <c r="BU568"/>
      <c r="BV568" s="70">
        <v>136.858</v>
      </c>
      <c r="BW568" s="70">
        <v>0</v>
      </c>
      <c r="BX568" s="70">
        <v>0</v>
      </c>
      <c r="BY568" s="70">
        <v>0</v>
      </c>
      <c r="BZ568" s="70">
        <v>0</v>
      </c>
      <c r="CA568" s="70">
        <v>0</v>
      </c>
      <c r="CB568" s="70">
        <v>0</v>
      </c>
      <c r="CC568" s="70">
        <v>0</v>
      </c>
      <c r="CD568" s="70">
        <v>0</v>
      </c>
    </row>
    <row r="569" spans="1:82">
      <c r="A569" s="70" t="s">
        <v>2250</v>
      </c>
      <c r="B569" s="70">
        <v>117</v>
      </c>
      <c r="C569" s="70">
        <v>15</v>
      </c>
      <c r="D569" s="70">
        <v>7</v>
      </c>
      <c r="E569" s="70">
        <v>2018</v>
      </c>
      <c r="F569" s="70" t="s">
        <v>183</v>
      </c>
      <c r="G569" s="70" t="s">
        <v>2235</v>
      </c>
      <c r="H569" s="70" t="s">
        <v>2236</v>
      </c>
      <c r="I569" s="148"/>
      <c r="J569" s="71">
        <v>48.340318155483473</v>
      </c>
      <c r="K569" s="71">
        <v>2.5008942234288991</v>
      </c>
      <c r="L569" s="71">
        <v>17.892924130712029</v>
      </c>
      <c r="M569" s="71">
        <v>24.901020833457391</v>
      </c>
      <c r="N569" s="71">
        <v>36.056421328974686</v>
      </c>
      <c r="O569" s="71">
        <v>22.273327927244136</v>
      </c>
      <c r="P569" s="71">
        <v>26.308487966886158</v>
      </c>
      <c r="Q569" s="71">
        <v>1.2974056592926699</v>
      </c>
      <c r="R569" s="71">
        <v>3.9857320989134273</v>
      </c>
      <c r="S569" s="71">
        <v>1.5301917111247347</v>
      </c>
      <c r="T569" s="72"/>
      <c r="U569" s="71">
        <v>7953927</v>
      </c>
      <c r="V569" s="71">
        <v>1188</v>
      </c>
      <c r="W569" s="71">
        <v>315</v>
      </c>
      <c r="X569" s="71">
        <v>5493</v>
      </c>
      <c r="Y569" s="71">
        <v>8092</v>
      </c>
      <c r="Z569" s="71">
        <v>13572</v>
      </c>
      <c r="AA569" s="71">
        <v>5504</v>
      </c>
      <c r="AB569" s="71">
        <v>20470</v>
      </c>
      <c r="AC569" s="71">
        <v>691510</v>
      </c>
      <c r="AD569" s="71">
        <v>1.530191711124735</v>
      </c>
      <c r="AE569" s="72"/>
      <c r="AF569" s="71">
        <v>61531814.302531913</v>
      </c>
      <c r="AG569" s="71">
        <v>1715757.281550084</v>
      </c>
      <c r="AH569" s="71">
        <v>1937361.8726211039</v>
      </c>
      <c r="AI569" s="71">
        <v>34271607.300842099</v>
      </c>
      <c r="AJ569" s="71">
        <v>53820705.93577265</v>
      </c>
      <c r="AK569" s="71">
        <v>0</v>
      </c>
      <c r="AL569" s="71">
        <v>0</v>
      </c>
      <c r="AM569" s="71">
        <v>2817718.2362674521</v>
      </c>
      <c r="AN569" s="71">
        <v>0</v>
      </c>
      <c r="AO569" s="71">
        <v>0</v>
      </c>
      <c r="AP569" s="71">
        <v>156094964.92958531</v>
      </c>
      <c r="AQ569" s="72"/>
      <c r="AR569" s="71">
        <v>67</v>
      </c>
      <c r="AS569" s="71">
        <v>151</v>
      </c>
      <c r="AT569" s="71">
        <v>7</v>
      </c>
      <c r="AU569" s="71">
        <v>0</v>
      </c>
      <c r="AV569" s="71">
        <v>0</v>
      </c>
      <c r="AW569" s="71">
        <v>1</v>
      </c>
      <c r="AX569" s="71"/>
      <c r="AY569" s="72"/>
      <c r="AZ569" s="71">
        <v>342.5</v>
      </c>
      <c r="BA569" s="71">
        <v>38235</v>
      </c>
      <c r="BB569" s="71">
        <v>41026</v>
      </c>
      <c r="BC569" s="71">
        <v>0</v>
      </c>
      <c r="BD569" s="71">
        <v>0</v>
      </c>
      <c r="BE569" s="71">
        <v>3570</v>
      </c>
      <c r="BF569" s="71"/>
      <c r="BG569" s="72"/>
      <c r="BH569" s="71">
        <v>0</v>
      </c>
      <c r="BI569" s="71">
        <v>0</v>
      </c>
      <c r="BJ569" s="71">
        <v>37.603999999999999</v>
      </c>
      <c r="BK569" s="71">
        <v>84.308999999999997</v>
      </c>
      <c r="BL569" s="71">
        <v>0</v>
      </c>
      <c r="BM569" s="71">
        <v>0</v>
      </c>
      <c r="BN569" s="72"/>
      <c r="BO569" s="71">
        <v>0</v>
      </c>
      <c r="BP569" s="71">
        <v>0</v>
      </c>
      <c r="BQ569" s="71">
        <v>4</v>
      </c>
      <c r="BR569" s="71">
        <v>1</v>
      </c>
      <c r="BS569" s="71">
        <v>0</v>
      </c>
      <c r="BT569" s="71">
        <v>0</v>
      </c>
      <c r="BU569"/>
      <c r="BV569" s="70">
        <v>121.913</v>
      </c>
      <c r="BW569" s="70">
        <v>0</v>
      </c>
      <c r="BX569" s="70">
        <v>0</v>
      </c>
      <c r="BY569" s="70">
        <v>0</v>
      </c>
      <c r="BZ569" s="70">
        <v>0</v>
      </c>
      <c r="CA569" s="70">
        <v>0</v>
      </c>
      <c r="CB569" s="70">
        <v>0</v>
      </c>
      <c r="CC569" s="70">
        <v>0</v>
      </c>
      <c r="CD569" s="70">
        <v>0</v>
      </c>
    </row>
    <row r="570" spans="1:82">
      <c r="A570" s="70" t="s">
        <v>2251</v>
      </c>
      <c r="B570" s="70">
        <v>118</v>
      </c>
      <c r="C570" s="70">
        <v>16</v>
      </c>
      <c r="D570" s="70">
        <v>7</v>
      </c>
      <c r="E570" s="70">
        <v>2019</v>
      </c>
      <c r="F570" s="70" t="s">
        <v>158</v>
      </c>
      <c r="G570" s="70" t="s">
        <v>2235</v>
      </c>
      <c r="H570" s="70" t="s">
        <v>2236</v>
      </c>
      <c r="I570" s="148"/>
      <c r="J570" s="71">
        <v>42.441943248646176</v>
      </c>
      <c r="K570" s="71">
        <v>2.2574636255423148</v>
      </c>
      <c r="L570" s="71">
        <v>18.025482714884483</v>
      </c>
      <c r="M570" s="71">
        <v>23.315432103971858</v>
      </c>
      <c r="N570" s="71">
        <v>30.745463047387446</v>
      </c>
      <c r="O570" s="71">
        <v>21.452974986041536</v>
      </c>
      <c r="P570" s="71">
        <v>25.254751407325209</v>
      </c>
      <c r="Q570" s="71">
        <v>1.2356237259289899</v>
      </c>
      <c r="R570" s="71">
        <v>3.8784205357359345</v>
      </c>
      <c r="S570" s="71">
        <v>2.0752036682561461</v>
      </c>
      <c r="T570" s="72"/>
      <c r="U570" s="71">
        <v>7546068</v>
      </c>
      <c r="V570" s="71">
        <v>1188</v>
      </c>
      <c r="W570" s="71">
        <v>315</v>
      </c>
      <c r="X570" s="71">
        <v>5493</v>
      </c>
      <c r="Y570" s="71">
        <v>8057</v>
      </c>
      <c r="Z570" s="71">
        <v>13431</v>
      </c>
      <c r="AA570" s="71">
        <v>5244</v>
      </c>
      <c r="AB570" s="71">
        <v>20023</v>
      </c>
      <c r="AC570" s="71">
        <v>683913</v>
      </c>
      <c r="AD570" s="71">
        <v>2.0752036682561461</v>
      </c>
      <c r="AE570" s="72"/>
      <c r="AF570" s="71">
        <v>56688182.815777346</v>
      </c>
      <c r="AG570" s="71">
        <v>1657804.183223123</v>
      </c>
      <c r="AH570" s="71">
        <v>2050390.550581645</v>
      </c>
      <c r="AI570" s="71">
        <v>34187004.015087537</v>
      </c>
      <c r="AJ570" s="71">
        <v>51040674.365150452</v>
      </c>
      <c r="AK570" s="71">
        <v>0</v>
      </c>
      <c r="AL570" s="71">
        <v>0</v>
      </c>
      <c r="AM570" s="71">
        <v>2726981.8669367018</v>
      </c>
      <c r="AN570" s="71">
        <v>0</v>
      </c>
      <c r="AO570" s="71">
        <v>0</v>
      </c>
      <c r="AP570" s="71">
        <v>148351037.79675683</v>
      </c>
      <c r="AQ570" s="72"/>
      <c r="AR570" s="71">
        <v>79</v>
      </c>
      <c r="AS570" s="71">
        <v>163</v>
      </c>
      <c r="AT570" s="71">
        <v>8</v>
      </c>
      <c r="AU570" s="71">
        <v>0</v>
      </c>
      <c r="AV570" s="71">
        <v>0</v>
      </c>
      <c r="AW570" s="71">
        <v>1</v>
      </c>
      <c r="AX570" s="71"/>
      <c r="AY570" s="72"/>
      <c r="AZ570" s="71">
        <v>396.49999999999989</v>
      </c>
      <c r="BA570" s="71">
        <v>41532.1</v>
      </c>
      <c r="BB570" s="71">
        <v>48506.2</v>
      </c>
      <c r="BC570" s="71">
        <v>0</v>
      </c>
      <c r="BD570" s="71">
        <v>0</v>
      </c>
      <c r="BE570" s="71">
        <v>3570</v>
      </c>
      <c r="BF570" s="71"/>
      <c r="BG570" s="72"/>
      <c r="BH570" s="71">
        <v>0</v>
      </c>
      <c r="BI570" s="71">
        <v>0</v>
      </c>
      <c r="BJ570" s="71">
        <v>32.947000000000003</v>
      </c>
      <c r="BK570" s="71">
        <v>74.444999999999993</v>
      </c>
      <c r="BL570" s="71">
        <v>0</v>
      </c>
      <c r="BM570" s="71">
        <v>0</v>
      </c>
      <c r="BN570" s="72"/>
      <c r="BO570" s="71">
        <v>0</v>
      </c>
      <c r="BP570" s="71">
        <v>0</v>
      </c>
      <c r="BQ570" s="71">
        <v>4</v>
      </c>
      <c r="BR570" s="71">
        <v>1</v>
      </c>
      <c r="BS570" s="71">
        <v>0</v>
      </c>
      <c r="BT570" s="71">
        <v>0</v>
      </c>
      <c r="BU570"/>
      <c r="BV570" s="70">
        <v>107.392</v>
      </c>
      <c r="BW570" s="70">
        <v>0</v>
      </c>
      <c r="BX570" s="70">
        <v>0</v>
      </c>
      <c r="BY570" s="70">
        <v>0</v>
      </c>
      <c r="BZ570" s="70">
        <v>0</v>
      </c>
      <c r="CA570" s="70">
        <v>0</v>
      </c>
      <c r="CB570" s="70">
        <v>0</v>
      </c>
      <c r="CC570" s="70">
        <v>0</v>
      </c>
      <c r="CD570" s="70">
        <v>0</v>
      </c>
    </row>
    <row r="571" spans="1:82">
      <c r="A571" s="70" t="s">
        <v>2252</v>
      </c>
      <c r="B571" s="70">
        <v>119</v>
      </c>
      <c r="C571" s="70">
        <v>17</v>
      </c>
      <c r="D571" s="70">
        <v>7</v>
      </c>
      <c r="E571" s="70">
        <v>2020</v>
      </c>
      <c r="F571" s="70" t="s">
        <v>159</v>
      </c>
      <c r="G571" s="70" t="s">
        <v>2235</v>
      </c>
      <c r="H571" s="70" t="s">
        <v>2236</v>
      </c>
      <c r="I571" s="148"/>
      <c r="J571" s="71">
        <v>38.921767707179619</v>
      </c>
      <c r="K571" s="71">
        <v>1.9501863035385643</v>
      </c>
      <c r="L571" s="71">
        <v>30.500873143570036</v>
      </c>
      <c r="M571" s="71">
        <v>20.016901558405856</v>
      </c>
      <c r="N571" s="71">
        <v>28.635170342025965</v>
      </c>
      <c r="O571" s="71">
        <v>18.62510785193291</v>
      </c>
      <c r="P571" s="71">
        <v>23.642546986339553</v>
      </c>
      <c r="Q571" s="71">
        <v>1.1528000638956799</v>
      </c>
      <c r="R571" s="71">
        <v>3.7915094765544985</v>
      </c>
      <c r="S571" s="71">
        <v>2.2741322044293342</v>
      </c>
      <c r="T571" s="72"/>
      <c r="U571" s="71">
        <v>6295466</v>
      </c>
      <c r="V571" s="71">
        <v>937</v>
      </c>
      <c r="W571" s="71">
        <v>523</v>
      </c>
      <c r="X571" s="71">
        <v>5161</v>
      </c>
      <c r="Y571" s="71">
        <v>8004</v>
      </c>
      <c r="Z571" s="71">
        <v>13309</v>
      </c>
      <c r="AA571" s="71">
        <v>5218</v>
      </c>
      <c r="AB571" s="71">
        <v>19552</v>
      </c>
      <c r="AC571" s="71">
        <v>672119.99999999988</v>
      </c>
      <c r="AD571" s="71">
        <v>2.2741322044293342</v>
      </c>
      <c r="AE571" s="72"/>
      <c r="AF571" s="71">
        <v>56682205.141965523</v>
      </c>
      <c r="AG571" s="71">
        <v>1380303.0940213786</v>
      </c>
      <c r="AH571" s="71">
        <v>3210712.6823957609</v>
      </c>
      <c r="AI571" s="71">
        <v>31745961.55680006</v>
      </c>
      <c r="AJ571" s="71">
        <v>51564584.923367657</v>
      </c>
      <c r="AK571" s="71"/>
      <c r="AL571" s="71"/>
      <c r="AM571" s="71">
        <v>2551753.227250719</v>
      </c>
      <c r="AN571" s="71"/>
      <c r="AO571" s="71"/>
      <c r="AP571" s="71">
        <v>147135520.62580109</v>
      </c>
      <c r="AQ571" s="72"/>
      <c r="AR571" s="71">
        <v>89</v>
      </c>
      <c r="AS571" s="71">
        <v>174</v>
      </c>
      <c r="AT571" s="71">
        <v>8</v>
      </c>
      <c r="AU571" s="71">
        <v>0</v>
      </c>
      <c r="AV571" s="71">
        <v>0</v>
      </c>
      <c r="AW571" s="71">
        <v>1</v>
      </c>
      <c r="AX571" s="71"/>
      <c r="AY571" s="72"/>
      <c r="AZ571" s="71">
        <v>448.7999999999999</v>
      </c>
      <c r="BA571" s="71">
        <v>43027.099999999977</v>
      </c>
      <c r="BB571" s="71">
        <v>48506.2</v>
      </c>
      <c r="BC571" s="71">
        <v>0</v>
      </c>
      <c r="BD571" s="71">
        <v>0</v>
      </c>
      <c r="BE571" s="71">
        <v>3570</v>
      </c>
      <c r="BF571" s="71"/>
      <c r="BG571" s="72"/>
      <c r="BH571" s="71">
        <v>0</v>
      </c>
      <c r="BI571" s="71">
        <v>0</v>
      </c>
      <c r="BJ571" s="71">
        <v>29.893999999999998</v>
      </c>
      <c r="BK571" s="71">
        <v>67.820999999999998</v>
      </c>
      <c r="BL571" s="71">
        <v>0</v>
      </c>
      <c r="BM571" s="71">
        <v>0</v>
      </c>
      <c r="BN571" s="72"/>
      <c r="BO571" s="71">
        <v>0</v>
      </c>
      <c r="BP571" s="71">
        <v>0</v>
      </c>
      <c r="BQ571" s="71">
        <v>4</v>
      </c>
      <c r="BR571" s="71">
        <v>1</v>
      </c>
      <c r="BS571" s="71">
        <v>0</v>
      </c>
      <c r="BT571" s="71">
        <v>0</v>
      </c>
      <c r="BU571"/>
      <c r="BV571" s="70">
        <v>97.715000000000003</v>
      </c>
      <c r="BW571" s="70">
        <v>0</v>
      </c>
      <c r="BX571" s="70">
        <v>0</v>
      </c>
      <c r="BY571" s="70">
        <v>0</v>
      </c>
      <c r="BZ571" s="70">
        <v>0</v>
      </c>
      <c r="CA571" s="70">
        <v>0</v>
      </c>
      <c r="CB571" s="70">
        <v>0</v>
      </c>
      <c r="CC571" s="70">
        <v>0</v>
      </c>
      <c r="CD571" s="70">
        <v>0</v>
      </c>
    </row>
    <row r="572" spans="1:82">
      <c r="A572" s="70" t="s">
        <v>2253</v>
      </c>
      <c r="B572" s="70">
        <v>119</v>
      </c>
      <c r="C572" s="70">
        <v>18</v>
      </c>
      <c r="D572" s="70">
        <v>7</v>
      </c>
      <c r="E572" s="70">
        <v>2021</v>
      </c>
      <c r="F572" s="70" t="s">
        <v>160</v>
      </c>
      <c r="G572" s="70" t="s">
        <v>2235</v>
      </c>
      <c r="H572" s="70" t="s">
        <v>2236</v>
      </c>
      <c r="I572" s="148"/>
      <c r="J572" s="71">
        <v>51.247016175920315</v>
      </c>
      <c r="K572" s="71">
        <v>2.0672509065962945</v>
      </c>
      <c r="L572" s="71">
        <v>30.100678345643857</v>
      </c>
      <c r="M572" s="71">
        <v>21.106601770141587</v>
      </c>
      <c r="N572" s="71">
        <v>30.203501954537714</v>
      </c>
      <c r="O572" s="71">
        <v>17.898457601984276</v>
      </c>
      <c r="P572" s="71">
        <v>23.87428167456439</v>
      </c>
      <c r="Q572" s="71">
        <v>1.1197479456680199</v>
      </c>
      <c r="R572" s="71">
        <v>0</v>
      </c>
      <c r="S572" s="71">
        <v>2.3060568647486819</v>
      </c>
      <c r="T572" s="72"/>
      <c r="U572" s="71">
        <v>6955998</v>
      </c>
      <c r="V572" s="71">
        <v>937</v>
      </c>
      <c r="W572" s="71">
        <v>523</v>
      </c>
      <c r="X572" s="71">
        <v>5161</v>
      </c>
      <c r="Y572" s="71">
        <v>7987</v>
      </c>
      <c r="Z572" s="71">
        <v>13169</v>
      </c>
      <c r="AA572" s="71">
        <v>5138</v>
      </c>
      <c r="AB572" s="71">
        <v>19178</v>
      </c>
      <c r="AC572" s="71">
        <v>0</v>
      </c>
      <c r="AD572" s="71">
        <v>2.3060568647486819</v>
      </c>
      <c r="AE572" s="72"/>
      <c r="AF572" s="71">
        <v>77903479.903119236</v>
      </c>
      <c r="AG572" s="71">
        <v>1456810.8731910989</v>
      </c>
      <c r="AH572" s="71">
        <v>2992094.3083227384</v>
      </c>
      <c r="AI572" s="71">
        <v>33349290.741533779</v>
      </c>
      <c r="AJ572" s="71">
        <v>49411550.694530308</v>
      </c>
      <c r="AK572" s="71">
        <v>0</v>
      </c>
      <c r="AL572" s="71">
        <v>0</v>
      </c>
      <c r="AM572" s="71">
        <v>2517378.8403780442</v>
      </c>
      <c r="AN572" s="71">
        <v>0</v>
      </c>
      <c r="AO572" s="71">
        <v>0</v>
      </c>
      <c r="AP572" s="71">
        <v>167630605.36107519</v>
      </c>
      <c r="AQ572" s="72"/>
      <c r="AR572" s="71">
        <v>96</v>
      </c>
      <c r="AS572" s="71">
        <v>177</v>
      </c>
      <c r="AT572" s="71">
        <v>8</v>
      </c>
      <c r="AU572" s="71">
        <v>0</v>
      </c>
      <c r="AV572" s="71">
        <v>0</v>
      </c>
      <c r="AW572" s="71">
        <v>1</v>
      </c>
      <c r="AX572" s="71"/>
      <c r="AY572" s="72"/>
      <c r="AZ572" s="71">
        <v>493.39999999999992</v>
      </c>
      <c r="BA572" s="71">
        <v>43175.599999999977</v>
      </c>
      <c r="BB572" s="71">
        <v>48506.2</v>
      </c>
      <c r="BC572" s="71">
        <v>0</v>
      </c>
      <c r="BD572" s="71">
        <v>0</v>
      </c>
      <c r="BE572" s="71">
        <v>3570</v>
      </c>
      <c r="BF572" s="71"/>
      <c r="BG572" s="72"/>
      <c r="BH572" s="71">
        <v>0</v>
      </c>
      <c r="BI572" s="71">
        <v>0</v>
      </c>
      <c r="BJ572" s="71">
        <v>32.162999999999997</v>
      </c>
      <c r="BK572" s="71">
        <v>67.872</v>
      </c>
      <c r="BL572" s="71">
        <v>0</v>
      </c>
      <c r="BM572" s="71">
        <v>0</v>
      </c>
      <c r="BN572" s="72"/>
      <c r="BO572" s="71">
        <v>0</v>
      </c>
      <c r="BP572" s="71">
        <v>0</v>
      </c>
      <c r="BQ572" s="71">
        <v>4</v>
      </c>
      <c r="BR572" s="71">
        <v>2</v>
      </c>
      <c r="BS572" s="71">
        <v>0</v>
      </c>
      <c r="BT572" s="71">
        <v>0</v>
      </c>
      <c r="BU572"/>
      <c r="BV572" s="70">
        <v>93.119</v>
      </c>
      <c r="BW572" s="70">
        <v>0</v>
      </c>
      <c r="BX572" s="70">
        <v>0</v>
      </c>
      <c r="BY572" s="70">
        <v>0</v>
      </c>
      <c r="BZ572" s="70">
        <v>0</v>
      </c>
      <c r="CA572" s="70">
        <v>0</v>
      </c>
      <c r="CB572" s="70">
        <v>0</v>
      </c>
      <c r="CC572" s="70">
        <v>6.9160000000000004</v>
      </c>
      <c r="CD572" s="70">
        <v>0</v>
      </c>
    </row>
    <row r="573" spans="1:82">
      <c r="A573" s="70" t="s">
        <v>2254</v>
      </c>
      <c r="B573" s="70">
        <v>119</v>
      </c>
      <c r="C573" s="70">
        <v>19</v>
      </c>
      <c r="D573" s="70">
        <v>7</v>
      </c>
      <c r="E573" s="70">
        <v>2022</v>
      </c>
      <c r="F573" s="70" t="s">
        <v>161</v>
      </c>
      <c r="G573" s="70" t="s">
        <v>2235</v>
      </c>
      <c r="H573" s="70" t="s">
        <v>2236</v>
      </c>
      <c r="I573" s="148"/>
      <c r="J573" s="71">
        <v>40.174289889946401</v>
      </c>
      <c r="K573" s="71">
        <v>1.9834101098675916</v>
      </c>
      <c r="L573" s="71">
        <v>23.808830762948894</v>
      </c>
      <c r="M573" s="71">
        <v>21.324630329399486</v>
      </c>
      <c r="N573" s="71">
        <v>31.508808282463605</v>
      </c>
      <c r="O573" s="71">
        <v>18.632349842184183</v>
      </c>
      <c r="P573" s="71">
        <v>23.401375993863535</v>
      </c>
      <c r="Q573" s="71">
        <v>1.1036329374803087</v>
      </c>
      <c r="R573" s="71">
        <v>0</v>
      </c>
      <c r="S573" s="71">
        <v>1.5124192758905599</v>
      </c>
      <c r="T573" s="72"/>
      <c r="U573" s="71">
        <v>7715209</v>
      </c>
      <c r="V573" s="71">
        <v>937</v>
      </c>
      <c r="W573" s="71">
        <v>523</v>
      </c>
      <c r="X573" s="71">
        <v>5161</v>
      </c>
      <c r="Y573" s="71">
        <v>7939</v>
      </c>
      <c r="Z573" s="71">
        <v>13025</v>
      </c>
      <c r="AA573" s="71">
        <v>5113</v>
      </c>
      <c r="AB573" s="71">
        <v>18747</v>
      </c>
      <c r="AC573" s="71">
        <v>0</v>
      </c>
      <c r="AD573" s="71">
        <v>1.5124192758905599</v>
      </c>
      <c r="AE573" s="72"/>
      <c r="AF573" s="71">
        <v>59492459.390617147</v>
      </c>
      <c r="AG573" s="71">
        <v>1481804.883561129</v>
      </c>
      <c r="AH573" s="71">
        <v>2692507.0727213891</v>
      </c>
      <c r="AI573" s="71">
        <v>31242105.130952515</v>
      </c>
      <c r="AJ573" s="71">
        <v>51426554.654022589</v>
      </c>
      <c r="AK573" s="71">
        <v>0</v>
      </c>
      <c r="AL573" s="71">
        <v>0</v>
      </c>
      <c r="AM573" s="71">
        <v>2420749.3882501954</v>
      </c>
      <c r="AN573" s="71">
        <v>0</v>
      </c>
      <c r="AO573" s="71">
        <v>0</v>
      </c>
      <c r="AP573" s="71">
        <v>148756180.52012497</v>
      </c>
      <c r="AQ573" s="72"/>
      <c r="AR573" s="71">
        <v>103</v>
      </c>
      <c r="AS573" s="71">
        <v>186</v>
      </c>
      <c r="AT573" s="71">
        <v>8</v>
      </c>
      <c r="AU573" s="71">
        <v>0</v>
      </c>
      <c r="AV573" s="71">
        <v>0</v>
      </c>
      <c r="AW573" s="71">
        <v>1</v>
      </c>
      <c r="AX573" s="71"/>
      <c r="AY573" s="72"/>
      <c r="AZ573" s="71">
        <v>543.89999999999975</v>
      </c>
      <c r="BA573" s="71">
        <v>43621.099999999984</v>
      </c>
      <c r="BB573" s="71">
        <v>48506.2</v>
      </c>
      <c r="BC573" s="71">
        <v>0</v>
      </c>
      <c r="BD573" s="71">
        <v>0</v>
      </c>
      <c r="BE573" s="71">
        <v>3570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2255</v>
      </c>
      <c r="B574" s="70">
        <v>119</v>
      </c>
      <c r="C574" s="70">
        <v>20</v>
      </c>
      <c r="D574" s="70">
        <v>7</v>
      </c>
      <c r="E574" s="70">
        <v>2023</v>
      </c>
      <c r="F574" s="70" t="s">
        <v>1539</v>
      </c>
      <c r="G574" s="70" t="s">
        <v>2235</v>
      </c>
      <c r="H574" s="70" t="s">
        <v>2236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110</v>
      </c>
      <c r="AS574" s="71">
        <v>186</v>
      </c>
      <c r="AT574" s="71">
        <v>6</v>
      </c>
      <c r="AU574" s="71">
        <v>0</v>
      </c>
      <c r="AV574" s="71">
        <v>0</v>
      </c>
      <c r="AW574" s="71">
        <v>1</v>
      </c>
      <c r="AX574" s="71"/>
      <c r="AY574" s="72"/>
      <c r="AZ574" s="71">
        <v>584.99999999999977</v>
      </c>
      <c r="BA574" s="71">
        <v>43621.099999999984</v>
      </c>
      <c r="BB574" s="71">
        <v>26906.2</v>
      </c>
      <c r="BC574" s="71">
        <v>0</v>
      </c>
      <c r="BD574" s="71">
        <v>0</v>
      </c>
      <c r="BE574" s="71">
        <v>3570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2256</v>
      </c>
      <c r="B575" s="70">
        <v>119</v>
      </c>
      <c r="C575" s="70">
        <v>21</v>
      </c>
      <c r="D575" s="70">
        <v>7</v>
      </c>
      <c r="E575" s="70">
        <v>2024</v>
      </c>
      <c r="F575" s="70" t="s">
        <v>1554</v>
      </c>
      <c r="G575" s="70" t="s">
        <v>2235</v>
      </c>
      <c r="H575" s="70" t="s">
        <v>2236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2257</v>
      </c>
      <c r="B576" s="70">
        <v>341</v>
      </c>
      <c r="C576" s="70">
        <v>1</v>
      </c>
      <c r="D576" s="70">
        <v>21</v>
      </c>
      <c r="E576" s="70">
        <v>1990</v>
      </c>
      <c r="F576" s="70" t="s">
        <v>787</v>
      </c>
      <c r="G576" s="70" t="s">
        <v>2258</v>
      </c>
      <c r="H576" s="70" t="s">
        <v>2259</v>
      </c>
      <c r="I576" s="148"/>
      <c r="J576" s="71">
        <v>2.4636655207132132</v>
      </c>
      <c r="K576" s="71">
        <v>0.89186828139596208</v>
      </c>
      <c r="L576" s="71">
        <v>0</v>
      </c>
      <c r="M576" s="71">
        <v>4.405321373370354</v>
      </c>
      <c r="N576" s="71">
        <v>15.578977282732509</v>
      </c>
      <c r="O576" s="71">
        <v>14.60206478780154</v>
      </c>
      <c r="P576" s="71">
        <v>7.5779074757814717</v>
      </c>
      <c r="Q576" s="71">
        <v>1.45818633865952</v>
      </c>
      <c r="R576" s="71">
        <v>0</v>
      </c>
      <c r="S576" s="71">
        <v>2.5136095933649898</v>
      </c>
      <c r="T576" s="72"/>
      <c r="U576" s="71">
        <v>359827</v>
      </c>
      <c r="V576" s="71">
        <v>435</v>
      </c>
      <c r="W576" s="71">
        <v>0</v>
      </c>
      <c r="X576" s="71">
        <v>1984</v>
      </c>
      <c r="Y576" s="71">
        <v>6309</v>
      </c>
      <c r="Z576" s="71">
        <v>6006</v>
      </c>
      <c r="AA576" s="71">
        <v>1840</v>
      </c>
      <c r="AB576" s="71">
        <v>23676</v>
      </c>
      <c r="AC576" s="71">
        <v>0</v>
      </c>
      <c r="AD576" s="71">
        <v>2.5136095933649898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2260</v>
      </c>
      <c r="B577" s="70">
        <v>342</v>
      </c>
      <c r="C577" s="70">
        <v>2</v>
      </c>
      <c r="D577" s="70">
        <v>21</v>
      </c>
      <c r="E577" s="70">
        <v>2005</v>
      </c>
      <c r="F577" s="70" t="s">
        <v>789</v>
      </c>
      <c r="G577" s="1064" t="s">
        <v>2258</v>
      </c>
      <c r="H577" s="70" t="s">
        <v>2259</v>
      </c>
      <c r="I577" s="148"/>
      <c r="J577" s="71">
        <v>2.2435728789686058</v>
      </c>
      <c r="K577" s="71">
        <v>0.4745215104034618</v>
      </c>
      <c r="L577" s="71">
        <v>0</v>
      </c>
      <c r="M577" s="71">
        <v>6.7381839980662459</v>
      </c>
      <c r="N577" s="71">
        <v>23.898108813112142</v>
      </c>
      <c r="O577" s="71">
        <v>23.024751230453759</v>
      </c>
      <c r="P577" s="71">
        <v>11.47541012533409</v>
      </c>
      <c r="Q577" s="71">
        <v>1.4683804354244401</v>
      </c>
      <c r="R577" s="71">
        <v>0</v>
      </c>
      <c r="S577" s="71">
        <v>0</v>
      </c>
      <c r="T577" s="72"/>
      <c r="U577" s="71">
        <v>236159</v>
      </c>
      <c r="V577" s="71">
        <v>261</v>
      </c>
      <c r="W577" s="71">
        <v>0</v>
      </c>
      <c r="X577" s="71">
        <v>1603</v>
      </c>
      <c r="Y577" s="71">
        <v>8692</v>
      </c>
      <c r="Z577" s="71">
        <v>10959</v>
      </c>
      <c r="AA577" s="71">
        <v>2282</v>
      </c>
      <c r="AB577" s="71">
        <v>24924</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2261</v>
      </c>
      <c r="B578" s="70">
        <v>343</v>
      </c>
      <c r="C578" s="70">
        <v>3</v>
      </c>
      <c r="D578" s="70">
        <v>21</v>
      </c>
      <c r="E578" s="70">
        <v>2006</v>
      </c>
      <c r="F578" s="70" t="s">
        <v>790</v>
      </c>
      <c r="G578" s="1064" t="s">
        <v>2258</v>
      </c>
      <c r="H578" s="70" t="s">
        <v>2259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2262</v>
      </c>
      <c r="B579" s="70">
        <v>344</v>
      </c>
      <c r="C579" s="70">
        <v>4</v>
      </c>
      <c r="D579" s="70">
        <v>21</v>
      </c>
      <c r="E579" s="70">
        <v>2007</v>
      </c>
      <c r="F579" s="70" t="s">
        <v>791</v>
      </c>
      <c r="G579" s="70" t="s">
        <v>2258</v>
      </c>
      <c r="H579" s="70" t="s">
        <v>2259</v>
      </c>
      <c r="I579" s="148"/>
      <c r="J579" s="71">
        <v>1.9921530095959521</v>
      </c>
      <c r="K579" s="71">
        <v>0.40150380042545769</v>
      </c>
      <c r="L579" s="71">
        <v>0</v>
      </c>
      <c r="M579" s="71">
        <v>7.8797988887190611</v>
      </c>
      <c r="N579" s="71">
        <v>24.891945101427989</v>
      </c>
      <c r="O579" s="71">
        <v>22.134585722039219</v>
      </c>
      <c r="P579" s="71">
        <v>12.08708883838788</v>
      </c>
      <c r="Q579" s="71">
        <v>1.4959349929338199</v>
      </c>
      <c r="R579" s="71">
        <v>0</v>
      </c>
      <c r="S579" s="71">
        <v>0</v>
      </c>
      <c r="T579" s="72"/>
      <c r="U579" s="71">
        <v>236411</v>
      </c>
      <c r="V579" s="71">
        <v>215</v>
      </c>
      <c r="W579" s="71">
        <v>0</v>
      </c>
      <c r="X579" s="71">
        <v>2166</v>
      </c>
      <c r="Y579" s="71">
        <v>8716</v>
      </c>
      <c r="Z579" s="71">
        <v>10952</v>
      </c>
      <c r="AA579" s="71">
        <v>2367</v>
      </c>
      <c r="AB579" s="71">
        <v>24049</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2263</v>
      </c>
      <c r="B580" s="70">
        <v>345</v>
      </c>
      <c r="C580" s="70">
        <v>5</v>
      </c>
      <c r="D580" s="70">
        <v>21</v>
      </c>
      <c r="E580" s="70">
        <v>2008</v>
      </c>
      <c r="F580" s="70" t="s">
        <v>792</v>
      </c>
      <c r="G580" s="70" t="s">
        <v>2258</v>
      </c>
      <c r="H580" s="70" t="s">
        <v>2259</v>
      </c>
      <c r="I580" s="148"/>
      <c r="J580" s="71">
        <v>1.7458858256444441</v>
      </c>
      <c r="K580" s="71">
        <v>0.30122783664920783</v>
      </c>
      <c r="L580" s="71">
        <v>0</v>
      </c>
      <c r="M580" s="71">
        <v>8.2708950926909139</v>
      </c>
      <c r="N580" s="71">
        <v>23.927520313372941</v>
      </c>
      <c r="O580" s="71">
        <v>21.161455537660991</v>
      </c>
      <c r="P580" s="71">
        <v>9.8545172301842001</v>
      </c>
      <c r="Q580" s="71">
        <v>1.44614782960152</v>
      </c>
      <c r="R580" s="71">
        <v>0</v>
      </c>
      <c r="S580" s="71">
        <v>0.19022971452581211</v>
      </c>
      <c r="T580" s="72"/>
      <c r="U580" s="71">
        <v>220007</v>
      </c>
      <c r="V580" s="71">
        <v>215</v>
      </c>
      <c r="W580" s="71">
        <v>0</v>
      </c>
      <c r="X580" s="71">
        <v>2166</v>
      </c>
      <c r="Y580" s="71">
        <v>8725</v>
      </c>
      <c r="Z580" s="71">
        <v>10838</v>
      </c>
      <c r="AA580" s="71">
        <v>1932</v>
      </c>
      <c r="AB580" s="71">
        <v>23631</v>
      </c>
      <c r="AC580" s="71">
        <v>0</v>
      </c>
      <c r="AD580" s="71">
        <v>0.19022971452581211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2264</v>
      </c>
      <c r="B581" s="70">
        <v>346</v>
      </c>
      <c r="C581" s="70">
        <v>6</v>
      </c>
      <c r="D581" s="70">
        <v>21</v>
      </c>
      <c r="E581" s="70">
        <v>2009</v>
      </c>
      <c r="F581" s="70" t="s">
        <v>176</v>
      </c>
      <c r="G581" s="70" t="s">
        <v>2258</v>
      </c>
      <c r="H581" s="70" t="s">
        <v>2259</v>
      </c>
      <c r="I581" s="148"/>
      <c r="J581" s="71">
        <v>1.4753432893853331</v>
      </c>
      <c r="K581" s="71">
        <v>0.21549515758454979</v>
      </c>
      <c r="L581" s="71">
        <v>0</v>
      </c>
      <c r="M581" s="71">
        <v>7.5211150052055702</v>
      </c>
      <c r="N581" s="71">
        <v>19.603953129921901</v>
      </c>
      <c r="O581" s="71">
        <v>21.3679092152457</v>
      </c>
      <c r="P581" s="71">
        <v>8.9084431829334978</v>
      </c>
      <c r="Q581" s="71">
        <v>1.3621177780018301</v>
      </c>
      <c r="R581" s="71">
        <v>0</v>
      </c>
      <c r="S581" s="71">
        <v>1.6499781206486199</v>
      </c>
      <c r="T581" s="72"/>
      <c r="U581" s="71">
        <v>193249</v>
      </c>
      <c r="V581" s="71">
        <v>186</v>
      </c>
      <c r="W581" s="71">
        <v>0</v>
      </c>
      <c r="X581" s="71">
        <v>2452</v>
      </c>
      <c r="Y581" s="71">
        <v>8788</v>
      </c>
      <c r="Z581" s="71">
        <v>10802</v>
      </c>
      <c r="AA581" s="71">
        <v>1793</v>
      </c>
      <c r="AB581" s="71">
        <v>23365</v>
      </c>
      <c r="AC581" s="71">
        <v>0</v>
      </c>
      <c r="AD581" s="71">
        <v>1.6499781206486199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2265</v>
      </c>
      <c r="B582" s="70">
        <v>347</v>
      </c>
      <c r="C582" s="70">
        <v>7</v>
      </c>
      <c r="D582" s="70">
        <v>21</v>
      </c>
      <c r="E582" s="70">
        <v>2010</v>
      </c>
      <c r="F582" s="70" t="s">
        <v>177</v>
      </c>
      <c r="G582" s="70" t="s">
        <v>2258</v>
      </c>
      <c r="H582" s="70" t="s">
        <v>2259</v>
      </c>
      <c r="I582" s="148"/>
      <c r="J582" s="71">
        <v>1.4110724860956469</v>
      </c>
      <c r="K582" s="71">
        <v>0.23481214907697301</v>
      </c>
      <c r="L582" s="71">
        <v>0</v>
      </c>
      <c r="M582" s="71">
        <v>8.1188325468409737</v>
      </c>
      <c r="N582" s="71">
        <v>22.633043247968281</v>
      </c>
      <c r="O582" s="71">
        <v>21.160781397701989</v>
      </c>
      <c r="P582" s="71">
        <v>8.8716410338439111</v>
      </c>
      <c r="Q582" s="71">
        <v>1.3961325963814299</v>
      </c>
      <c r="R582" s="71">
        <v>0</v>
      </c>
      <c r="S582" s="71">
        <v>2.0505473314456721</v>
      </c>
      <c r="T582" s="72"/>
      <c r="U582" s="71">
        <v>186349</v>
      </c>
      <c r="V582" s="71">
        <v>186</v>
      </c>
      <c r="W582" s="71">
        <v>0</v>
      </c>
      <c r="X582" s="71">
        <v>2452</v>
      </c>
      <c r="Y582" s="71">
        <v>8785</v>
      </c>
      <c r="Z582" s="71">
        <v>10747</v>
      </c>
      <c r="AA582" s="71">
        <v>1741</v>
      </c>
      <c r="AB582" s="71">
        <v>22948</v>
      </c>
      <c r="AC582" s="71">
        <v>0</v>
      </c>
      <c r="AD582" s="71">
        <v>2.0505473314456721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2266</v>
      </c>
      <c r="B583" s="70">
        <v>348</v>
      </c>
      <c r="C583" s="70">
        <v>8</v>
      </c>
      <c r="D583" s="70">
        <v>21</v>
      </c>
      <c r="E583" s="70">
        <v>2011</v>
      </c>
      <c r="F583" s="70" t="s">
        <v>178</v>
      </c>
      <c r="G583" s="70" t="s">
        <v>2258</v>
      </c>
      <c r="H583" s="70" t="s">
        <v>2259</v>
      </c>
      <c r="I583" s="148"/>
      <c r="J583" s="71">
        <v>1.0352140014319671</v>
      </c>
      <c r="K583" s="71">
        <v>0.37369370536149688</v>
      </c>
      <c r="L583" s="71">
        <v>0</v>
      </c>
      <c r="M583" s="71">
        <v>10.35438413132133</v>
      </c>
      <c r="N583" s="71">
        <v>27.72492104755678</v>
      </c>
      <c r="O583" s="71">
        <v>20.624117729673291</v>
      </c>
      <c r="P583" s="71">
        <v>8.4767081055249314</v>
      </c>
      <c r="Q583" s="71">
        <v>1.58115892887793</v>
      </c>
      <c r="R583" s="71">
        <v>0</v>
      </c>
      <c r="S583" s="71">
        <v>4.2529413852668929</v>
      </c>
      <c r="T583" s="72"/>
      <c r="U583" s="71">
        <v>123759</v>
      </c>
      <c r="V583" s="71">
        <v>186</v>
      </c>
      <c r="W583" s="71">
        <v>0</v>
      </c>
      <c r="X583" s="71">
        <v>2452</v>
      </c>
      <c r="Y583" s="71">
        <v>8774</v>
      </c>
      <c r="Z583" s="71">
        <v>10702</v>
      </c>
      <c r="AA583" s="71">
        <v>1713</v>
      </c>
      <c r="AB583" s="71">
        <v>22531</v>
      </c>
      <c r="AC583" s="71">
        <v>0</v>
      </c>
      <c r="AD583" s="71">
        <v>4.2529413852668929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2267</v>
      </c>
      <c r="B584" s="70">
        <v>349</v>
      </c>
      <c r="C584" s="70">
        <v>9</v>
      </c>
      <c r="D584" s="70">
        <v>21</v>
      </c>
      <c r="E584" s="70">
        <v>2012</v>
      </c>
      <c r="F584" s="70" t="s">
        <v>179</v>
      </c>
      <c r="G584" s="70" t="s">
        <v>2258</v>
      </c>
      <c r="H584" s="70" t="s">
        <v>2259</v>
      </c>
      <c r="I584" s="148"/>
      <c r="J584" s="71">
        <v>1.4176549940861971</v>
      </c>
      <c r="K584" s="71">
        <v>0.36339552365156957</v>
      </c>
      <c r="L584" s="71">
        <v>0</v>
      </c>
      <c r="M584" s="71">
        <v>11.581314890602499</v>
      </c>
      <c r="N584" s="71">
        <v>29.015223834278341</v>
      </c>
      <c r="O584" s="71">
        <v>20.276363018812784</v>
      </c>
      <c r="P584" s="71">
        <v>8.4005210724483366</v>
      </c>
      <c r="Q584" s="71">
        <v>1.68473033118409</v>
      </c>
      <c r="R584" s="71">
        <v>0</v>
      </c>
      <c r="S584" s="71">
        <v>1.236091042637955</v>
      </c>
      <c r="T584" s="72"/>
      <c r="U584" s="71">
        <v>164781</v>
      </c>
      <c r="V584" s="71">
        <v>186</v>
      </c>
      <c r="W584" s="71">
        <v>0</v>
      </c>
      <c r="X584" s="71">
        <v>2452</v>
      </c>
      <c r="Y584" s="71">
        <v>8746</v>
      </c>
      <c r="Z584" s="71">
        <v>10605</v>
      </c>
      <c r="AA584" s="71">
        <v>1688</v>
      </c>
      <c r="AB584" s="71">
        <v>22096</v>
      </c>
      <c r="AC584" s="71">
        <v>0</v>
      </c>
      <c r="AD584" s="71">
        <v>1.236091042637955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2268</v>
      </c>
      <c r="B585" s="70">
        <v>350</v>
      </c>
      <c r="C585" s="70">
        <v>10</v>
      </c>
      <c r="D585" s="70">
        <v>21</v>
      </c>
      <c r="E585" s="70">
        <v>2013</v>
      </c>
      <c r="F585" s="70" t="s">
        <v>180</v>
      </c>
      <c r="G585" s="70" t="s">
        <v>2258</v>
      </c>
      <c r="H585" s="70" t="s">
        <v>2259</v>
      </c>
      <c r="I585" s="148"/>
      <c r="J585" s="71">
        <v>1.4712408198163669</v>
      </c>
      <c r="K585" s="71">
        <v>0.30812463244288413</v>
      </c>
      <c r="L585" s="71">
        <v>0</v>
      </c>
      <c r="M585" s="71">
        <v>11.664985737560571</v>
      </c>
      <c r="N585" s="71">
        <v>28.94404252611664</v>
      </c>
      <c r="O585" s="71">
        <v>19.155349184781667</v>
      </c>
      <c r="P585" s="71">
        <v>8.4022021132504907</v>
      </c>
      <c r="Q585" s="71">
        <v>1.6881158473537801</v>
      </c>
      <c r="R585" s="71">
        <v>0</v>
      </c>
      <c r="S585" s="71">
        <v>1.2985134234391711</v>
      </c>
      <c r="T585" s="72"/>
      <c r="U585" s="71">
        <v>169109</v>
      </c>
      <c r="V585" s="71">
        <v>186</v>
      </c>
      <c r="W585" s="71">
        <v>0</v>
      </c>
      <c r="X585" s="71">
        <v>2452</v>
      </c>
      <c r="Y585" s="71">
        <v>8741</v>
      </c>
      <c r="Z585" s="71">
        <v>10466</v>
      </c>
      <c r="AA585" s="71">
        <v>1682</v>
      </c>
      <c r="AB585" s="71">
        <v>21823</v>
      </c>
      <c r="AC585" s="71">
        <v>0</v>
      </c>
      <c r="AD585" s="71">
        <v>1.2985134234391711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2269</v>
      </c>
      <c r="B586" s="70">
        <v>351</v>
      </c>
      <c r="C586" s="70">
        <v>11</v>
      </c>
      <c r="D586" s="70">
        <v>21</v>
      </c>
      <c r="E586" s="70">
        <v>2014</v>
      </c>
      <c r="F586" s="70" t="s">
        <v>181</v>
      </c>
      <c r="G586" s="70" t="s">
        <v>2258</v>
      </c>
      <c r="H586" s="70" t="s">
        <v>2259</v>
      </c>
      <c r="I586" s="148"/>
      <c r="J586" s="71">
        <v>1.612633706309317</v>
      </c>
      <c r="K586" s="71">
        <v>0.4534114063537108</v>
      </c>
      <c r="L586" s="71">
        <v>0.18347105940337491</v>
      </c>
      <c r="M586" s="71">
        <v>9.9082403398947267</v>
      </c>
      <c r="N586" s="71">
        <v>27.83873046368597</v>
      </c>
      <c r="O586" s="71">
        <v>18.004906420630519</v>
      </c>
      <c r="P586" s="71">
        <v>8.2500436432891835</v>
      </c>
      <c r="Q586" s="71">
        <v>1.5882526400422901</v>
      </c>
      <c r="R586" s="71">
        <v>0</v>
      </c>
      <c r="S586" s="71">
        <v>1.77583089937758</v>
      </c>
      <c r="T586" s="72"/>
      <c r="U586" s="71">
        <v>197231</v>
      </c>
      <c r="V586" s="71">
        <v>228</v>
      </c>
      <c r="W586" s="71">
        <v>2</v>
      </c>
      <c r="X586" s="71">
        <v>2092</v>
      </c>
      <c r="Y586" s="71">
        <v>8727</v>
      </c>
      <c r="Z586" s="71">
        <v>10361</v>
      </c>
      <c r="AA586" s="71">
        <v>1643</v>
      </c>
      <c r="AB586" s="71">
        <v>21400</v>
      </c>
      <c r="AC586" s="71">
        <v>0</v>
      </c>
      <c r="AD586" s="71">
        <v>1.77583089937758</v>
      </c>
      <c r="AE586" s="72"/>
      <c r="AF586" s="71"/>
      <c r="AG586" s="71"/>
      <c r="AH586" s="71"/>
      <c r="AI586" s="71"/>
      <c r="AJ586" s="71"/>
      <c r="AK586" s="71"/>
      <c r="AL586" s="71"/>
      <c r="AM586" s="71"/>
      <c r="AN586" s="71"/>
      <c r="AO586" s="71"/>
      <c r="AP586" s="71"/>
      <c r="AQ586" s="72"/>
      <c r="AR586" s="71">
        <v>402</v>
      </c>
      <c r="AS586" s="71">
        <v>22</v>
      </c>
      <c r="AT586" s="71">
        <v>0</v>
      </c>
      <c r="AU586" s="71">
        <v>0</v>
      </c>
      <c r="AV586" s="71">
        <v>0</v>
      </c>
      <c r="AW586" s="71">
        <v>0</v>
      </c>
      <c r="AX586" s="71"/>
      <c r="AY586" s="72"/>
      <c r="AZ586" s="71">
        <v>1489.4</v>
      </c>
      <c r="BA586" s="71">
        <v>1715.8</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2270</v>
      </c>
      <c r="B587" s="70">
        <v>352</v>
      </c>
      <c r="C587" s="70">
        <v>12</v>
      </c>
      <c r="D587" s="70">
        <v>21</v>
      </c>
      <c r="E587" s="70">
        <v>2015</v>
      </c>
      <c r="F587" s="70" t="s">
        <v>182</v>
      </c>
      <c r="G587" s="70" t="s">
        <v>2258</v>
      </c>
      <c r="H587" s="70" t="s">
        <v>2259</v>
      </c>
      <c r="I587" s="148"/>
      <c r="J587" s="71">
        <v>1.559765655911608</v>
      </c>
      <c r="K587" s="71">
        <v>0.43319419935127812</v>
      </c>
      <c r="L587" s="71">
        <v>0.206188860132932</v>
      </c>
      <c r="M587" s="71">
        <v>9.0824533966511822</v>
      </c>
      <c r="N587" s="71">
        <v>25.776577678780519</v>
      </c>
      <c r="O587" s="71">
        <v>17.643949192511496</v>
      </c>
      <c r="P587" s="71">
        <v>8.1811822168385699</v>
      </c>
      <c r="Q587" s="71">
        <v>1.5158543951805801</v>
      </c>
      <c r="R587" s="71">
        <v>0</v>
      </c>
      <c r="S587" s="71">
        <v>1.405453120694423</v>
      </c>
      <c r="T587" s="72"/>
      <c r="U587" s="71">
        <v>201123</v>
      </c>
      <c r="V587" s="71">
        <v>228</v>
      </c>
      <c r="W587" s="71">
        <v>2</v>
      </c>
      <c r="X587" s="71">
        <v>2092</v>
      </c>
      <c r="Y587" s="71">
        <v>8684</v>
      </c>
      <c r="Z587" s="71">
        <v>10251</v>
      </c>
      <c r="AA587" s="71">
        <v>1628</v>
      </c>
      <c r="AB587" s="71">
        <v>20864</v>
      </c>
      <c r="AC587" s="71">
        <v>0</v>
      </c>
      <c r="AD587" s="71">
        <v>1.405453120694423</v>
      </c>
      <c r="AE587" s="72"/>
      <c r="AF587" s="71">
        <v>1635091.1267643881</v>
      </c>
      <c r="AG587" s="71">
        <v>364624.5830849242</v>
      </c>
      <c r="AH587" s="71">
        <v>41942.688982593463</v>
      </c>
      <c r="AI587" s="71">
        <v>13060998.44275197</v>
      </c>
      <c r="AJ587" s="71">
        <v>39316025.653463453</v>
      </c>
      <c r="AK587" s="71">
        <v>0</v>
      </c>
      <c r="AL587" s="71">
        <v>0</v>
      </c>
      <c r="AM587" s="71">
        <v>2859323.678811735</v>
      </c>
      <c r="AN587" s="71">
        <v>0</v>
      </c>
      <c r="AO587" s="71">
        <v>0</v>
      </c>
      <c r="AP587" s="71">
        <v>57278006.173859067</v>
      </c>
      <c r="AQ587" s="72"/>
      <c r="AR587" s="71">
        <v>428</v>
      </c>
      <c r="AS587" s="71">
        <v>31</v>
      </c>
      <c r="AT587" s="71">
        <v>0</v>
      </c>
      <c r="AU587" s="71">
        <v>0</v>
      </c>
      <c r="AV587" s="71">
        <v>0</v>
      </c>
      <c r="AW587" s="71">
        <v>0</v>
      </c>
      <c r="AX587" s="71"/>
      <c r="AY587" s="72"/>
      <c r="AZ587" s="71">
        <v>1614.6</v>
      </c>
      <c r="BA587" s="71">
        <v>3101.9</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2271</v>
      </c>
      <c r="B588" s="70">
        <v>353</v>
      </c>
      <c r="C588" s="70">
        <v>13</v>
      </c>
      <c r="D588" s="70">
        <v>21</v>
      </c>
      <c r="E588" s="70">
        <v>2016</v>
      </c>
      <c r="F588" s="70" t="s">
        <v>155</v>
      </c>
      <c r="G588" s="70" t="s">
        <v>2258</v>
      </c>
      <c r="H588" s="70" t="s">
        <v>2259</v>
      </c>
      <c r="I588" s="148"/>
      <c r="J588" s="71">
        <v>1.5709684255027294</v>
      </c>
      <c r="K588" s="71">
        <v>0.42192669716684827</v>
      </c>
      <c r="L588" s="71">
        <v>0.19710883905171539</v>
      </c>
      <c r="M588" s="71">
        <v>8.28273872595393</v>
      </c>
      <c r="N588" s="71">
        <v>25.698567394242954</v>
      </c>
      <c r="O588" s="71">
        <v>17.155943264281497</v>
      </c>
      <c r="P588" s="71">
        <v>7.9585865279914563</v>
      </c>
      <c r="Q588" s="71">
        <v>1.4449193937541684</v>
      </c>
      <c r="R588" s="71">
        <v>0</v>
      </c>
      <c r="S588" s="71">
        <v>2.3366324257252171</v>
      </c>
      <c r="T588" s="72"/>
      <c r="U588" s="71">
        <v>192269</v>
      </c>
      <c r="V588" s="71">
        <v>228</v>
      </c>
      <c r="W588" s="71">
        <v>2</v>
      </c>
      <c r="X588" s="71">
        <v>2092</v>
      </c>
      <c r="Y588" s="71">
        <v>8659</v>
      </c>
      <c r="Z588" s="71">
        <v>10090</v>
      </c>
      <c r="AA588" s="71">
        <v>1638</v>
      </c>
      <c r="AB588" s="71">
        <v>20457</v>
      </c>
      <c r="AC588" s="71">
        <v>0</v>
      </c>
      <c r="AD588" s="71">
        <v>2.3366324257252171</v>
      </c>
      <c r="AE588" s="72"/>
      <c r="AF588" s="71">
        <v>1640239.261479242</v>
      </c>
      <c r="AG588" s="71">
        <v>330941.58006889361</v>
      </c>
      <c r="AH588" s="71">
        <v>29818.612575976651</v>
      </c>
      <c r="AI588" s="71">
        <v>12712168.070161199</v>
      </c>
      <c r="AJ588" s="71">
        <v>37035440.439870007</v>
      </c>
      <c r="AK588" s="71">
        <v>0</v>
      </c>
      <c r="AL588" s="71">
        <v>0</v>
      </c>
      <c r="AM588" s="71">
        <v>2805724.11630111</v>
      </c>
      <c r="AN588" s="71">
        <v>0</v>
      </c>
      <c r="AO588" s="71">
        <v>0</v>
      </c>
      <c r="AP588" s="71">
        <v>54554332.080456428</v>
      </c>
      <c r="AQ588" s="72"/>
      <c r="AR588" s="71">
        <v>442</v>
      </c>
      <c r="AS588" s="71">
        <v>36</v>
      </c>
      <c r="AT588" s="71">
        <v>0</v>
      </c>
      <c r="AU588" s="71">
        <v>0</v>
      </c>
      <c r="AV588" s="71">
        <v>0</v>
      </c>
      <c r="AW588" s="71">
        <v>0</v>
      </c>
      <c r="AX588" s="71"/>
      <c r="AY588" s="72"/>
      <c r="AZ588" s="71">
        <v>1671.4</v>
      </c>
      <c r="BA588" s="71">
        <v>3151.8</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2272</v>
      </c>
      <c r="B589" s="70">
        <v>354</v>
      </c>
      <c r="C589" s="70">
        <v>14</v>
      </c>
      <c r="D589" s="70">
        <v>21</v>
      </c>
      <c r="E589" s="70">
        <v>2017</v>
      </c>
      <c r="F589" s="70" t="s">
        <v>156</v>
      </c>
      <c r="G589" s="70" t="s">
        <v>2258</v>
      </c>
      <c r="H589" s="70" t="s">
        <v>2259</v>
      </c>
      <c r="I589" s="148"/>
      <c r="J589" s="71">
        <v>1.3312443700483338</v>
      </c>
      <c r="K589" s="71">
        <v>0.41512093953500978</v>
      </c>
      <c r="L589" s="71">
        <v>0.16696152530279607</v>
      </c>
      <c r="M589" s="71">
        <v>7.4388764393511071</v>
      </c>
      <c r="N589" s="71">
        <v>23.846810426014805</v>
      </c>
      <c r="O589" s="71">
        <v>16.70539935525089</v>
      </c>
      <c r="P589" s="71">
        <v>7.8116128509332716</v>
      </c>
      <c r="Q589" s="71">
        <v>1.3677624311827301</v>
      </c>
      <c r="R589" s="71">
        <v>0</v>
      </c>
      <c r="S589" s="71">
        <v>2.0237738423604354</v>
      </c>
      <c r="T589" s="72"/>
      <c r="U589" s="71">
        <v>194462</v>
      </c>
      <c r="V589" s="71">
        <v>228</v>
      </c>
      <c r="W589" s="71">
        <v>2</v>
      </c>
      <c r="X589" s="71">
        <v>2092</v>
      </c>
      <c r="Y589" s="71">
        <v>8615</v>
      </c>
      <c r="Z589" s="71">
        <v>9988</v>
      </c>
      <c r="AA589" s="71">
        <v>1618</v>
      </c>
      <c r="AB589" s="71">
        <v>20025</v>
      </c>
      <c r="AC589" s="71">
        <v>0</v>
      </c>
      <c r="AD589" s="71">
        <v>2.023773842360435</v>
      </c>
      <c r="AE589" s="72"/>
      <c r="AF589" s="71">
        <v>1561827.7248286649</v>
      </c>
      <c r="AG589" s="71">
        <v>348692.90650702408</v>
      </c>
      <c r="AH589" s="71">
        <v>34973.684618845647</v>
      </c>
      <c r="AI589" s="71">
        <v>13005630.41873255</v>
      </c>
      <c r="AJ589" s="71">
        <v>39498112.597462527</v>
      </c>
      <c r="AK589" s="71">
        <v>0</v>
      </c>
      <c r="AL589" s="71">
        <v>0</v>
      </c>
      <c r="AM589" s="71">
        <v>2750771.8155629681</v>
      </c>
      <c r="AN589" s="71">
        <v>0</v>
      </c>
      <c r="AO589" s="71">
        <v>0</v>
      </c>
      <c r="AP589" s="71">
        <v>57200009.147712581</v>
      </c>
      <c r="AQ589" s="72"/>
      <c r="AR589" s="71">
        <v>449</v>
      </c>
      <c r="AS589" s="71">
        <v>38</v>
      </c>
      <c r="AT589" s="71">
        <v>0</v>
      </c>
      <c r="AU589" s="71">
        <v>0</v>
      </c>
      <c r="AV589" s="71">
        <v>0</v>
      </c>
      <c r="AW589" s="71">
        <v>0</v>
      </c>
      <c r="AX589" s="71"/>
      <c r="AY589" s="72"/>
      <c r="AZ589" s="71">
        <v>1707.9</v>
      </c>
      <c r="BA589" s="71">
        <v>4181.3</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2273</v>
      </c>
      <c r="B590" s="70">
        <v>355</v>
      </c>
      <c r="C590" s="70">
        <v>15</v>
      </c>
      <c r="D590" s="70">
        <v>21</v>
      </c>
      <c r="E590" s="70">
        <v>2018</v>
      </c>
      <c r="F590" s="70" t="s">
        <v>183</v>
      </c>
      <c r="G590" s="70" t="s">
        <v>2258</v>
      </c>
      <c r="H590" s="70" t="s">
        <v>2259</v>
      </c>
      <c r="I590" s="148"/>
      <c r="J590" s="71">
        <v>1.3108464566557603</v>
      </c>
      <c r="K590" s="71">
        <v>0.37304054908774958</v>
      </c>
      <c r="L590" s="71">
        <v>0.15461344908953323</v>
      </c>
      <c r="M590" s="71">
        <v>6.489713900785592</v>
      </c>
      <c r="N590" s="71">
        <v>19.212410318867509</v>
      </c>
      <c r="O590" s="71">
        <v>16.168348566107372</v>
      </c>
      <c r="P590" s="71">
        <v>7.7959927096641213</v>
      </c>
      <c r="Q590" s="71">
        <v>1.2482221325896401</v>
      </c>
      <c r="R590" s="71">
        <v>0</v>
      </c>
      <c r="S590" s="71">
        <v>2.078167700227008</v>
      </c>
      <c r="T590" s="72"/>
      <c r="U590" s="71">
        <v>219477</v>
      </c>
      <c r="V590" s="71">
        <v>228</v>
      </c>
      <c r="W590" s="71">
        <v>2</v>
      </c>
      <c r="X590" s="71">
        <v>2092</v>
      </c>
      <c r="Y590" s="71">
        <v>8638</v>
      </c>
      <c r="Z590" s="71">
        <v>9852</v>
      </c>
      <c r="AA590" s="71">
        <v>1631</v>
      </c>
      <c r="AB590" s="71">
        <v>19694</v>
      </c>
      <c r="AC590" s="71">
        <v>0</v>
      </c>
      <c r="AD590" s="71">
        <v>2.078167700227008</v>
      </c>
      <c r="AE590" s="72"/>
      <c r="AF590" s="71">
        <v>1687729.05394613</v>
      </c>
      <c r="AG590" s="71">
        <v>318971.56107356178</v>
      </c>
      <c r="AH590" s="71">
        <v>33582.295186981792</v>
      </c>
      <c r="AI590" s="71">
        <v>12559785.57288491</v>
      </c>
      <c r="AJ590" s="71">
        <v>35395472.290060014</v>
      </c>
      <c r="AK590" s="71">
        <v>0</v>
      </c>
      <c r="AL590" s="71">
        <v>0</v>
      </c>
      <c r="AM590" s="71">
        <v>2710900.9743552119</v>
      </c>
      <c r="AN590" s="71">
        <v>0</v>
      </c>
      <c r="AO590" s="71">
        <v>0</v>
      </c>
      <c r="AP590" s="71">
        <v>52706441.747506812</v>
      </c>
      <c r="AQ590" s="72"/>
      <c r="AR590" s="71">
        <v>465</v>
      </c>
      <c r="AS590" s="71">
        <v>44</v>
      </c>
      <c r="AT590" s="71">
        <v>0</v>
      </c>
      <c r="AU590" s="71">
        <v>0</v>
      </c>
      <c r="AV590" s="71">
        <v>0</v>
      </c>
      <c r="AW590" s="71">
        <v>0</v>
      </c>
      <c r="AX590" s="71"/>
      <c r="AY590" s="72"/>
      <c r="AZ590" s="71">
        <v>1782.9999999999998</v>
      </c>
      <c r="BA590" s="71">
        <v>6417</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2274</v>
      </c>
      <c r="B591" s="70">
        <v>356</v>
      </c>
      <c r="C591" s="70">
        <v>16</v>
      </c>
      <c r="D591" s="70">
        <v>21</v>
      </c>
      <c r="E591" s="70">
        <v>2019</v>
      </c>
      <c r="F591" s="70" t="s">
        <v>158</v>
      </c>
      <c r="G591" s="70" t="s">
        <v>2258</v>
      </c>
      <c r="H591" s="70" t="s">
        <v>2259</v>
      </c>
      <c r="I591" s="148"/>
      <c r="J591" s="71">
        <v>1.0708178055621822</v>
      </c>
      <c r="K591" s="71">
        <v>0.33492184125746571</v>
      </c>
      <c r="L591" s="71">
        <v>0.15593299182682446</v>
      </c>
      <c r="M591" s="71">
        <v>6.1828699365707394</v>
      </c>
      <c r="N591" s="71">
        <v>16.69801370966815</v>
      </c>
      <c r="O591" s="71">
        <v>15.565426344946371</v>
      </c>
      <c r="P591" s="71">
        <v>7.8307066720653671</v>
      </c>
      <c r="Q591" s="71">
        <v>1.1934139357609199</v>
      </c>
      <c r="R591" s="71">
        <v>0</v>
      </c>
      <c r="S591" s="71">
        <v>1.9185325043822528</v>
      </c>
      <c r="T591" s="72"/>
      <c r="U591" s="71">
        <v>184082</v>
      </c>
      <c r="V591" s="71">
        <v>228</v>
      </c>
      <c r="W591" s="71">
        <v>2</v>
      </c>
      <c r="X591" s="71">
        <v>2092</v>
      </c>
      <c r="Y591" s="71">
        <v>8633</v>
      </c>
      <c r="Z591" s="71">
        <v>9745</v>
      </c>
      <c r="AA591" s="71">
        <v>1626</v>
      </c>
      <c r="AB591" s="71">
        <v>19339</v>
      </c>
      <c r="AC591" s="71">
        <v>0</v>
      </c>
      <c r="AD591" s="71">
        <v>1.918532504382253</v>
      </c>
      <c r="AE591" s="72"/>
      <c r="AF591" s="71">
        <v>1403760.421421166</v>
      </c>
      <c r="AG591" s="71">
        <v>301363.27308840031</v>
      </c>
      <c r="AH591" s="71">
        <v>35636.906017557689</v>
      </c>
      <c r="AI591" s="71">
        <v>12655564.462697851</v>
      </c>
      <c r="AJ591" s="71">
        <v>31939134.787175149</v>
      </c>
      <c r="AK591" s="71">
        <v>0</v>
      </c>
      <c r="AL591" s="71">
        <v>0</v>
      </c>
      <c r="AM591" s="71">
        <v>2633826.2160859453</v>
      </c>
      <c r="AN591" s="71">
        <v>0</v>
      </c>
      <c r="AO591" s="71">
        <v>0</v>
      </c>
      <c r="AP591" s="71">
        <v>48969286.066486068</v>
      </c>
      <c r="AQ591" s="72"/>
      <c r="AR591" s="71">
        <v>475</v>
      </c>
      <c r="AS591" s="71">
        <v>45</v>
      </c>
      <c r="AT591" s="71">
        <v>0</v>
      </c>
      <c r="AU591" s="71">
        <v>0</v>
      </c>
      <c r="AV591" s="71">
        <v>0</v>
      </c>
      <c r="AW591" s="71">
        <v>0</v>
      </c>
      <c r="AX591" s="71"/>
      <c r="AY591" s="72"/>
      <c r="AZ591" s="71">
        <v>1846.4</v>
      </c>
      <c r="BA591" s="71">
        <v>6428.2</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2275</v>
      </c>
      <c r="B592" s="70">
        <v>357</v>
      </c>
      <c r="C592" s="70">
        <v>17</v>
      </c>
      <c r="D592" s="70">
        <v>21</v>
      </c>
      <c r="E592" s="70">
        <v>2020</v>
      </c>
      <c r="F592" s="70" t="s">
        <v>159</v>
      </c>
      <c r="G592" s="70" t="s">
        <v>2258</v>
      </c>
      <c r="H592" s="70" t="s">
        <v>2259</v>
      </c>
      <c r="I592" s="148"/>
      <c r="J592" s="71">
        <v>0.49913453204644093</v>
      </c>
      <c r="K592" s="71">
        <v>0.34435821487588747</v>
      </c>
      <c r="L592" s="71">
        <v>0.41462114118128401</v>
      </c>
      <c r="M592" s="71">
        <v>7.2355700463722457</v>
      </c>
      <c r="N592" s="71">
        <v>20.455379994271748</v>
      </c>
      <c r="O592" s="71">
        <v>13.498969895540228</v>
      </c>
      <c r="P592" s="71">
        <v>7.4126498408684389</v>
      </c>
      <c r="Q592" s="71">
        <v>1.12573709185557</v>
      </c>
      <c r="R592" s="71">
        <v>0</v>
      </c>
      <c r="S592" s="71">
        <v>2.6005326815381271</v>
      </c>
      <c r="T592" s="72"/>
      <c r="U592" s="71">
        <v>87879</v>
      </c>
      <c r="V592" s="71">
        <v>225</v>
      </c>
      <c r="W592" s="71">
        <v>6</v>
      </c>
      <c r="X592" s="71">
        <v>2593</v>
      </c>
      <c r="Y592" s="71">
        <v>8673</v>
      </c>
      <c r="Z592" s="71">
        <v>9646</v>
      </c>
      <c r="AA592" s="71">
        <v>1636</v>
      </c>
      <c r="AB592" s="71">
        <v>19093</v>
      </c>
      <c r="AC592" s="71">
        <v>0</v>
      </c>
      <c r="AD592" s="71">
        <v>2.6005326815381271</v>
      </c>
      <c r="AE592" s="72"/>
      <c r="AF592" s="71">
        <v>637745.6239421902</v>
      </c>
      <c r="AG592" s="71">
        <v>279873.20390891499</v>
      </c>
      <c r="AH592" s="71">
        <v>95754.063515947739</v>
      </c>
      <c r="AI592" s="71">
        <v>14173664.516593486</v>
      </c>
      <c r="AJ592" s="71">
        <v>38574170.595496677</v>
      </c>
      <c r="AK592" s="71"/>
      <c r="AL592" s="71"/>
      <c r="AM592" s="71">
        <v>2491848.627654356</v>
      </c>
      <c r="AN592" s="71"/>
      <c r="AO592" s="71"/>
      <c r="AP592" s="71">
        <v>56253056.631111577</v>
      </c>
      <c r="AQ592" s="72"/>
      <c r="AR592" s="71">
        <v>495</v>
      </c>
      <c r="AS592" s="71">
        <v>45</v>
      </c>
      <c r="AT592" s="71">
        <v>0</v>
      </c>
      <c r="AU592" s="71">
        <v>0</v>
      </c>
      <c r="AV592" s="71">
        <v>0</v>
      </c>
      <c r="AW592" s="71">
        <v>0</v>
      </c>
      <c r="AX592" s="71"/>
      <c r="AY592" s="72"/>
      <c r="AZ592" s="71">
        <v>1932</v>
      </c>
      <c r="BA592" s="71">
        <v>6428.2</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2276</v>
      </c>
      <c r="B593" s="70">
        <v>357</v>
      </c>
      <c r="C593" s="70">
        <v>18</v>
      </c>
      <c r="D593" s="70">
        <v>21</v>
      </c>
      <c r="E593" s="70">
        <v>2021</v>
      </c>
      <c r="F593" s="70" t="s">
        <v>160</v>
      </c>
      <c r="G593" s="70" t="s">
        <v>2258</v>
      </c>
      <c r="H593" s="70" t="s">
        <v>2259</v>
      </c>
      <c r="I593" s="148"/>
      <c r="J593" s="71">
        <v>0.86434149643228941</v>
      </c>
      <c r="K593" s="71">
        <v>0.37099235839468009</v>
      </c>
      <c r="L593" s="71">
        <v>0.39664210746968448</v>
      </c>
      <c r="M593" s="71">
        <v>7.3219588562639606</v>
      </c>
      <c r="N593" s="71">
        <v>16.925713716716977</v>
      </c>
      <c r="O593" s="71">
        <v>12.978386486547789</v>
      </c>
      <c r="P593" s="71">
        <v>7.7180190466040193</v>
      </c>
      <c r="Q593" s="71">
        <v>1.0990205225419301</v>
      </c>
      <c r="R593" s="71">
        <v>0</v>
      </c>
      <c r="S593" s="71">
        <v>1.9270921903223299</v>
      </c>
      <c r="T593" s="72"/>
      <c r="U593" s="71">
        <v>180659</v>
      </c>
      <c r="V593" s="71">
        <v>225</v>
      </c>
      <c r="W593" s="71">
        <v>6</v>
      </c>
      <c r="X593" s="71">
        <v>2593</v>
      </c>
      <c r="Y593" s="71">
        <v>8680</v>
      </c>
      <c r="Z593" s="71">
        <v>9549</v>
      </c>
      <c r="AA593" s="71">
        <v>1661</v>
      </c>
      <c r="AB593" s="71">
        <v>18823</v>
      </c>
      <c r="AC593" s="71">
        <v>0</v>
      </c>
      <c r="AD593" s="71">
        <v>1.9270921903223299</v>
      </c>
      <c r="AE593" s="72"/>
      <c r="AF593" s="71">
        <v>1227734.163397633</v>
      </c>
      <c r="AG593" s="71">
        <v>326758.30768983578</v>
      </c>
      <c r="AH593" s="71">
        <v>84831.122880608178</v>
      </c>
      <c r="AI593" s="71">
        <v>16203026.487735176</v>
      </c>
      <c r="AJ593" s="71">
        <v>35226422.744141832</v>
      </c>
      <c r="AK593" s="71">
        <v>0</v>
      </c>
      <c r="AL593" s="71">
        <v>0</v>
      </c>
      <c r="AM593" s="71">
        <v>2470780.1602062746</v>
      </c>
      <c r="AN593" s="71">
        <v>0</v>
      </c>
      <c r="AO593" s="71">
        <v>0</v>
      </c>
      <c r="AP593" s="71">
        <v>55539552.986051358</v>
      </c>
      <c r="AQ593" s="72"/>
      <c r="AR593" s="71">
        <v>514</v>
      </c>
      <c r="AS593" s="71">
        <v>46</v>
      </c>
      <c r="AT593" s="71">
        <v>0</v>
      </c>
      <c r="AU593" s="71">
        <v>0</v>
      </c>
      <c r="AV593" s="71">
        <v>0</v>
      </c>
      <c r="AW593" s="71">
        <v>0</v>
      </c>
      <c r="AX593" s="71"/>
      <c r="AY593" s="72"/>
      <c r="AZ593" s="71">
        <v>2028.4</v>
      </c>
      <c r="BA593" s="71">
        <v>6444.7</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2277</v>
      </c>
      <c r="B594" s="70">
        <v>357</v>
      </c>
      <c r="C594" s="70">
        <v>19</v>
      </c>
      <c r="D594" s="70">
        <v>21</v>
      </c>
      <c r="E594" s="70">
        <v>2022</v>
      </c>
      <c r="F594" s="70" t="s">
        <v>161</v>
      </c>
      <c r="G594" s="70" t="s">
        <v>2258</v>
      </c>
      <c r="H594" s="70" t="s">
        <v>2259</v>
      </c>
      <c r="I594" s="148"/>
      <c r="J594" s="71">
        <v>0.90307330852638179</v>
      </c>
      <c r="K594" s="71">
        <v>0.37961940106094422</v>
      </c>
      <c r="L594" s="71">
        <v>0.36580697048414385</v>
      </c>
      <c r="M594" s="71">
        <v>7.8898011012057232</v>
      </c>
      <c r="N594" s="71">
        <v>20.871184036149156</v>
      </c>
      <c r="O594" s="71">
        <v>13.476803674719172</v>
      </c>
      <c r="P594" s="71">
        <v>7.6662047310231607</v>
      </c>
      <c r="Q594" s="71">
        <v>1.0906227022862431</v>
      </c>
      <c r="R594" s="71">
        <v>0</v>
      </c>
      <c r="S594" s="71">
        <v>2.4836487879620921</v>
      </c>
      <c r="T594" s="72"/>
      <c r="U594" s="71">
        <v>196165</v>
      </c>
      <c r="V594" s="71">
        <v>225</v>
      </c>
      <c r="W594" s="71">
        <v>6</v>
      </c>
      <c r="X594" s="71">
        <v>2593</v>
      </c>
      <c r="Y594" s="71">
        <v>8701</v>
      </c>
      <c r="Z594" s="71">
        <v>9421</v>
      </c>
      <c r="AA594" s="71">
        <v>1675</v>
      </c>
      <c r="AB594" s="71">
        <v>18526</v>
      </c>
      <c r="AC594" s="71">
        <v>0</v>
      </c>
      <c r="AD594" s="71">
        <v>2.4836487879620921</v>
      </c>
      <c r="AE594" s="72"/>
      <c r="AF594" s="71">
        <v>1112234.9358517658</v>
      </c>
      <c r="AG594" s="71">
        <v>337641.54795503011</v>
      </c>
      <c r="AH594" s="71">
        <v>91922.941737858302</v>
      </c>
      <c r="AI594" s="71">
        <v>15536112.733467534</v>
      </c>
      <c r="AJ594" s="71">
        <v>40760450.059624992</v>
      </c>
      <c r="AK594" s="71">
        <v>0</v>
      </c>
      <c r="AL594" s="71">
        <v>0</v>
      </c>
      <c r="AM594" s="71">
        <v>2392212.2561862227</v>
      </c>
      <c r="AN594" s="71">
        <v>0</v>
      </c>
      <c r="AO594" s="71">
        <v>0</v>
      </c>
      <c r="AP594" s="71">
        <v>60230574.474823408</v>
      </c>
      <c r="AQ594" s="72"/>
      <c r="AR594" s="71">
        <v>525</v>
      </c>
      <c r="AS594" s="71">
        <v>46</v>
      </c>
      <c r="AT594" s="71">
        <v>0</v>
      </c>
      <c r="AU594" s="71">
        <v>0</v>
      </c>
      <c r="AV594" s="71">
        <v>0</v>
      </c>
      <c r="AW594" s="71">
        <v>0</v>
      </c>
      <c r="AX594" s="71"/>
      <c r="AY594" s="72"/>
      <c r="AZ594" s="71">
        <v>2101.6000000000004</v>
      </c>
      <c r="BA594" s="71">
        <v>6444.7</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2278</v>
      </c>
      <c r="B595" s="70">
        <v>357</v>
      </c>
      <c r="C595" s="70">
        <v>20</v>
      </c>
      <c r="D595" s="70">
        <v>21</v>
      </c>
      <c r="E595" s="70">
        <v>2023</v>
      </c>
      <c r="F595" s="70" t="s">
        <v>1539</v>
      </c>
      <c r="G595" s="70" t="s">
        <v>2258</v>
      </c>
      <c r="H595" s="70" t="s">
        <v>2259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550</v>
      </c>
      <c r="AS595" s="71">
        <v>47</v>
      </c>
      <c r="AT595" s="71">
        <v>0</v>
      </c>
      <c r="AU595" s="71">
        <v>0</v>
      </c>
      <c r="AV595" s="71">
        <v>0</v>
      </c>
      <c r="AW595" s="71">
        <v>0</v>
      </c>
      <c r="AX595" s="71"/>
      <c r="AY595" s="72"/>
      <c r="AZ595" s="71">
        <v>2240.1</v>
      </c>
      <c r="BA595" s="71">
        <v>6481.3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2279</v>
      </c>
      <c r="B596" s="70">
        <v>357</v>
      </c>
      <c r="C596" s="70">
        <v>21</v>
      </c>
      <c r="D596" s="70">
        <v>21</v>
      </c>
      <c r="E596" s="70">
        <v>2024</v>
      </c>
      <c r="F596" s="70" t="s">
        <v>1554</v>
      </c>
      <c r="G596" s="1064" t="s">
        <v>2258</v>
      </c>
      <c r="H596" s="70" t="s">
        <v>2259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2280</v>
      </c>
      <c r="B597" s="70">
        <v>358</v>
      </c>
      <c r="C597" s="70">
        <v>1</v>
      </c>
      <c r="D597" s="70">
        <v>22</v>
      </c>
      <c r="E597" s="70">
        <v>1990</v>
      </c>
      <c r="F597" s="70" t="s">
        <v>787</v>
      </c>
      <c r="G597" s="1064" t="s">
        <v>2281</v>
      </c>
      <c r="H597" s="70" t="s">
        <v>2282</v>
      </c>
      <c r="I597" s="148"/>
      <c r="J597" s="71">
        <v>31.371667533033399</v>
      </c>
      <c r="K597" s="71">
        <v>2.357706000662906</v>
      </c>
      <c r="L597" s="71">
        <v>7.0643832450283828</v>
      </c>
      <c r="M597" s="71">
        <v>9.9416491698898337</v>
      </c>
      <c r="N597" s="71">
        <v>17.00706400022306</v>
      </c>
      <c r="O597" s="71">
        <v>19.756306770841711</v>
      </c>
      <c r="P597" s="71">
        <v>25.427174323627611</v>
      </c>
      <c r="Q597" s="71">
        <v>1.27619019781061</v>
      </c>
      <c r="R597" s="71">
        <v>0</v>
      </c>
      <c r="S597" s="71">
        <v>1.2439947867175649</v>
      </c>
      <c r="T597" s="72"/>
      <c r="U597" s="71">
        <v>1323671</v>
      </c>
      <c r="V597" s="71">
        <v>834</v>
      </c>
      <c r="W597" s="71">
        <v>75</v>
      </c>
      <c r="X597" s="71">
        <v>3555</v>
      </c>
      <c r="Y597" s="71">
        <v>5609</v>
      </c>
      <c r="Z597" s="71">
        <v>8126</v>
      </c>
      <c r="AA597" s="71">
        <v>6174</v>
      </c>
      <c r="AB597" s="71">
        <v>20721</v>
      </c>
      <c r="AC597" s="71">
        <v>0</v>
      </c>
      <c r="AD597" s="71">
        <v>1.2439947867175649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2283</v>
      </c>
      <c r="B598" s="70">
        <v>359</v>
      </c>
      <c r="C598" s="70">
        <v>2</v>
      </c>
      <c r="D598" s="70">
        <v>22</v>
      </c>
      <c r="E598" s="70">
        <v>2005</v>
      </c>
      <c r="F598" s="70" t="s">
        <v>789</v>
      </c>
      <c r="G598" s="70" t="s">
        <v>2281</v>
      </c>
      <c r="H598" s="70" t="s">
        <v>2282</v>
      </c>
      <c r="I598" s="148"/>
      <c r="J598" s="71">
        <v>42.255162737396361</v>
      </c>
      <c r="K598" s="71">
        <v>1.646211598861649</v>
      </c>
      <c r="L598" s="71">
        <v>1.0848088763376409</v>
      </c>
      <c r="M598" s="71">
        <v>14.578636686368361</v>
      </c>
      <c r="N598" s="71">
        <v>27.56361812970443</v>
      </c>
      <c r="O598" s="71">
        <v>30.823626727072462</v>
      </c>
      <c r="P598" s="71">
        <v>29.98592049840806</v>
      </c>
      <c r="Q598" s="71">
        <v>1.3788306736749201</v>
      </c>
      <c r="R598" s="71">
        <v>0</v>
      </c>
      <c r="S598" s="71">
        <v>3.893655508019136</v>
      </c>
      <c r="T598" s="72"/>
      <c r="U598" s="71">
        <v>1865316</v>
      </c>
      <c r="V598" s="71">
        <v>747</v>
      </c>
      <c r="W598" s="71">
        <v>13</v>
      </c>
      <c r="X598" s="71">
        <v>2452</v>
      </c>
      <c r="Y598" s="71">
        <v>7443</v>
      </c>
      <c r="Z598" s="71">
        <v>14671</v>
      </c>
      <c r="AA598" s="71">
        <v>5963</v>
      </c>
      <c r="AB598" s="71">
        <v>23404</v>
      </c>
      <c r="AC598" s="71">
        <v>0</v>
      </c>
      <c r="AD598" s="71">
        <v>3.893655508019136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2284</v>
      </c>
      <c r="B599" s="70">
        <v>360</v>
      </c>
      <c r="C599" s="70">
        <v>3</v>
      </c>
      <c r="D599" s="70">
        <v>22</v>
      </c>
      <c r="E599" s="70">
        <v>2006</v>
      </c>
      <c r="F599" s="70" t="s">
        <v>790</v>
      </c>
      <c r="G599" s="70" t="s">
        <v>2281</v>
      </c>
      <c r="H599" s="70" t="s">
        <v>2282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2285</v>
      </c>
      <c r="B600" s="70">
        <v>361</v>
      </c>
      <c r="C600" s="70">
        <v>4</v>
      </c>
      <c r="D600" s="70">
        <v>22</v>
      </c>
      <c r="E600" s="70">
        <v>2007</v>
      </c>
      <c r="F600" s="70" t="s">
        <v>791</v>
      </c>
      <c r="G600" s="70" t="s">
        <v>2281</v>
      </c>
      <c r="H600" s="70" t="s">
        <v>2282</v>
      </c>
      <c r="I600" s="148"/>
      <c r="J600" s="71">
        <v>45.265739872549517</v>
      </c>
      <c r="K600" s="71">
        <v>1.711712584080973</v>
      </c>
      <c r="L600" s="71">
        <v>1.961301254172789</v>
      </c>
      <c r="M600" s="71">
        <v>17.77838431525187</v>
      </c>
      <c r="N600" s="71">
        <v>28.416628322476079</v>
      </c>
      <c r="O600" s="71">
        <v>29.94191814024936</v>
      </c>
      <c r="P600" s="71">
        <v>29.372596112550539</v>
      </c>
      <c r="Q600" s="71">
        <v>1.4302479642615999</v>
      </c>
      <c r="R600" s="71">
        <v>0</v>
      </c>
      <c r="S600" s="71">
        <v>2.1000613881669938</v>
      </c>
      <c r="T600" s="72"/>
      <c r="U600" s="71">
        <v>2222070</v>
      </c>
      <c r="V600" s="71">
        <v>723</v>
      </c>
      <c r="W600" s="71">
        <v>23</v>
      </c>
      <c r="X600" s="71">
        <v>3614</v>
      </c>
      <c r="Y600" s="71">
        <v>7539</v>
      </c>
      <c r="Z600" s="71">
        <v>14815</v>
      </c>
      <c r="AA600" s="71">
        <v>5752</v>
      </c>
      <c r="AB600" s="71">
        <v>22993</v>
      </c>
      <c r="AC600" s="71">
        <v>0</v>
      </c>
      <c r="AD600" s="71">
        <v>2.1000613881669938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2286</v>
      </c>
      <c r="B601" s="70">
        <v>362</v>
      </c>
      <c r="C601" s="70">
        <v>5</v>
      </c>
      <c r="D601" s="70">
        <v>22</v>
      </c>
      <c r="E601" s="70">
        <v>2008</v>
      </c>
      <c r="F601" s="70" t="s">
        <v>792</v>
      </c>
      <c r="G601" s="70" t="s">
        <v>2281</v>
      </c>
      <c r="H601" s="70" t="s">
        <v>2282</v>
      </c>
      <c r="I601" s="148"/>
      <c r="J601" s="71">
        <v>44.560023009120279</v>
      </c>
      <c r="K601" s="71">
        <v>1.284548752763782</v>
      </c>
      <c r="L601" s="71">
        <v>1.752846082957402</v>
      </c>
      <c r="M601" s="71">
        <v>18.333507851777949</v>
      </c>
      <c r="N601" s="71">
        <v>27.761979051822401</v>
      </c>
      <c r="O601" s="71">
        <v>29.2937181612408</v>
      </c>
      <c r="P601" s="71">
        <v>28.96167123860554</v>
      </c>
      <c r="Q601" s="71">
        <v>1.38727625361757</v>
      </c>
      <c r="R601" s="71">
        <v>0</v>
      </c>
      <c r="S601" s="71">
        <v>2.2283880221636929</v>
      </c>
      <c r="T601" s="72"/>
      <c r="U601" s="71">
        <v>2292997</v>
      </c>
      <c r="V601" s="71">
        <v>723</v>
      </c>
      <c r="W601" s="71">
        <v>23</v>
      </c>
      <c r="X601" s="71">
        <v>3614</v>
      </c>
      <c r="Y601" s="71">
        <v>7573</v>
      </c>
      <c r="Z601" s="71">
        <v>15003</v>
      </c>
      <c r="AA601" s="71">
        <v>5678</v>
      </c>
      <c r="AB601" s="71">
        <v>22669</v>
      </c>
      <c r="AC601" s="71">
        <v>0</v>
      </c>
      <c r="AD601" s="71">
        <v>2.2283880221636929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2287</v>
      </c>
      <c r="B602" s="70">
        <v>363</v>
      </c>
      <c r="C602" s="70">
        <v>6</v>
      </c>
      <c r="D602" s="70">
        <v>22</v>
      </c>
      <c r="E602" s="70">
        <v>2009</v>
      </c>
      <c r="F602" s="70" t="s">
        <v>176</v>
      </c>
      <c r="G602" s="70" t="s">
        <v>2281</v>
      </c>
      <c r="H602" s="70" t="s">
        <v>2282</v>
      </c>
      <c r="I602" s="148"/>
      <c r="J602" s="71">
        <v>43.95338733381147</v>
      </c>
      <c r="K602" s="71">
        <v>1.1575745743912591</v>
      </c>
      <c r="L602" s="71">
        <v>4.3113764062089581</v>
      </c>
      <c r="M602" s="71">
        <v>16.915395854809521</v>
      </c>
      <c r="N602" s="71">
        <v>23.959243540574018</v>
      </c>
      <c r="O602" s="71">
        <v>29.731501157669221</v>
      </c>
      <c r="P602" s="71">
        <v>27.833295432679009</v>
      </c>
      <c r="Q602" s="71">
        <v>1.3038787170035899</v>
      </c>
      <c r="R602" s="71">
        <v>0</v>
      </c>
      <c r="S602" s="71">
        <v>1.670712723133845</v>
      </c>
      <c r="T602" s="72"/>
      <c r="U602" s="71">
        <v>1973822</v>
      </c>
      <c r="V602" s="71">
        <v>717</v>
      </c>
      <c r="W602" s="71">
        <v>88</v>
      </c>
      <c r="X602" s="71">
        <v>3612</v>
      </c>
      <c r="Y602" s="71">
        <v>7572</v>
      </c>
      <c r="Z602" s="71">
        <v>15030</v>
      </c>
      <c r="AA602" s="71">
        <v>5602</v>
      </c>
      <c r="AB602" s="71">
        <v>22366</v>
      </c>
      <c r="AC602" s="71">
        <v>0</v>
      </c>
      <c r="AD602" s="71">
        <v>1.670712723133845</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2288</v>
      </c>
      <c r="B603" s="70">
        <v>364</v>
      </c>
      <c r="C603" s="70">
        <v>7</v>
      </c>
      <c r="D603" s="70">
        <v>22</v>
      </c>
      <c r="E603" s="70">
        <v>2010</v>
      </c>
      <c r="F603" s="70" t="s">
        <v>177</v>
      </c>
      <c r="G603" s="70" t="s">
        <v>2281</v>
      </c>
      <c r="H603" s="70" t="s">
        <v>2282</v>
      </c>
      <c r="I603" s="148"/>
      <c r="J603" s="71">
        <v>43.088328943359443</v>
      </c>
      <c r="K603" s="71">
        <v>1.2395452700125771</v>
      </c>
      <c r="L603" s="71">
        <v>4.1406485653536089</v>
      </c>
      <c r="M603" s="71">
        <v>16.18289442147768</v>
      </c>
      <c r="N603" s="71">
        <v>26.751503645964789</v>
      </c>
      <c r="O603" s="71">
        <v>29.853891090719038</v>
      </c>
      <c r="P603" s="71">
        <v>28.2710307040586</v>
      </c>
      <c r="Q603" s="71">
        <v>1.3446019920091501</v>
      </c>
      <c r="R603" s="71">
        <v>0</v>
      </c>
      <c r="S603" s="71">
        <v>2.1013170887788082</v>
      </c>
      <c r="T603" s="72"/>
      <c r="U603" s="71">
        <v>2113480</v>
      </c>
      <c r="V603" s="71">
        <v>717</v>
      </c>
      <c r="W603" s="71">
        <v>88</v>
      </c>
      <c r="X603" s="71">
        <v>3612</v>
      </c>
      <c r="Y603" s="71">
        <v>7599</v>
      </c>
      <c r="Z603" s="71">
        <v>15162</v>
      </c>
      <c r="AA603" s="71">
        <v>5548</v>
      </c>
      <c r="AB603" s="71">
        <v>22101</v>
      </c>
      <c r="AC603" s="71">
        <v>0</v>
      </c>
      <c r="AD603" s="71">
        <v>2.1013170887788082</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4.2770000000000001</v>
      </c>
      <c r="BK603" s="71">
        <v>0</v>
      </c>
      <c r="BL603" s="71">
        <v>0</v>
      </c>
      <c r="BM603" s="71">
        <v>0</v>
      </c>
      <c r="BN603" s="72"/>
      <c r="BO603" s="71">
        <v>0</v>
      </c>
      <c r="BP603" s="71">
        <v>0</v>
      </c>
      <c r="BQ603" s="71">
        <v>1</v>
      </c>
      <c r="BR603" s="71">
        <v>0</v>
      </c>
      <c r="BS603" s="71">
        <v>0</v>
      </c>
      <c r="BT603" s="71">
        <v>0</v>
      </c>
      <c r="BU603"/>
      <c r="BV603" s="70">
        <v>4.2770000000000001</v>
      </c>
      <c r="BW603" s="70">
        <v>0</v>
      </c>
      <c r="BX603" s="70">
        <v>0</v>
      </c>
      <c r="BY603" s="70">
        <v>0</v>
      </c>
      <c r="BZ603" s="70">
        <v>0</v>
      </c>
      <c r="CA603" s="70">
        <v>0</v>
      </c>
      <c r="CB603" s="70">
        <v>0</v>
      </c>
      <c r="CC603" s="70">
        <v>0</v>
      </c>
      <c r="CD603" s="70">
        <v>0</v>
      </c>
    </row>
    <row r="604" spans="1:82">
      <c r="A604" s="70" t="s">
        <v>2289</v>
      </c>
      <c r="B604" s="70">
        <v>365</v>
      </c>
      <c r="C604" s="70">
        <v>8</v>
      </c>
      <c r="D604" s="70">
        <v>22</v>
      </c>
      <c r="E604" s="70">
        <v>2011</v>
      </c>
      <c r="F604" s="70" t="s">
        <v>178</v>
      </c>
      <c r="G604" s="70" t="s">
        <v>2281</v>
      </c>
      <c r="H604" s="70" t="s">
        <v>2282</v>
      </c>
      <c r="I604" s="148"/>
      <c r="J604" s="71">
        <v>44.481951692388293</v>
      </c>
      <c r="K604" s="71">
        <v>1.7800270383842891</v>
      </c>
      <c r="L604" s="71">
        <v>4.4117708374827416</v>
      </c>
      <c r="M604" s="71">
        <v>19.701765128554712</v>
      </c>
      <c r="N604" s="71">
        <v>28.786063903874489</v>
      </c>
      <c r="O604" s="71">
        <v>29.537082082106384</v>
      </c>
      <c r="P604" s="71">
        <v>27.666827214238118</v>
      </c>
      <c r="Q604" s="71">
        <v>1.5346315501621099</v>
      </c>
      <c r="R604" s="71">
        <v>0</v>
      </c>
      <c r="S604" s="71">
        <v>2.865087102318014</v>
      </c>
      <c r="T604" s="72"/>
      <c r="U604" s="71">
        <v>2023747</v>
      </c>
      <c r="V604" s="71">
        <v>717</v>
      </c>
      <c r="W604" s="71">
        <v>88</v>
      </c>
      <c r="X604" s="71">
        <v>3612</v>
      </c>
      <c r="Y604" s="71">
        <v>7649</v>
      </c>
      <c r="Z604" s="71">
        <v>15327</v>
      </c>
      <c r="AA604" s="71">
        <v>5591</v>
      </c>
      <c r="AB604" s="71">
        <v>21868</v>
      </c>
      <c r="AC604" s="71">
        <v>0</v>
      </c>
      <c r="AD604" s="71">
        <v>2.865087102318014</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4.78</v>
      </c>
      <c r="BK604" s="71">
        <v>0</v>
      </c>
      <c r="BL604" s="71">
        <v>0</v>
      </c>
      <c r="BM604" s="71">
        <v>0</v>
      </c>
      <c r="BN604" s="72"/>
      <c r="BO604" s="71">
        <v>0</v>
      </c>
      <c r="BP604" s="71">
        <v>0</v>
      </c>
      <c r="BQ604" s="71">
        <v>1</v>
      </c>
      <c r="BR604" s="71">
        <v>0</v>
      </c>
      <c r="BS604" s="71">
        <v>0</v>
      </c>
      <c r="BT604" s="71">
        <v>0</v>
      </c>
      <c r="BU604"/>
      <c r="BV604" s="70">
        <v>4.78</v>
      </c>
      <c r="BW604" s="70">
        <v>0</v>
      </c>
      <c r="BX604" s="70">
        <v>0</v>
      </c>
      <c r="BY604" s="70">
        <v>0</v>
      </c>
      <c r="BZ604" s="70">
        <v>0</v>
      </c>
      <c r="CA604" s="70">
        <v>0</v>
      </c>
      <c r="CB604" s="70">
        <v>0</v>
      </c>
      <c r="CC604" s="70">
        <v>0</v>
      </c>
      <c r="CD604" s="70">
        <v>0</v>
      </c>
    </row>
    <row r="605" spans="1:82">
      <c r="A605" s="70" t="s">
        <v>2290</v>
      </c>
      <c r="B605" s="70">
        <v>366</v>
      </c>
      <c r="C605" s="70">
        <v>9</v>
      </c>
      <c r="D605" s="70">
        <v>22</v>
      </c>
      <c r="E605" s="70">
        <v>2012</v>
      </c>
      <c r="F605" s="70" t="s">
        <v>179</v>
      </c>
      <c r="G605" s="70" t="s">
        <v>2281</v>
      </c>
      <c r="H605" s="70" t="s">
        <v>2282</v>
      </c>
      <c r="I605" s="148"/>
      <c r="J605" s="71">
        <v>49.96891004829488</v>
      </c>
      <c r="K605" s="71">
        <v>1.6866747934828821</v>
      </c>
      <c r="L605" s="71">
        <v>4.4205993518150972</v>
      </c>
      <c r="M605" s="71">
        <v>21.538310435001431</v>
      </c>
      <c r="N605" s="71">
        <v>31.570418655430348</v>
      </c>
      <c r="O605" s="71">
        <v>29.669835108527753</v>
      </c>
      <c r="P605" s="71">
        <v>27.381319277613002</v>
      </c>
      <c r="Q605" s="71">
        <v>1.6433287847579101</v>
      </c>
      <c r="R605" s="71">
        <v>0</v>
      </c>
      <c r="S605" s="71">
        <v>2.1035691833155039</v>
      </c>
      <c r="T605" s="72"/>
      <c r="U605" s="71">
        <v>2230021</v>
      </c>
      <c r="V605" s="71">
        <v>717</v>
      </c>
      <c r="W605" s="71">
        <v>88</v>
      </c>
      <c r="X605" s="71">
        <v>3612</v>
      </c>
      <c r="Y605" s="71">
        <v>7682</v>
      </c>
      <c r="Z605" s="71">
        <v>15518</v>
      </c>
      <c r="AA605" s="71">
        <v>5502</v>
      </c>
      <c r="AB605" s="71">
        <v>21553</v>
      </c>
      <c r="AC605" s="71">
        <v>0</v>
      </c>
      <c r="AD605" s="71">
        <v>2.1035691833155039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5.7779999999999996</v>
      </c>
      <c r="BK605" s="71">
        <v>0</v>
      </c>
      <c r="BL605" s="71">
        <v>0</v>
      </c>
      <c r="BM605" s="71">
        <v>0</v>
      </c>
      <c r="BN605" s="72"/>
      <c r="BO605" s="71">
        <v>0</v>
      </c>
      <c r="BP605" s="71">
        <v>0</v>
      </c>
      <c r="BQ605" s="71">
        <v>1</v>
      </c>
      <c r="BR605" s="71">
        <v>0</v>
      </c>
      <c r="BS605" s="71">
        <v>0</v>
      </c>
      <c r="BT605" s="71">
        <v>0</v>
      </c>
      <c r="BU605"/>
      <c r="BV605" s="70">
        <v>5.7779999999999996</v>
      </c>
      <c r="BW605" s="70">
        <v>0</v>
      </c>
      <c r="BX605" s="70">
        <v>0</v>
      </c>
      <c r="BY605" s="70">
        <v>0</v>
      </c>
      <c r="BZ605" s="70">
        <v>0</v>
      </c>
      <c r="CA605" s="70">
        <v>0</v>
      </c>
      <c r="CB605" s="70">
        <v>0</v>
      </c>
      <c r="CC605" s="70">
        <v>0</v>
      </c>
      <c r="CD605" s="70">
        <v>0</v>
      </c>
    </row>
    <row r="606" spans="1:82">
      <c r="A606" s="70" t="s">
        <v>2291</v>
      </c>
      <c r="B606" s="70">
        <v>367</v>
      </c>
      <c r="C606" s="70">
        <v>10</v>
      </c>
      <c r="D606" s="70">
        <v>22</v>
      </c>
      <c r="E606" s="70">
        <v>2013</v>
      </c>
      <c r="F606" s="70" t="s">
        <v>180</v>
      </c>
      <c r="G606" s="70" t="s">
        <v>2281</v>
      </c>
      <c r="H606" s="70" t="s">
        <v>2282</v>
      </c>
      <c r="I606" s="148"/>
      <c r="J606" s="71">
        <v>50.31220514629976</v>
      </c>
      <c r="K606" s="71">
        <v>1.5038305914378189</v>
      </c>
      <c r="L606" s="71">
        <v>4.2418041063042207</v>
      </c>
      <c r="M606" s="71">
        <v>21.021338205491269</v>
      </c>
      <c r="N606" s="71">
        <v>31.321661210683182</v>
      </c>
      <c r="O606" s="71">
        <v>28.707400340464407</v>
      </c>
      <c r="P606" s="71">
        <v>27.434538648021221</v>
      </c>
      <c r="Q606" s="71">
        <v>1.65330614514468</v>
      </c>
      <c r="R606" s="71">
        <v>0</v>
      </c>
      <c r="S606" s="71">
        <v>1.9833806678399999</v>
      </c>
      <c r="T606" s="72"/>
      <c r="U606" s="71">
        <v>2104035</v>
      </c>
      <c r="V606" s="71">
        <v>717</v>
      </c>
      <c r="W606" s="71">
        <v>88</v>
      </c>
      <c r="X606" s="71">
        <v>3612</v>
      </c>
      <c r="Y606" s="71">
        <v>7711</v>
      </c>
      <c r="Z606" s="71">
        <v>15685</v>
      </c>
      <c r="AA606" s="71">
        <v>5492</v>
      </c>
      <c r="AB606" s="71">
        <v>21373</v>
      </c>
      <c r="AC606" s="71">
        <v>0</v>
      </c>
      <c r="AD606" s="71">
        <v>1.9833806678399999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7.7910000000000004</v>
      </c>
      <c r="BK606" s="71">
        <v>0</v>
      </c>
      <c r="BL606" s="71">
        <v>0</v>
      </c>
      <c r="BM606" s="71">
        <v>0</v>
      </c>
      <c r="BN606" s="72"/>
      <c r="BO606" s="71">
        <v>0</v>
      </c>
      <c r="BP606" s="71">
        <v>0</v>
      </c>
      <c r="BQ606" s="71">
        <v>1</v>
      </c>
      <c r="BR606" s="71">
        <v>0</v>
      </c>
      <c r="BS606" s="71">
        <v>0</v>
      </c>
      <c r="BT606" s="71">
        <v>0</v>
      </c>
      <c r="BU606"/>
      <c r="BV606" s="70">
        <v>7.7910000000000004</v>
      </c>
      <c r="BW606" s="70">
        <v>0</v>
      </c>
      <c r="BX606" s="70">
        <v>0</v>
      </c>
      <c r="BY606" s="70">
        <v>0</v>
      </c>
      <c r="BZ606" s="70">
        <v>0</v>
      </c>
      <c r="CA606" s="70">
        <v>0</v>
      </c>
      <c r="CB606" s="70">
        <v>0</v>
      </c>
      <c r="CC606" s="70">
        <v>0</v>
      </c>
      <c r="CD606" s="70">
        <v>0</v>
      </c>
    </row>
    <row r="607" spans="1:82">
      <c r="A607" s="70" t="s">
        <v>2292</v>
      </c>
      <c r="B607" s="70">
        <v>368</v>
      </c>
      <c r="C607" s="70">
        <v>11</v>
      </c>
      <c r="D607" s="70">
        <v>22</v>
      </c>
      <c r="E607" s="70">
        <v>2014</v>
      </c>
      <c r="F607" s="70" t="s">
        <v>181</v>
      </c>
      <c r="G607" s="70" t="s">
        <v>2281</v>
      </c>
      <c r="H607" s="70" t="s">
        <v>2282</v>
      </c>
      <c r="I607" s="148"/>
      <c r="J607" s="71">
        <v>46.143505913701077</v>
      </c>
      <c r="K607" s="71">
        <v>1.4027027311007421</v>
      </c>
      <c r="L607" s="71">
        <v>4.3251393122282664</v>
      </c>
      <c r="M607" s="71">
        <v>18.282429650200619</v>
      </c>
      <c r="N607" s="71">
        <v>30.520375539078309</v>
      </c>
      <c r="O607" s="71">
        <v>27.425290332052011</v>
      </c>
      <c r="P607" s="71">
        <v>27.270838117287621</v>
      </c>
      <c r="Q607" s="71">
        <v>1.5630187195930201</v>
      </c>
      <c r="R607" s="71">
        <v>0</v>
      </c>
      <c r="S607" s="71">
        <v>2.4017324688000001</v>
      </c>
      <c r="T607" s="72"/>
      <c r="U607" s="71">
        <v>2144974</v>
      </c>
      <c r="V607" s="71">
        <v>579</v>
      </c>
      <c r="W607" s="71">
        <v>76</v>
      </c>
      <c r="X607" s="71">
        <v>3243</v>
      </c>
      <c r="Y607" s="71">
        <v>7738</v>
      </c>
      <c r="Z607" s="71">
        <v>15782</v>
      </c>
      <c r="AA607" s="71">
        <v>5431</v>
      </c>
      <c r="AB607" s="71">
        <v>21060</v>
      </c>
      <c r="AC607" s="71">
        <v>0</v>
      </c>
      <c r="AD607" s="71">
        <v>2.4017324688000001</v>
      </c>
      <c r="AE607" s="72"/>
      <c r="AF607" s="71"/>
      <c r="AG607" s="71"/>
      <c r="AH607" s="71"/>
      <c r="AI607" s="71"/>
      <c r="AJ607" s="71"/>
      <c r="AK607" s="71"/>
      <c r="AL607" s="71"/>
      <c r="AM607" s="71"/>
      <c r="AN607" s="71"/>
      <c r="AO607" s="71"/>
      <c r="AP607" s="71"/>
      <c r="AQ607" s="72"/>
      <c r="AR607" s="71">
        <v>196</v>
      </c>
      <c r="AS607" s="71">
        <v>104</v>
      </c>
      <c r="AT607" s="71">
        <v>0</v>
      </c>
      <c r="AU607" s="71">
        <v>0</v>
      </c>
      <c r="AV607" s="71">
        <v>0</v>
      </c>
      <c r="AW607" s="71">
        <v>0</v>
      </c>
      <c r="AX607" s="71"/>
      <c r="AY607" s="72"/>
      <c r="AZ607" s="71">
        <v>866.3</v>
      </c>
      <c r="BA607" s="71">
        <v>9937.9</v>
      </c>
      <c r="BB607" s="71">
        <v>0</v>
      </c>
      <c r="BC607" s="71">
        <v>0</v>
      </c>
      <c r="BD607" s="71">
        <v>0</v>
      </c>
      <c r="BE607" s="71">
        <v>0</v>
      </c>
      <c r="BF607" s="71"/>
      <c r="BG607" s="72"/>
      <c r="BH607" s="71">
        <v>0</v>
      </c>
      <c r="BI607" s="71">
        <v>0</v>
      </c>
      <c r="BJ607" s="71">
        <v>6.8120000000000003</v>
      </c>
      <c r="BK607" s="71">
        <v>0</v>
      </c>
      <c r="BL607" s="71">
        <v>0</v>
      </c>
      <c r="BM607" s="71">
        <v>0</v>
      </c>
      <c r="BN607" s="72"/>
      <c r="BO607" s="71">
        <v>0</v>
      </c>
      <c r="BP607" s="71">
        <v>0</v>
      </c>
      <c r="BQ607" s="71">
        <v>1</v>
      </c>
      <c r="BR607" s="71">
        <v>0</v>
      </c>
      <c r="BS607" s="71">
        <v>0</v>
      </c>
      <c r="BT607" s="71">
        <v>0</v>
      </c>
      <c r="BU607"/>
      <c r="BV607" s="70">
        <v>6.8120000000000003</v>
      </c>
      <c r="BW607" s="70">
        <v>0</v>
      </c>
      <c r="BX607" s="70">
        <v>0</v>
      </c>
      <c r="BY607" s="70">
        <v>0</v>
      </c>
      <c r="BZ607" s="70">
        <v>0</v>
      </c>
      <c r="CA607" s="70">
        <v>0</v>
      </c>
      <c r="CB607" s="70">
        <v>0</v>
      </c>
      <c r="CC607" s="70">
        <v>0</v>
      </c>
      <c r="CD607" s="70">
        <v>0</v>
      </c>
    </row>
    <row r="608" spans="1:82">
      <c r="A608" s="70" t="s">
        <v>2293</v>
      </c>
      <c r="B608" s="70">
        <v>369</v>
      </c>
      <c r="C608" s="70">
        <v>12</v>
      </c>
      <c r="D608" s="70">
        <v>22</v>
      </c>
      <c r="E608" s="70">
        <v>2015</v>
      </c>
      <c r="F608" s="70" t="s">
        <v>182</v>
      </c>
      <c r="G608" s="70" t="s">
        <v>2281</v>
      </c>
      <c r="H608" s="70" t="s">
        <v>2282</v>
      </c>
      <c r="I608" s="148"/>
      <c r="J608" s="71">
        <v>43.453725745473172</v>
      </c>
      <c r="K608" s="71">
        <v>1.3421230371278781</v>
      </c>
      <c r="L608" s="71">
        <v>4.3552996610017853</v>
      </c>
      <c r="M608" s="71">
        <v>20.342662102885289</v>
      </c>
      <c r="N608" s="71">
        <v>28.908599280583591</v>
      </c>
      <c r="O608" s="71">
        <v>27.126001294896216</v>
      </c>
      <c r="P608" s="71">
        <v>26.945638235066589</v>
      </c>
      <c r="Q608" s="71">
        <v>1.5055375180661399</v>
      </c>
      <c r="R608" s="71">
        <v>0</v>
      </c>
      <c r="S608" s="71">
        <v>2.1467931029999998</v>
      </c>
      <c r="T608" s="72"/>
      <c r="U608" s="71">
        <v>2256849</v>
      </c>
      <c r="V608" s="71">
        <v>579</v>
      </c>
      <c r="W608" s="71">
        <v>76</v>
      </c>
      <c r="X608" s="71">
        <v>3243</v>
      </c>
      <c r="Y608" s="71">
        <v>7771</v>
      </c>
      <c r="Z608" s="71">
        <v>15760</v>
      </c>
      <c r="AA608" s="71">
        <v>5362</v>
      </c>
      <c r="AB608" s="71">
        <v>20722</v>
      </c>
      <c r="AC608" s="71">
        <v>0</v>
      </c>
      <c r="AD608" s="71">
        <v>2.1467931029999998</v>
      </c>
      <c r="AE608" s="72"/>
      <c r="AF608" s="71">
        <v>24385326.801607169</v>
      </c>
      <c r="AG608" s="71">
        <v>1051464.755432433</v>
      </c>
      <c r="AH608" s="71">
        <v>833630.4164837274</v>
      </c>
      <c r="AI608" s="71">
        <v>24872735.695402469</v>
      </c>
      <c r="AJ608" s="71">
        <v>42603757.296207666</v>
      </c>
      <c r="AK608" s="71">
        <v>0</v>
      </c>
      <c r="AL608" s="71">
        <v>0</v>
      </c>
      <c r="AM608" s="71">
        <v>2839863.1744793309</v>
      </c>
      <c r="AN608" s="71">
        <v>0</v>
      </c>
      <c r="AO608" s="71">
        <v>0</v>
      </c>
      <c r="AP608" s="71">
        <v>96586778.139612794</v>
      </c>
      <c r="AQ608" s="72"/>
      <c r="AR608" s="71">
        <v>214</v>
      </c>
      <c r="AS608" s="71">
        <v>143</v>
      </c>
      <c r="AT608" s="71">
        <v>0</v>
      </c>
      <c r="AU608" s="71">
        <v>0</v>
      </c>
      <c r="AV608" s="71">
        <v>0</v>
      </c>
      <c r="AW608" s="71">
        <v>0</v>
      </c>
      <c r="AX608" s="71"/>
      <c r="AY608" s="72"/>
      <c r="AZ608" s="71">
        <v>948.3</v>
      </c>
      <c r="BA608" s="71">
        <v>12682.7</v>
      </c>
      <c r="BB608" s="71">
        <v>0</v>
      </c>
      <c r="BC608" s="71">
        <v>0</v>
      </c>
      <c r="BD608" s="71">
        <v>0</v>
      </c>
      <c r="BE608" s="71">
        <v>0</v>
      </c>
      <c r="BF608" s="71"/>
      <c r="BG608" s="72"/>
      <c r="BH608" s="71">
        <v>0</v>
      </c>
      <c r="BI608" s="71">
        <v>0</v>
      </c>
      <c r="BJ608" s="71">
        <v>6.8170000000000002</v>
      </c>
      <c r="BK608" s="71">
        <v>0</v>
      </c>
      <c r="BL608" s="71">
        <v>0</v>
      </c>
      <c r="BM608" s="71">
        <v>0</v>
      </c>
      <c r="BN608" s="72"/>
      <c r="BO608" s="71">
        <v>0</v>
      </c>
      <c r="BP608" s="71">
        <v>0</v>
      </c>
      <c r="BQ608" s="71">
        <v>1</v>
      </c>
      <c r="BR608" s="71">
        <v>0</v>
      </c>
      <c r="BS608" s="71">
        <v>0</v>
      </c>
      <c r="BT608" s="71">
        <v>0</v>
      </c>
      <c r="BU608"/>
      <c r="BV608" s="70">
        <v>6.8170000000000002</v>
      </c>
      <c r="BW608" s="70">
        <v>0</v>
      </c>
      <c r="BX608" s="70">
        <v>0</v>
      </c>
      <c r="BY608" s="70">
        <v>0</v>
      </c>
      <c r="BZ608" s="70">
        <v>0</v>
      </c>
      <c r="CA608" s="70">
        <v>0</v>
      </c>
      <c r="CB608" s="70">
        <v>0</v>
      </c>
      <c r="CC608" s="70">
        <v>0</v>
      </c>
      <c r="CD608" s="70">
        <v>0</v>
      </c>
    </row>
    <row r="609" spans="1:82">
      <c r="A609" s="70" t="s">
        <v>2294</v>
      </c>
      <c r="B609" s="70">
        <v>370</v>
      </c>
      <c r="C609" s="70">
        <v>13</v>
      </c>
      <c r="D609" s="70">
        <v>22</v>
      </c>
      <c r="E609" s="70">
        <v>2016</v>
      </c>
      <c r="F609" s="70" t="s">
        <v>155</v>
      </c>
      <c r="G609" s="70" t="s">
        <v>2281</v>
      </c>
      <c r="H609" s="70" t="s">
        <v>2282</v>
      </c>
      <c r="I609" s="148"/>
      <c r="J609" s="71">
        <v>50.707022960653994</v>
      </c>
      <c r="K609" s="71">
        <v>1.2468340997131817</v>
      </c>
      <c r="L609" s="71">
        <v>4.3246461860511571</v>
      </c>
      <c r="M609" s="71">
        <v>14.880132155169933</v>
      </c>
      <c r="N609" s="71">
        <v>25.671884735286675</v>
      </c>
      <c r="O609" s="71">
        <v>26.658873581830484</v>
      </c>
      <c r="P609" s="71">
        <v>25.877553020807387</v>
      </c>
      <c r="Q609" s="71">
        <v>1.4382799831361457</v>
      </c>
      <c r="R609" s="71">
        <v>0</v>
      </c>
      <c r="S609" s="71">
        <v>2.4720403201999996</v>
      </c>
      <c r="T609" s="72"/>
      <c r="U609" s="71">
        <v>2373167</v>
      </c>
      <c r="V609" s="71">
        <v>579</v>
      </c>
      <c r="W609" s="71">
        <v>76</v>
      </c>
      <c r="X609" s="71">
        <v>3243</v>
      </c>
      <c r="Y609" s="71">
        <v>7838</v>
      </c>
      <c r="Z609" s="71">
        <v>15679</v>
      </c>
      <c r="AA609" s="71">
        <v>5326</v>
      </c>
      <c r="AB609" s="71">
        <v>20363</v>
      </c>
      <c r="AC609" s="71">
        <v>0</v>
      </c>
      <c r="AD609" s="71">
        <v>2.4720403202000001</v>
      </c>
      <c r="AE609" s="72"/>
      <c r="AF609" s="71">
        <v>28503011.494776368</v>
      </c>
      <c r="AG609" s="71">
        <v>937443.45695307152</v>
      </c>
      <c r="AH609" s="71">
        <v>747518.39493238344</v>
      </c>
      <c r="AI609" s="71">
        <v>23147665.534120031</v>
      </c>
      <c r="AJ609" s="71">
        <v>36885879.577892393</v>
      </c>
      <c r="AK609" s="71">
        <v>0</v>
      </c>
      <c r="AL609" s="71">
        <v>0</v>
      </c>
      <c r="AM609" s="71">
        <v>2792831.8023287631</v>
      </c>
      <c r="AN609" s="71">
        <v>0</v>
      </c>
      <c r="AO609" s="71">
        <v>0</v>
      </c>
      <c r="AP609" s="71">
        <v>93014350.261003017</v>
      </c>
      <c r="AQ609" s="72"/>
      <c r="AR609" s="71">
        <v>239</v>
      </c>
      <c r="AS609" s="71">
        <v>181</v>
      </c>
      <c r="AT609" s="71">
        <v>0</v>
      </c>
      <c r="AU609" s="71">
        <v>0</v>
      </c>
      <c r="AV609" s="71">
        <v>0</v>
      </c>
      <c r="AW609" s="71">
        <v>0</v>
      </c>
      <c r="AX609" s="71"/>
      <c r="AY609" s="72"/>
      <c r="AZ609" s="71">
        <v>1076.4000000000001</v>
      </c>
      <c r="BA609" s="71">
        <v>14097.1</v>
      </c>
      <c r="BB609" s="71">
        <v>0</v>
      </c>
      <c r="BC609" s="71">
        <v>0</v>
      </c>
      <c r="BD609" s="71">
        <v>0</v>
      </c>
      <c r="BE609" s="71">
        <v>0</v>
      </c>
      <c r="BF609" s="71"/>
      <c r="BG609" s="72"/>
      <c r="BH609" s="71">
        <v>0</v>
      </c>
      <c r="BI609" s="71">
        <v>0</v>
      </c>
      <c r="BJ609" s="71">
        <v>7.4870000000000001</v>
      </c>
      <c r="BK609" s="71">
        <v>0</v>
      </c>
      <c r="BL609" s="71">
        <v>0</v>
      </c>
      <c r="BM609" s="71">
        <v>0</v>
      </c>
      <c r="BN609" s="72"/>
      <c r="BO609" s="71">
        <v>0</v>
      </c>
      <c r="BP609" s="71">
        <v>0</v>
      </c>
      <c r="BQ609" s="71">
        <v>1</v>
      </c>
      <c r="BR609" s="71">
        <v>0</v>
      </c>
      <c r="BS609" s="71">
        <v>0</v>
      </c>
      <c r="BT609" s="71">
        <v>0</v>
      </c>
      <c r="BU609"/>
      <c r="BV609" s="70">
        <v>7.4870000000000001</v>
      </c>
      <c r="BW609" s="70">
        <v>0</v>
      </c>
      <c r="BX609" s="70">
        <v>0</v>
      </c>
      <c r="BY609" s="70">
        <v>0</v>
      </c>
      <c r="BZ609" s="70">
        <v>0</v>
      </c>
      <c r="CA609" s="70">
        <v>0</v>
      </c>
      <c r="CB609" s="70">
        <v>0</v>
      </c>
      <c r="CC609" s="70">
        <v>0</v>
      </c>
      <c r="CD609" s="70">
        <v>0</v>
      </c>
    </row>
    <row r="610" spans="1:82">
      <c r="A610" s="70" t="s">
        <v>2295</v>
      </c>
      <c r="B610" s="70">
        <v>371</v>
      </c>
      <c r="C610" s="70">
        <v>14</v>
      </c>
      <c r="D610" s="70">
        <v>22</v>
      </c>
      <c r="E610" s="70">
        <v>2017</v>
      </c>
      <c r="F610" s="70" t="s">
        <v>156</v>
      </c>
      <c r="G610" s="70" t="s">
        <v>2281</v>
      </c>
      <c r="H610" s="70" t="s">
        <v>2282</v>
      </c>
      <c r="I610" s="148"/>
      <c r="J610" s="71">
        <v>43.6936206969133</v>
      </c>
      <c r="K610" s="71">
        <v>1.2414020370012886</v>
      </c>
      <c r="L610" s="71">
        <v>4.3064526968761765</v>
      </c>
      <c r="M610" s="71">
        <v>13.532983696508701</v>
      </c>
      <c r="N610" s="71">
        <v>27.559413621390053</v>
      </c>
      <c r="O610" s="71">
        <v>26.17201532949198</v>
      </c>
      <c r="P610" s="71">
        <v>25.520510216337005</v>
      </c>
      <c r="Q610" s="71">
        <v>1.36803564215525</v>
      </c>
      <c r="R610" s="71">
        <v>0</v>
      </c>
      <c r="S610" s="71">
        <v>2.4179885999999997</v>
      </c>
      <c r="T610" s="72"/>
      <c r="U610" s="71">
        <v>2412680</v>
      </c>
      <c r="V610" s="71">
        <v>579</v>
      </c>
      <c r="W610" s="71">
        <v>76</v>
      </c>
      <c r="X610" s="71">
        <v>3243</v>
      </c>
      <c r="Y610" s="71">
        <v>7808</v>
      </c>
      <c r="Z610" s="71">
        <v>15648</v>
      </c>
      <c r="AA610" s="71">
        <v>5286</v>
      </c>
      <c r="AB610" s="71">
        <v>20029</v>
      </c>
      <c r="AC610" s="71">
        <v>0</v>
      </c>
      <c r="AD610" s="71">
        <v>2.4179886000000002</v>
      </c>
      <c r="AE610" s="72"/>
      <c r="AF610" s="71">
        <v>27031842.054164398</v>
      </c>
      <c r="AG610" s="71">
        <v>944653.11745202972</v>
      </c>
      <c r="AH610" s="71">
        <v>894750.33602306352</v>
      </c>
      <c r="AI610" s="71">
        <v>21904380.249888871</v>
      </c>
      <c r="AJ610" s="71">
        <v>40556676.176960208</v>
      </c>
      <c r="AK610" s="71">
        <v>0</v>
      </c>
      <c r="AL610" s="71">
        <v>0</v>
      </c>
      <c r="AM610" s="71">
        <v>2751321.283091669</v>
      </c>
      <c r="AN610" s="71">
        <v>0</v>
      </c>
      <c r="AO610" s="71">
        <v>0</v>
      </c>
      <c r="AP610" s="71">
        <v>94083623.217580229</v>
      </c>
      <c r="AQ610" s="72"/>
      <c r="AR610" s="71">
        <v>252</v>
      </c>
      <c r="AS610" s="71">
        <v>203</v>
      </c>
      <c r="AT610" s="71">
        <v>0</v>
      </c>
      <c r="AU610" s="71">
        <v>0</v>
      </c>
      <c r="AV610" s="71">
        <v>0</v>
      </c>
      <c r="AW610" s="71">
        <v>0</v>
      </c>
      <c r="AX610" s="71"/>
      <c r="AY610" s="72"/>
      <c r="AZ610" s="71">
        <v>1140.9000000000001</v>
      </c>
      <c r="BA610" s="71">
        <v>18849</v>
      </c>
      <c r="BB610" s="71">
        <v>0</v>
      </c>
      <c r="BC610" s="71">
        <v>0</v>
      </c>
      <c r="BD610" s="71">
        <v>0</v>
      </c>
      <c r="BE610" s="71">
        <v>0</v>
      </c>
      <c r="BF610" s="71"/>
      <c r="BG610" s="72"/>
      <c r="BH610" s="71">
        <v>0</v>
      </c>
      <c r="BI610" s="71">
        <v>0</v>
      </c>
      <c r="BJ610" s="71">
        <v>8.4499999999999993</v>
      </c>
      <c r="BK610" s="71">
        <v>0</v>
      </c>
      <c r="BL610" s="71">
        <v>0</v>
      </c>
      <c r="BM610" s="71">
        <v>0</v>
      </c>
      <c r="BN610" s="72"/>
      <c r="BO610" s="71">
        <v>0</v>
      </c>
      <c r="BP610" s="71">
        <v>0</v>
      </c>
      <c r="BQ610" s="71">
        <v>1</v>
      </c>
      <c r="BR610" s="71">
        <v>0</v>
      </c>
      <c r="BS610" s="71">
        <v>0</v>
      </c>
      <c r="BT610" s="71">
        <v>0</v>
      </c>
      <c r="BU610"/>
      <c r="BV610" s="70">
        <v>8.4499999999999993</v>
      </c>
      <c r="BW610" s="70">
        <v>0</v>
      </c>
      <c r="BX610" s="70">
        <v>0</v>
      </c>
      <c r="BY610" s="70">
        <v>0</v>
      </c>
      <c r="BZ610" s="70">
        <v>0</v>
      </c>
      <c r="CA610" s="70">
        <v>0</v>
      </c>
      <c r="CB610" s="70">
        <v>0</v>
      </c>
      <c r="CC610" s="70">
        <v>0</v>
      </c>
      <c r="CD610" s="70">
        <v>0</v>
      </c>
    </row>
    <row r="611" spans="1:82">
      <c r="A611" s="70" t="s">
        <v>2296</v>
      </c>
      <c r="B611" s="70">
        <v>372</v>
      </c>
      <c r="C611" s="70">
        <v>15</v>
      </c>
      <c r="D611" s="70">
        <v>22</v>
      </c>
      <c r="E611" s="70">
        <v>2018</v>
      </c>
      <c r="F611" s="70" t="s">
        <v>183</v>
      </c>
      <c r="G611" s="70" t="s">
        <v>2281</v>
      </c>
      <c r="H611" s="70" t="s">
        <v>2282</v>
      </c>
      <c r="I611" s="148"/>
      <c r="J611" s="71">
        <v>49.372019796368342</v>
      </c>
      <c r="K611" s="71">
        <v>1.1713548718945592</v>
      </c>
      <c r="L611" s="71">
        <v>4.0393344424763322</v>
      </c>
      <c r="M611" s="71">
        <v>14.362249537621771</v>
      </c>
      <c r="N611" s="71">
        <v>26.308014312859068</v>
      </c>
      <c r="O611" s="71">
        <v>25.691788144783892</v>
      </c>
      <c r="P611" s="71">
        <v>24.845843105355062</v>
      </c>
      <c r="Q611" s="71">
        <v>1.2477150859226001</v>
      </c>
      <c r="R611" s="71">
        <v>0</v>
      </c>
      <c r="S611" s="71">
        <v>2.8044263200000001</v>
      </c>
      <c r="T611" s="72"/>
      <c r="U611" s="71">
        <v>2716612</v>
      </c>
      <c r="V611" s="71">
        <v>579</v>
      </c>
      <c r="W611" s="71">
        <v>76</v>
      </c>
      <c r="X611" s="71">
        <v>3243</v>
      </c>
      <c r="Y611" s="71">
        <v>7848</v>
      </c>
      <c r="Z611" s="71">
        <v>15655</v>
      </c>
      <c r="AA611" s="71">
        <v>5198</v>
      </c>
      <c r="AB611" s="71">
        <v>19686</v>
      </c>
      <c r="AC611" s="71">
        <v>0</v>
      </c>
      <c r="AD611" s="71">
        <v>2.8044263200000001</v>
      </c>
      <c r="AE611" s="72"/>
      <c r="AF611" s="71">
        <v>30045011.75662503</v>
      </c>
      <c r="AG611" s="71">
        <v>838856.97757648246</v>
      </c>
      <c r="AH611" s="71">
        <v>859566.32624698756</v>
      </c>
      <c r="AI611" s="71">
        <v>22698657.434923518</v>
      </c>
      <c r="AJ611" s="71">
        <v>38774313.50874453</v>
      </c>
      <c r="AK611" s="71">
        <v>0</v>
      </c>
      <c r="AL611" s="71">
        <v>0</v>
      </c>
      <c r="AM611" s="71">
        <v>2709799.765469519</v>
      </c>
      <c r="AN611" s="71">
        <v>0</v>
      </c>
      <c r="AO611" s="71">
        <v>0</v>
      </c>
      <c r="AP611" s="71">
        <v>95926205.769586071</v>
      </c>
      <c r="AQ611" s="72"/>
      <c r="AR611" s="71">
        <v>274</v>
      </c>
      <c r="AS611" s="71">
        <v>238</v>
      </c>
      <c r="AT611" s="71">
        <v>0</v>
      </c>
      <c r="AU611" s="71">
        <v>0</v>
      </c>
      <c r="AV611" s="71">
        <v>0</v>
      </c>
      <c r="AW611" s="71">
        <v>0</v>
      </c>
      <c r="AX611" s="71"/>
      <c r="AY611" s="72"/>
      <c r="AZ611" s="71">
        <v>1261.5</v>
      </c>
      <c r="BA611" s="71">
        <v>20274</v>
      </c>
      <c r="BB611" s="71">
        <v>0</v>
      </c>
      <c r="BC611" s="71">
        <v>0</v>
      </c>
      <c r="BD611" s="71">
        <v>0</v>
      </c>
      <c r="BE611" s="71">
        <v>0</v>
      </c>
      <c r="BF611" s="71"/>
      <c r="BG611" s="72"/>
      <c r="BH611" s="71">
        <v>0</v>
      </c>
      <c r="BI611" s="71">
        <v>0</v>
      </c>
      <c r="BJ611" s="71">
        <v>8.6199999999999992</v>
      </c>
      <c r="BK611" s="71">
        <v>0</v>
      </c>
      <c r="BL611" s="71">
        <v>0</v>
      </c>
      <c r="BM611" s="71">
        <v>0</v>
      </c>
      <c r="BN611" s="72"/>
      <c r="BO611" s="71">
        <v>0</v>
      </c>
      <c r="BP611" s="71">
        <v>0</v>
      </c>
      <c r="BQ611" s="71">
        <v>1</v>
      </c>
      <c r="BR611" s="71">
        <v>0</v>
      </c>
      <c r="BS611" s="71">
        <v>0</v>
      </c>
      <c r="BT611" s="71">
        <v>0</v>
      </c>
      <c r="BU611"/>
      <c r="BV611" s="70">
        <v>8.6199999999999992</v>
      </c>
      <c r="BW611" s="70">
        <v>0</v>
      </c>
      <c r="BX611" s="70">
        <v>0</v>
      </c>
      <c r="BY611" s="70">
        <v>0</v>
      </c>
      <c r="BZ611" s="70">
        <v>0</v>
      </c>
      <c r="CA611" s="70">
        <v>0</v>
      </c>
      <c r="CB611" s="70">
        <v>0</v>
      </c>
      <c r="CC611" s="70">
        <v>0</v>
      </c>
      <c r="CD611" s="70">
        <v>0</v>
      </c>
    </row>
    <row r="612" spans="1:82">
      <c r="A612" s="70" t="s">
        <v>2297</v>
      </c>
      <c r="B612" s="70">
        <v>373</v>
      </c>
      <c r="C612" s="70">
        <v>16</v>
      </c>
      <c r="D612" s="70">
        <v>22</v>
      </c>
      <c r="E612" s="70">
        <v>2019</v>
      </c>
      <c r="F612" s="70" t="s">
        <v>158</v>
      </c>
      <c r="G612" s="70" t="s">
        <v>2281</v>
      </c>
      <c r="H612" s="70" t="s">
        <v>2282</v>
      </c>
      <c r="I612" s="148"/>
      <c r="J612" s="71">
        <v>50.047587954808776</v>
      </c>
      <c r="K612" s="71">
        <v>1.0696635323191397</v>
      </c>
      <c r="L612" s="71">
        <v>4.0740886782970414</v>
      </c>
      <c r="M612" s="71">
        <v>14.039065350982282</v>
      </c>
      <c r="N612" s="71">
        <v>25.327883045503231</v>
      </c>
      <c r="O612" s="71">
        <v>24.775303030935167</v>
      </c>
      <c r="P612" s="71">
        <v>24.65275981199423</v>
      </c>
      <c r="Q612" s="71">
        <v>1.19298196422411</v>
      </c>
      <c r="R612" s="71">
        <v>0</v>
      </c>
      <c r="S612" s="71">
        <v>2.5939328108499997</v>
      </c>
      <c r="T612" s="72"/>
      <c r="U612" s="71">
        <v>2762124</v>
      </c>
      <c r="V612" s="71">
        <v>579</v>
      </c>
      <c r="W612" s="71">
        <v>76</v>
      </c>
      <c r="X612" s="71">
        <v>3243</v>
      </c>
      <c r="Y612" s="71">
        <v>7924</v>
      </c>
      <c r="Z612" s="71">
        <v>15511</v>
      </c>
      <c r="AA612" s="71">
        <v>5119</v>
      </c>
      <c r="AB612" s="71">
        <v>19332</v>
      </c>
      <c r="AC612" s="71">
        <v>0</v>
      </c>
      <c r="AD612" s="71">
        <v>2.5939328108500002</v>
      </c>
      <c r="AE612" s="72"/>
      <c r="AF612" s="71">
        <v>30260585.234150689</v>
      </c>
      <c r="AG612" s="71">
        <v>809995.72480905626</v>
      </c>
      <c r="AH612" s="71">
        <v>909852.17441574403</v>
      </c>
      <c r="AI612" s="71">
        <v>23095581.745101679</v>
      </c>
      <c r="AJ612" s="71">
        <v>37561757.322527267</v>
      </c>
      <c r="AK612" s="71">
        <v>0</v>
      </c>
      <c r="AL612" s="71">
        <v>0</v>
      </c>
      <c r="AM612" s="71">
        <v>2632872.8687819168</v>
      </c>
      <c r="AN612" s="71">
        <v>0</v>
      </c>
      <c r="AO612" s="71">
        <v>0</v>
      </c>
      <c r="AP612" s="71">
        <v>95270645.06978637</v>
      </c>
      <c r="AQ612" s="72"/>
      <c r="AR612" s="71">
        <v>307</v>
      </c>
      <c r="AS612" s="71">
        <v>350</v>
      </c>
      <c r="AT612" s="71">
        <v>0</v>
      </c>
      <c r="AU612" s="71">
        <v>0</v>
      </c>
      <c r="AV612" s="71">
        <v>0</v>
      </c>
      <c r="AW612" s="71">
        <v>0</v>
      </c>
      <c r="AX612" s="71"/>
      <c r="AY612" s="72"/>
      <c r="AZ612" s="71">
        <v>1430.7</v>
      </c>
      <c r="BA612" s="71">
        <v>30611.7</v>
      </c>
      <c r="BB612" s="71">
        <v>0</v>
      </c>
      <c r="BC612" s="71">
        <v>0</v>
      </c>
      <c r="BD612" s="71">
        <v>0</v>
      </c>
      <c r="BE612" s="71">
        <v>0</v>
      </c>
      <c r="BF612" s="71"/>
      <c r="BG612" s="72"/>
      <c r="BH612" s="71">
        <v>0</v>
      </c>
      <c r="BI612" s="71">
        <v>0</v>
      </c>
      <c r="BJ612" s="71">
        <v>7.4710000000000001</v>
      </c>
      <c r="BK612" s="71">
        <v>0</v>
      </c>
      <c r="BL612" s="71">
        <v>0</v>
      </c>
      <c r="BM612" s="71">
        <v>0</v>
      </c>
      <c r="BN612" s="72"/>
      <c r="BO612" s="71">
        <v>0</v>
      </c>
      <c r="BP612" s="71">
        <v>0</v>
      </c>
      <c r="BQ612" s="71">
        <v>1</v>
      </c>
      <c r="BR612" s="71">
        <v>0</v>
      </c>
      <c r="BS612" s="71">
        <v>0</v>
      </c>
      <c r="BT612" s="71">
        <v>0</v>
      </c>
      <c r="BU612"/>
      <c r="BV612" s="70">
        <v>7.4710000000000001</v>
      </c>
      <c r="BW612" s="70">
        <v>0</v>
      </c>
      <c r="BX612" s="70">
        <v>0</v>
      </c>
      <c r="BY612" s="70">
        <v>0</v>
      </c>
      <c r="BZ612" s="70">
        <v>0</v>
      </c>
      <c r="CA612" s="70">
        <v>0</v>
      </c>
      <c r="CB612" s="70">
        <v>0</v>
      </c>
      <c r="CC612" s="70">
        <v>0</v>
      </c>
      <c r="CD612" s="70">
        <v>0</v>
      </c>
    </row>
    <row r="613" spans="1:82">
      <c r="A613" s="70" t="s">
        <v>2298</v>
      </c>
      <c r="B613" s="70">
        <v>374</v>
      </c>
      <c r="C613" s="70">
        <v>17</v>
      </c>
      <c r="D613" s="70">
        <v>22</v>
      </c>
      <c r="E613" s="70">
        <v>2020</v>
      </c>
      <c r="F613" s="70" t="s">
        <v>159</v>
      </c>
      <c r="G613" s="70" t="s">
        <v>2281</v>
      </c>
      <c r="H613" s="70" t="s">
        <v>2282</v>
      </c>
      <c r="I613" s="148"/>
      <c r="J613" s="71">
        <v>38.366805761908957</v>
      </c>
      <c r="K613" s="71">
        <v>1.146221473655392</v>
      </c>
      <c r="L613" s="71">
        <v>3.0157964433098559</v>
      </c>
      <c r="M613" s="71">
        <v>12.467574038962303</v>
      </c>
      <c r="N613" s="71">
        <v>24.072364980673147</v>
      </c>
      <c r="O613" s="71">
        <v>21.53593693992002</v>
      </c>
      <c r="P613" s="71">
        <v>23.148672394252355</v>
      </c>
      <c r="Q613" s="71">
        <v>1.1170698655159299</v>
      </c>
      <c r="R613" s="71">
        <v>0</v>
      </c>
      <c r="S613" s="71">
        <v>2.55998966202</v>
      </c>
      <c r="T613" s="72"/>
      <c r="U613" s="71">
        <v>2565592</v>
      </c>
      <c r="V613" s="71">
        <v>528</v>
      </c>
      <c r="W613" s="71">
        <v>61</v>
      </c>
      <c r="X613" s="71">
        <v>3203</v>
      </c>
      <c r="Y613" s="71">
        <v>7893</v>
      </c>
      <c r="Z613" s="71">
        <v>15389</v>
      </c>
      <c r="AA613" s="71">
        <v>5109</v>
      </c>
      <c r="AB613" s="71">
        <v>18946</v>
      </c>
      <c r="AC613" s="71">
        <v>0</v>
      </c>
      <c r="AD613" s="71">
        <v>2.55998966202</v>
      </c>
      <c r="AE613" s="72"/>
      <c r="AF613" s="71">
        <v>27553018.156601392</v>
      </c>
      <c r="AG613" s="71">
        <v>818761.41447579651</v>
      </c>
      <c r="AH613" s="71">
        <v>545994.56818410405</v>
      </c>
      <c r="AI613" s="71">
        <v>20835140.058605105</v>
      </c>
      <c r="AJ613" s="71">
        <v>37356312.534628727</v>
      </c>
      <c r="AK613" s="71"/>
      <c r="AL613" s="71"/>
      <c r="AM613" s="71">
        <v>2472663.4944502926</v>
      </c>
      <c r="AN613" s="71"/>
      <c r="AO613" s="71"/>
      <c r="AP613" s="71">
        <v>89581890.226945415</v>
      </c>
      <c r="AQ613" s="72"/>
      <c r="AR613" s="71">
        <v>330</v>
      </c>
      <c r="AS613" s="71">
        <v>398</v>
      </c>
      <c r="AT613" s="71">
        <v>0</v>
      </c>
      <c r="AU613" s="71">
        <v>0</v>
      </c>
      <c r="AV613" s="71">
        <v>0</v>
      </c>
      <c r="AW613" s="71">
        <v>0</v>
      </c>
      <c r="AX613" s="71"/>
      <c r="AY613" s="72"/>
      <c r="AZ613" s="71">
        <v>1545.8</v>
      </c>
      <c r="BA613" s="71">
        <v>37235.299999999981</v>
      </c>
      <c r="BB613" s="71">
        <v>0</v>
      </c>
      <c r="BC613" s="71">
        <v>0</v>
      </c>
      <c r="BD613" s="71">
        <v>0</v>
      </c>
      <c r="BE613" s="71">
        <v>0</v>
      </c>
      <c r="BF613" s="71"/>
      <c r="BG613" s="72"/>
      <c r="BH613" s="71">
        <v>0</v>
      </c>
      <c r="BI613" s="71">
        <v>0</v>
      </c>
      <c r="BJ613" s="71">
        <v>6.4779999999999998</v>
      </c>
      <c r="BK613" s="71">
        <v>0</v>
      </c>
      <c r="BL613" s="71">
        <v>0</v>
      </c>
      <c r="BM613" s="71">
        <v>0</v>
      </c>
      <c r="BN613" s="72"/>
      <c r="BO613" s="71">
        <v>0</v>
      </c>
      <c r="BP613" s="71">
        <v>0</v>
      </c>
      <c r="BQ613" s="71">
        <v>1</v>
      </c>
      <c r="BR613" s="71">
        <v>0</v>
      </c>
      <c r="BS613" s="71">
        <v>0</v>
      </c>
      <c r="BT613" s="71">
        <v>0</v>
      </c>
      <c r="BU613"/>
      <c r="BV613" s="70">
        <v>6.4779999999999998</v>
      </c>
      <c r="BW613" s="70">
        <v>0</v>
      </c>
      <c r="BX613" s="70">
        <v>0</v>
      </c>
      <c r="BY613" s="70">
        <v>0</v>
      </c>
      <c r="BZ613" s="70">
        <v>0</v>
      </c>
      <c r="CA613" s="70">
        <v>0</v>
      </c>
      <c r="CB613" s="70">
        <v>0</v>
      </c>
      <c r="CC613" s="70">
        <v>0</v>
      </c>
      <c r="CD613" s="70">
        <v>0</v>
      </c>
    </row>
    <row r="614" spans="1:82">
      <c r="A614" s="70" t="s">
        <v>2299</v>
      </c>
      <c r="B614" s="70">
        <v>374</v>
      </c>
      <c r="C614" s="70">
        <v>18</v>
      </c>
      <c r="D614" s="70">
        <v>22</v>
      </c>
      <c r="E614" s="70">
        <v>2021</v>
      </c>
      <c r="F614" s="70" t="s">
        <v>160</v>
      </c>
      <c r="G614" s="70" t="s">
        <v>2281</v>
      </c>
      <c r="H614" s="70" t="s">
        <v>2282</v>
      </c>
      <c r="I614" s="148"/>
      <c r="J614" s="71">
        <v>52.346989840014899</v>
      </c>
      <c r="K614" s="71">
        <v>1.2206335143927938</v>
      </c>
      <c r="L614" s="71">
        <v>2.4983726273306313</v>
      </c>
      <c r="M614" s="71">
        <v>13.260848892009722</v>
      </c>
      <c r="N614" s="71">
        <v>25.358830944182884</v>
      </c>
      <c r="O614" s="71">
        <v>20.612651529477827</v>
      </c>
      <c r="P614" s="71">
        <v>23.60013169036834</v>
      </c>
      <c r="Q614" s="71">
        <v>1.08705116552546</v>
      </c>
      <c r="R614" s="71">
        <v>0</v>
      </c>
      <c r="S614" s="71">
        <v>2.559660035459999</v>
      </c>
      <c r="T614" s="72"/>
      <c r="U614" s="71">
        <v>3167159</v>
      </c>
      <c r="V614" s="71">
        <v>528</v>
      </c>
      <c r="W614" s="71">
        <v>61</v>
      </c>
      <c r="X614" s="71">
        <v>3203</v>
      </c>
      <c r="Y614" s="71">
        <v>7881</v>
      </c>
      <c r="Z614" s="71">
        <v>15166</v>
      </c>
      <c r="AA614" s="71">
        <v>5079</v>
      </c>
      <c r="AB614" s="71">
        <v>18618</v>
      </c>
      <c r="AC614" s="71">
        <v>0</v>
      </c>
      <c r="AD614" s="71">
        <v>2.559660035459999</v>
      </c>
      <c r="AE614" s="72"/>
      <c r="AF614" s="71">
        <v>32037980.001193516</v>
      </c>
      <c r="AG614" s="71">
        <v>867693.09069468838</v>
      </c>
      <c r="AH614" s="71">
        <v>435637.62778626516</v>
      </c>
      <c r="AI614" s="71">
        <v>21899070.272141676</v>
      </c>
      <c r="AJ614" s="71">
        <v>37297612.385720067</v>
      </c>
      <c r="AK614" s="71">
        <v>0</v>
      </c>
      <c r="AL614" s="71">
        <v>0</v>
      </c>
      <c r="AM614" s="71">
        <v>2443871.0632056748</v>
      </c>
      <c r="AN614" s="71">
        <v>0</v>
      </c>
      <c r="AO614" s="71">
        <v>0</v>
      </c>
      <c r="AP614" s="71">
        <v>94981864.440741882</v>
      </c>
      <c r="AQ614" s="72"/>
      <c r="AR614" s="71">
        <v>363</v>
      </c>
      <c r="AS614" s="71">
        <v>455</v>
      </c>
      <c r="AT614" s="71">
        <v>0</v>
      </c>
      <c r="AU614" s="71">
        <v>0</v>
      </c>
      <c r="AV614" s="71">
        <v>0</v>
      </c>
      <c r="AW614" s="71">
        <v>0</v>
      </c>
      <c r="AX614" s="71"/>
      <c r="AY614" s="72"/>
      <c r="AZ614" s="71">
        <v>1739.8000000000011</v>
      </c>
      <c r="BA614" s="71">
        <v>40591.699999999983</v>
      </c>
      <c r="BB614" s="71">
        <v>0</v>
      </c>
      <c r="BC614" s="71">
        <v>0</v>
      </c>
      <c r="BD614" s="71">
        <v>0</v>
      </c>
      <c r="BE614" s="71">
        <v>0</v>
      </c>
      <c r="BF614" s="71"/>
      <c r="BG614" s="72"/>
      <c r="BH614" s="71">
        <v>0</v>
      </c>
      <c r="BI614" s="71">
        <v>0</v>
      </c>
      <c r="BJ614" s="71">
        <v>7.7939999999999996</v>
      </c>
      <c r="BK614" s="71">
        <v>0</v>
      </c>
      <c r="BL614" s="71">
        <v>0</v>
      </c>
      <c r="BM614" s="71">
        <v>0</v>
      </c>
      <c r="BN614" s="72"/>
      <c r="BO614" s="71">
        <v>0</v>
      </c>
      <c r="BP614" s="71">
        <v>0</v>
      </c>
      <c r="BQ614" s="71">
        <v>1</v>
      </c>
      <c r="BR614" s="71">
        <v>0</v>
      </c>
      <c r="BS614" s="71">
        <v>0</v>
      </c>
      <c r="BT614" s="71">
        <v>0</v>
      </c>
      <c r="BU614"/>
      <c r="BV614" s="70">
        <v>7.7939999999999996</v>
      </c>
      <c r="BW614" s="70">
        <v>0</v>
      </c>
      <c r="BX614" s="70">
        <v>0</v>
      </c>
      <c r="BY614" s="70">
        <v>0</v>
      </c>
      <c r="BZ614" s="70">
        <v>0</v>
      </c>
      <c r="CA614" s="70">
        <v>0</v>
      </c>
      <c r="CB614" s="70">
        <v>0</v>
      </c>
      <c r="CC614" s="70">
        <v>0</v>
      </c>
      <c r="CD614" s="70">
        <v>0</v>
      </c>
    </row>
    <row r="615" spans="1:82">
      <c r="A615" s="70" t="s">
        <v>2300</v>
      </c>
      <c r="B615" s="70">
        <v>374</v>
      </c>
      <c r="C615" s="70">
        <v>19</v>
      </c>
      <c r="D615" s="70">
        <v>22</v>
      </c>
      <c r="E615" s="70">
        <v>2022</v>
      </c>
      <c r="F615" s="70" t="s">
        <v>161</v>
      </c>
      <c r="G615" s="1064" t="s">
        <v>2281</v>
      </c>
      <c r="H615" s="70" t="s">
        <v>2282</v>
      </c>
      <c r="I615" s="148"/>
      <c r="J615" s="71">
        <v>45.430103455067311</v>
      </c>
      <c r="K615" s="71">
        <v>1.0951208876078435</v>
      </c>
      <c r="L615" s="71">
        <v>2.2981789981091443</v>
      </c>
      <c r="M615" s="71">
        <v>12.746695372604213</v>
      </c>
      <c r="N615" s="71">
        <v>26.62716600308152</v>
      </c>
      <c r="O615" s="71">
        <v>21.49908528047494</v>
      </c>
      <c r="P615" s="71">
        <v>23.209148770757281</v>
      </c>
      <c r="Q615" s="71">
        <v>1.0819688354377017</v>
      </c>
      <c r="R615" s="71">
        <v>0</v>
      </c>
      <c r="S615" s="71">
        <v>2.2018466886499999</v>
      </c>
      <c r="T615" s="72"/>
      <c r="U615" s="71">
        <v>3171414</v>
      </c>
      <c r="V615" s="71">
        <v>528</v>
      </c>
      <c r="W615" s="71">
        <v>61</v>
      </c>
      <c r="X615" s="71">
        <v>3203</v>
      </c>
      <c r="Y615" s="71">
        <v>7918</v>
      </c>
      <c r="Z615" s="71">
        <v>15029</v>
      </c>
      <c r="AA615" s="71">
        <v>5071</v>
      </c>
      <c r="AB615" s="71">
        <v>18379</v>
      </c>
      <c r="AC615" s="71">
        <v>0</v>
      </c>
      <c r="AD615" s="71">
        <v>2.2018466886499999</v>
      </c>
      <c r="AE615" s="72"/>
      <c r="AF615" s="71">
        <v>28698795.289416328</v>
      </c>
      <c r="AG615" s="71">
        <v>823252.75257925096</v>
      </c>
      <c r="AH615" s="71">
        <v>474679.23200295761</v>
      </c>
      <c r="AI615" s="71">
        <v>20655066.08560358</v>
      </c>
      <c r="AJ615" s="71">
        <v>40515827.083916798</v>
      </c>
      <c r="AK615" s="71">
        <v>0</v>
      </c>
      <c r="AL615" s="71">
        <v>0</v>
      </c>
      <c r="AM615" s="71">
        <v>2373230.5439083772</v>
      </c>
      <c r="AN615" s="71">
        <v>0</v>
      </c>
      <c r="AO615" s="71">
        <v>0</v>
      </c>
      <c r="AP615" s="71">
        <v>93540850.987427279</v>
      </c>
      <c r="AQ615" s="72"/>
      <c r="AR615" s="71">
        <v>390</v>
      </c>
      <c r="AS615" s="71">
        <v>487</v>
      </c>
      <c r="AT615" s="71">
        <v>0</v>
      </c>
      <c r="AU615" s="71">
        <v>0</v>
      </c>
      <c r="AV615" s="71">
        <v>0</v>
      </c>
      <c r="AW615" s="71">
        <v>0</v>
      </c>
      <c r="AX615" s="71"/>
      <c r="AY615" s="72"/>
      <c r="AZ615" s="71">
        <v>1904.8000000000018</v>
      </c>
      <c r="BA615" s="71">
        <v>42990.199999999975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2301</v>
      </c>
      <c r="B616" s="70">
        <v>374</v>
      </c>
      <c r="C616" s="70">
        <v>20</v>
      </c>
      <c r="D616" s="70">
        <v>22</v>
      </c>
      <c r="E616" s="70">
        <v>2023</v>
      </c>
      <c r="F616" s="70" t="s">
        <v>1539</v>
      </c>
      <c r="G616" s="1064" t="s">
        <v>2281</v>
      </c>
      <c r="H616" s="70" t="s">
        <v>2282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427</v>
      </c>
      <c r="AS616" s="71">
        <v>503</v>
      </c>
      <c r="AT616" s="71">
        <v>0</v>
      </c>
      <c r="AU616" s="71">
        <v>0</v>
      </c>
      <c r="AV616" s="71">
        <v>0</v>
      </c>
      <c r="AW616" s="71">
        <v>0</v>
      </c>
      <c r="AX616" s="71"/>
      <c r="AY616" s="72"/>
      <c r="AZ616" s="71">
        <v>2148.8000000000034</v>
      </c>
      <c r="BA616" s="71">
        <v>43782.199999999975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2302</v>
      </c>
      <c r="B617" s="70">
        <v>374</v>
      </c>
      <c r="C617" s="70">
        <v>21</v>
      </c>
      <c r="D617" s="70">
        <v>22</v>
      </c>
      <c r="E617" s="70">
        <v>2024</v>
      </c>
      <c r="F617" s="70" t="s">
        <v>1554</v>
      </c>
      <c r="G617" s="70" t="s">
        <v>2281</v>
      </c>
      <c r="H617" s="70" t="s">
        <v>2282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2395</v>
      </c>
      <c r="B618" s="70">
        <v>511</v>
      </c>
      <c r="C618" s="70">
        <v>1</v>
      </c>
      <c r="D618" s="70">
        <v>31</v>
      </c>
      <c r="E618" s="70">
        <v>1990</v>
      </c>
      <c r="F618" s="70" t="s">
        <v>787</v>
      </c>
      <c r="G618" s="70" t="s">
        <v>2396</v>
      </c>
      <c r="H618" s="70" t="s">
        <v>2397</v>
      </c>
      <c r="I618" s="148"/>
      <c r="J618" s="71">
        <v>3706.1395786547241</v>
      </c>
      <c r="K618" s="71">
        <v>156.7803565412909</v>
      </c>
      <c r="L618" s="71">
        <v>829.48461192580942</v>
      </c>
      <c r="M618" s="71">
        <v>855.9204460113184</v>
      </c>
      <c r="N618" s="71">
        <v>910.09057501322013</v>
      </c>
      <c r="O618" s="71">
        <v>844.75837980431845</v>
      </c>
      <c r="P618" s="71">
        <v>1302.51462381958</v>
      </c>
      <c r="Q618" s="71">
        <v>71.992068700941601</v>
      </c>
      <c r="R618" s="71">
        <v>70.566581913506994</v>
      </c>
      <c r="S618" s="71">
        <v>65.524180000000001</v>
      </c>
      <c r="T618" s="72"/>
      <c r="U618" s="71">
        <v>128067141</v>
      </c>
      <c r="V618" s="71">
        <v>53173</v>
      </c>
      <c r="W618" s="71">
        <v>9018</v>
      </c>
      <c r="X618" s="71">
        <v>331867</v>
      </c>
      <c r="Y618" s="71">
        <v>392653</v>
      </c>
      <c r="Z618" s="71">
        <v>347459</v>
      </c>
      <c r="AA618" s="71">
        <v>316265</v>
      </c>
      <c r="AB618" s="71">
        <v>1168907</v>
      </c>
      <c r="AC618" s="71">
        <v>12222259</v>
      </c>
      <c r="AD618" s="71">
        <v>65.524179999999987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2398</v>
      </c>
      <c r="B619" s="70">
        <v>512</v>
      </c>
      <c r="C619" s="70">
        <v>2</v>
      </c>
      <c r="D619" s="70">
        <v>31</v>
      </c>
      <c r="E619" s="70">
        <v>2005</v>
      </c>
      <c r="F619" s="70" t="s">
        <v>789</v>
      </c>
      <c r="G619" s="70" t="s">
        <v>2396</v>
      </c>
      <c r="H619" s="70" t="s">
        <v>2397</v>
      </c>
      <c r="I619" s="148"/>
      <c r="J619" s="71">
        <v>3003.2289522283122</v>
      </c>
      <c r="K619" s="71">
        <v>107.69877006887199</v>
      </c>
      <c r="L619" s="71">
        <v>789.86731286208453</v>
      </c>
      <c r="M619" s="71">
        <v>1485.5463420080821</v>
      </c>
      <c r="N619" s="71">
        <v>1232.3283407156921</v>
      </c>
      <c r="O619" s="71">
        <v>1298.17451077027</v>
      </c>
      <c r="P619" s="71">
        <v>1343.201280967513</v>
      </c>
      <c r="Q619" s="71">
        <v>69.071263009649002</v>
      </c>
      <c r="R619" s="71">
        <v>85.354200363583274</v>
      </c>
      <c r="S619" s="71">
        <v>65.473261297470003</v>
      </c>
      <c r="T619" s="72"/>
      <c r="U619" s="71">
        <v>128801814</v>
      </c>
      <c r="V619" s="71">
        <v>46430</v>
      </c>
      <c r="W619" s="71">
        <v>7720</v>
      </c>
      <c r="X619" s="71">
        <v>307345</v>
      </c>
      <c r="Y619" s="71">
        <v>485582</v>
      </c>
      <c r="Z619" s="71">
        <v>617887</v>
      </c>
      <c r="AA619" s="71">
        <v>267109</v>
      </c>
      <c r="AB619" s="71">
        <v>1172402</v>
      </c>
      <c r="AC619" s="71">
        <v>15093123</v>
      </c>
      <c r="AD619" s="71">
        <v>65.473261297469989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2399</v>
      </c>
      <c r="B620" s="70">
        <v>513</v>
      </c>
      <c r="C620" s="70">
        <v>3</v>
      </c>
      <c r="D620" s="70">
        <v>31</v>
      </c>
      <c r="E620" s="70">
        <v>2006</v>
      </c>
      <c r="F620" s="70" t="s">
        <v>790</v>
      </c>
      <c r="G620" s="70" t="s">
        <v>2396</v>
      </c>
      <c r="H620" s="70" t="s">
        <v>2397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2400</v>
      </c>
      <c r="B621" s="70">
        <v>514</v>
      </c>
      <c r="C621" s="70">
        <v>4</v>
      </c>
      <c r="D621" s="70">
        <v>31</v>
      </c>
      <c r="E621" s="70">
        <v>2007</v>
      </c>
      <c r="F621" s="70" t="s">
        <v>791</v>
      </c>
      <c r="G621" s="70" t="s">
        <v>2396</v>
      </c>
      <c r="H621" s="70" t="s">
        <v>2397</v>
      </c>
      <c r="I621" s="148"/>
      <c r="J621" s="71">
        <v>2994.9749359529992</v>
      </c>
      <c r="K621" s="71">
        <v>101.05444043550951</v>
      </c>
      <c r="L621" s="71">
        <v>723.39934928908235</v>
      </c>
      <c r="M621" s="71">
        <v>1422.663993007335</v>
      </c>
      <c r="N621" s="71">
        <v>1362.0903675204279</v>
      </c>
      <c r="O621" s="71">
        <v>1270.327561343187</v>
      </c>
      <c r="P621" s="71">
        <v>1329.028270070346</v>
      </c>
      <c r="Q621" s="71">
        <v>72.220026658321999</v>
      </c>
      <c r="R621" s="71">
        <v>61.068102962979843</v>
      </c>
      <c r="S621" s="71">
        <v>61.212385622705007</v>
      </c>
      <c r="T621" s="72"/>
      <c r="U621" s="71">
        <v>143503648</v>
      </c>
      <c r="V621" s="71">
        <v>45375</v>
      </c>
      <c r="W621" s="71">
        <v>8065</v>
      </c>
      <c r="X621" s="71">
        <v>367988</v>
      </c>
      <c r="Y621" s="71">
        <v>493192</v>
      </c>
      <c r="Z621" s="71">
        <v>628547</v>
      </c>
      <c r="AA621" s="71">
        <v>260262</v>
      </c>
      <c r="AB621" s="71">
        <v>1161026</v>
      </c>
      <c r="AC621" s="71">
        <v>11108470</v>
      </c>
      <c r="AD621" s="71">
        <v>61.212385622705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2401</v>
      </c>
      <c r="B622" s="70">
        <v>515</v>
      </c>
      <c r="C622" s="70">
        <v>5</v>
      </c>
      <c r="D622" s="70">
        <v>31</v>
      </c>
      <c r="E622" s="70">
        <v>2008</v>
      </c>
      <c r="F622" s="70" t="s">
        <v>792</v>
      </c>
      <c r="G622" s="70" t="s">
        <v>2396</v>
      </c>
      <c r="H622" s="70" t="s">
        <v>2397</v>
      </c>
      <c r="I622" s="148"/>
      <c r="J622" s="71">
        <v>2723.8043882359862</v>
      </c>
      <c r="K622" s="71">
        <v>74.675297472120619</v>
      </c>
      <c r="L622" s="71">
        <v>639.83186308528116</v>
      </c>
      <c r="M622" s="71">
        <v>1492.3245523707169</v>
      </c>
      <c r="N622" s="71">
        <v>1159.6670472326739</v>
      </c>
      <c r="O622" s="71">
        <v>1234.8054902980141</v>
      </c>
      <c r="P622" s="71">
        <v>1299.3527814360009</v>
      </c>
      <c r="Q622" s="71">
        <v>70.734259741777294</v>
      </c>
      <c r="R622" s="71">
        <v>59.565826201871801</v>
      </c>
      <c r="S622" s="71">
        <v>55.66460107496529</v>
      </c>
      <c r="T622" s="72"/>
      <c r="U622" s="71">
        <v>140871096</v>
      </c>
      <c r="V622" s="71">
        <v>45375</v>
      </c>
      <c r="W622" s="71">
        <v>8065</v>
      </c>
      <c r="X622" s="71">
        <v>367988</v>
      </c>
      <c r="Y622" s="71">
        <v>496743</v>
      </c>
      <c r="Z622" s="71">
        <v>632415</v>
      </c>
      <c r="AA622" s="71">
        <v>254741</v>
      </c>
      <c r="AB622" s="71">
        <v>1155844</v>
      </c>
      <c r="AC622" s="71">
        <v>11251165</v>
      </c>
      <c r="AD622" s="71">
        <v>55.664601074965297</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2402</v>
      </c>
      <c r="B623" s="70">
        <v>516</v>
      </c>
      <c r="C623" s="70">
        <v>6</v>
      </c>
      <c r="D623" s="70">
        <v>31</v>
      </c>
      <c r="E623" s="70">
        <v>2009</v>
      </c>
      <c r="F623" s="70" t="s">
        <v>176</v>
      </c>
      <c r="G623" s="70" t="s">
        <v>2396</v>
      </c>
      <c r="H623" s="70" t="s">
        <v>2397</v>
      </c>
      <c r="I623" s="148"/>
      <c r="J623" s="71">
        <v>2676.062904017761</v>
      </c>
      <c r="K623" s="71">
        <v>75.822282005283938</v>
      </c>
      <c r="L623" s="71">
        <v>748.42595552972853</v>
      </c>
      <c r="M623" s="71">
        <v>1505.55352863238</v>
      </c>
      <c r="N623" s="71">
        <v>1118.169345346902</v>
      </c>
      <c r="O623" s="71">
        <v>1262.7639132406789</v>
      </c>
      <c r="P623" s="71">
        <v>1243.2470277630141</v>
      </c>
      <c r="Q623" s="71">
        <v>67.188521668992095</v>
      </c>
      <c r="R623" s="71">
        <v>60.411653539029729</v>
      </c>
      <c r="S623" s="71">
        <v>44.611753287260001</v>
      </c>
      <c r="T623" s="72"/>
      <c r="U623" s="71">
        <v>122843707</v>
      </c>
      <c r="V623" s="71">
        <v>41665</v>
      </c>
      <c r="W623" s="71">
        <v>12838</v>
      </c>
      <c r="X623" s="71">
        <v>387636</v>
      </c>
      <c r="Y623" s="71">
        <v>500694</v>
      </c>
      <c r="Z623" s="71">
        <v>638358</v>
      </c>
      <c r="AA623" s="71">
        <v>250228</v>
      </c>
      <c r="AB623" s="71">
        <v>1152514</v>
      </c>
      <c r="AC623" s="71">
        <v>11132277</v>
      </c>
      <c r="AD623" s="71">
        <v>44.611753287259987</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2333.7939999999999</v>
      </c>
      <c r="BK623" s="71">
        <v>93.700999999999993</v>
      </c>
      <c r="BL623" s="71">
        <v>119.24999999999999</v>
      </c>
      <c r="BM623" s="71">
        <v>0</v>
      </c>
      <c r="BN623" s="72"/>
      <c r="BO623" s="71">
        <v>0</v>
      </c>
      <c r="BP623" s="71">
        <v>0</v>
      </c>
      <c r="BQ623" s="71">
        <v>73</v>
      </c>
      <c r="BR623" s="71">
        <v>2</v>
      </c>
      <c r="BS623" s="71">
        <v>25</v>
      </c>
      <c r="BT623" s="71">
        <v>0</v>
      </c>
      <c r="BU623"/>
      <c r="BV623" s="70">
        <v>2184.6959999999999</v>
      </c>
      <c r="BW623" s="70">
        <v>141.37299999999999</v>
      </c>
      <c r="BX623" s="70">
        <v>5.36</v>
      </c>
      <c r="BY623" s="70">
        <v>0</v>
      </c>
      <c r="BZ623" s="70">
        <v>41.136000000000003</v>
      </c>
      <c r="CA623" s="70">
        <v>0</v>
      </c>
      <c r="CB623" s="70">
        <v>144.5</v>
      </c>
      <c r="CC623" s="70">
        <v>29.68</v>
      </c>
      <c r="CD623" s="70">
        <v>0</v>
      </c>
    </row>
    <row r="624" spans="1:82">
      <c r="A624" s="70" t="s">
        <v>2403</v>
      </c>
      <c r="B624" s="70">
        <v>517</v>
      </c>
      <c r="C624" s="70">
        <v>7</v>
      </c>
      <c r="D624" s="70">
        <v>31</v>
      </c>
      <c r="E624" s="70">
        <v>2010</v>
      </c>
      <c r="F624" s="70" t="s">
        <v>177</v>
      </c>
      <c r="G624" s="70" t="s">
        <v>2396</v>
      </c>
      <c r="H624" s="70" t="s">
        <v>2397</v>
      </c>
      <c r="I624" s="148"/>
      <c r="J624" s="71">
        <v>2687.101254928893</v>
      </c>
      <c r="K624" s="71">
        <v>82.883063079246568</v>
      </c>
      <c r="L624" s="71">
        <v>679.43114458592413</v>
      </c>
      <c r="M624" s="71">
        <v>1607.4946017840971</v>
      </c>
      <c r="N624" s="71">
        <v>1361.3295389501061</v>
      </c>
      <c r="O624" s="71">
        <v>1267.457362236154</v>
      </c>
      <c r="P624" s="71">
        <v>1253.612306524436</v>
      </c>
      <c r="Q624" s="71">
        <v>69.835041616287796</v>
      </c>
      <c r="R624" s="71">
        <v>62.70551982172563</v>
      </c>
      <c r="S624" s="71">
        <v>56.037690362579987</v>
      </c>
      <c r="T624" s="72"/>
      <c r="U624" s="71">
        <v>131076514</v>
      </c>
      <c r="V624" s="71">
        <v>41665</v>
      </c>
      <c r="W624" s="71">
        <v>12838</v>
      </c>
      <c r="X624" s="71">
        <v>387636</v>
      </c>
      <c r="Y624" s="71">
        <v>504234</v>
      </c>
      <c r="Z624" s="71">
        <v>643708</v>
      </c>
      <c r="AA624" s="71">
        <v>246013</v>
      </c>
      <c r="AB624" s="71">
        <v>1147867</v>
      </c>
      <c r="AC624" s="71">
        <v>10950175</v>
      </c>
      <c r="AD624" s="71">
        <v>56.037690362579987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16.960999999999999</v>
      </c>
      <c r="BI624" s="71">
        <v>0</v>
      </c>
      <c r="BJ624" s="71">
        <v>2763.1210000000001</v>
      </c>
      <c r="BK624" s="71">
        <v>107.52800000000001</v>
      </c>
      <c r="BL624" s="71">
        <v>116.85000000000001</v>
      </c>
      <c r="BM624" s="71">
        <v>0</v>
      </c>
      <c r="BN624" s="72"/>
      <c r="BO624" s="71">
        <v>1</v>
      </c>
      <c r="BP624" s="71">
        <v>0</v>
      </c>
      <c r="BQ624" s="71">
        <v>72</v>
      </c>
      <c r="BR624" s="71">
        <v>2</v>
      </c>
      <c r="BS624" s="71">
        <v>25</v>
      </c>
      <c r="BT624" s="71">
        <v>0</v>
      </c>
      <c r="BU624"/>
      <c r="BV624" s="70">
        <v>2221.5329999999999</v>
      </c>
      <c r="BW624" s="70">
        <v>41.351999999999997</v>
      </c>
      <c r="BX624" s="70">
        <v>20.687999999999999</v>
      </c>
      <c r="BY624" s="70">
        <v>0</v>
      </c>
      <c r="BZ624" s="70">
        <v>513.88800000000003</v>
      </c>
      <c r="CA624" s="70">
        <v>22.802</v>
      </c>
      <c r="CB624" s="70">
        <v>153.91300000000001</v>
      </c>
      <c r="CC624" s="70">
        <v>30.283999999999999</v>
      </c>
      <c r="CD624" s="70">
        <v>0</v>
      </c>
    </row>
    <row r="625" spans="1:82">
      <c r="A625" s="70" t="s">
        <v>2404</v>
      </c>
      <c r="B625" s="70">
        <v>518</v>
      </c>
      <c r="C625" s="70">
        <v>8</v>
      </c>
      <c r="D625" s="70">
        <v>31</v>
      </c>
      <c r="E625" s="70">
        <v>2011</v>
      </c>
      <c r="F625" s="70" t="s">
        <v>178</v>
      </c>
      <c r="G625" s="70" t="s">
        <v>2396</v>
      </c>
      <c r="H625" s="70" t="s">
        <v>2397</v>
      </c>
      <c r="I625" s="148"/>
      <c r="J625" s="71">
        <v>3022.131244678757</v>
      </c>
      <c r="K625" s="71">
        <v>101.266491138658</v>
      </c>
      <c r="L625" s="71">
        <v>694.30060620613528</v>
      </c>
      <c r="M625" s="71">
        <v>2140.8121612174591</v>
      </c>
      <c r="N625" s="71">
        <v>1732.959171367065</v>
      </c>
      <c r="O625" s="71">
        <v>1258.9962026752962</v>
      </c>
      <c r="P625" s="71">
        <v>1203.2026536684587</v>
      </c>
      <c r="Q625" s="71">
        <v>80.264570500668498</v>
      </c>
      <c r="R625" s="71">
        <v>58.60236054422009</v>
      </c>
      <c r="S625" s="71">
        <v>50.040315816339998</v>
      </c>
      <c r="T625" s="72"/>
      <c r="U625" s="71">
        <v>134199473</v>
      </c>
      <c r="V625" s="71">
        <v>41665</v>
      </c>
      <c r="W625" s="71">
        <v>12838</v>
      </c>
      <c r="X625" s="71">
        <v>387636</v>
      </c>
      <c r="Y625" s="71">
        <v>507719</v>
      </c>
      <c r="Z625" s="71">
        <v>653302</v>
      </c>
      <c r="AA625" s="71">
        <v>243147</v>
      </c>
      <c r="AB625" s="71">
        <v>1143744</v>
      </c>
      <c r="AC625" s="71">
        <v>10216721</v>
      </c>
      <c r="AD625" s="71">
        <v>50.040315816340012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2733.2979999999998</v>
      </c>
      <c r="BK625" s="71">
        <v>110.54900000000001</v>
      </c>
      <c r="BL625" s="71">
        <v>124.44899999999998</v>
      </c>
      <c r="BM625" s="71">
        <v>0</v>
      </c>
      <c r="BN625" s="72"/>
      <c r="BO625" s="71">
        <v>0</v>
      </c>
      <c r="BP625" s="71">
        <v>0</v>
      </c>
      <c r="BQ625" s="71">
        <v>73</v>
      </c>
      <c r="BR625" s="71">
        <v>2</v>
      </c>
      <c r="BS625" s="71">
        <v>27</v>
      </c>
      <c r="BT625" s="71">
        <v>0</v>
      </c>
      <c r="BU625"/>
      <c r="BV625" s="70">
        <v>2306.6660000000002</v>
      </c>
      <c r="BW625" s="70">
        <v>40.917999999999999</v>
      </c>
      <c r="BX625" s="70">
        <v>20.381</v>
      </c>
      <c r="BY625" s="70">
        <v>0</v>
      </c>
      <c r="BZ625" s="70">
        <v>403.54700000000003</v>
      </c>
      <c r="CA625" s="70">
        <v>33.28</v>
      </c>
      <c r="CB625" s="70">
        <v>139.43299999999999</v>
      </c>
      <c r="CC625" s="70">
        <v>24.071000000000002</v>
      </c>
      <c r="CD625" s="70">
        <v>0</v>
      </c>
    </row>
    <row r="626" spans="1:82">
      <c r="A626" s="70" t="s">
        <v>2405</v>
      </c>
      <c r="B626" s="70">
        <v>519</v>
      </c>
      <c r="C626" s="70">
        <v>9</v>
      </c>
      <c r="D626" s="70">
        <v>31</v>
      </c>
      <c r="E626" s="70">
        <v>2012</v>
      </c>
      <c r="F626" s="70" t="s">
        <v>179</v>
      </c>
      <c r="G626" s="70" t="s">
        <v>2396</v>
      </c>
      <c r="H626" s="70" t="s">
        <v>2397</v>
      </c>
      <c r="I626" s="148"/>
      <c r="J626" s="71">
        <v>3078.3840939333932</v>
      </c>
      <c r="K626" s="71">
        <v>98.259621591239522</v>
      </c>
      <c r="L626" s="71">
        <v>692.77219823118753</v>
      </c>
      <c r="M626" s="71">
        <v>2380.403461301461</v>
      </c>
      <c r="N626" s="71">
        <v>1800.3310680236029</v>
      </c>
      <c r="O626" s="71">
        <v>1266.9715545715592</v>
      </c>
      <c r="P626" s="71">
        <v>1190.3508499987233</v>
      </c>
      <c r="Q626" s="71">
        <v>87.039241135779605</v>
      </c>
      <c r="R626" s="71">
        <v>62.378478999962176</v>
      </c>
      <c r="S626" s="71">
        <v>49.769701221219997</v>
      </c>
      <c r="T626" s="72"/>
      <c r="U626" s="71">
        <v>143587615</v>
      </c>
      <c r="V626" s="71">
        <v>41665</v>
      </c>
      <c r="W626" s="71">
        <v>12838</v>
      </c>
      <c r="X626" s="71">
        <v>387636</v>
      </c>
      <c r="Y626" s="71">
        <v>512497</v>
      </c>
      <c r="Z626" s="71">
        <v>662655</v>
      </c>
      <c r="AA626" s="71">
        <v>239189</v>
      </c>
      <c r="AB626" s="71">
        <v>1141559</v>
      </c>
      <c r="AC626" s="71">
        <v>10593376</v>
      </c>
      <c r="AD626" s="71">
        <v>49.769701221220011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23.957000000000001</v>
      </c>
      <c r="BI626" s="71">
        <v>0</v>
      </c>
      <c r="BJ626" s="71">
        <v>2638.7820000000002</v>
      </c>
      <c r="BK626" s="71">
        <v>91.692999999999998</v>
      </c>
      <c r="BL626" s="71">
        <v>146.36099999999999</v>
      </c>
      <c r="BM626" s="71">
        <v>0</v>
      </c>
      <c r="BN626" s="72"/>
      <c r="BO626" s="71">
        <v>1</v>
      </c>
      <c r="BP626" s="71">
        <v>0</v>
      </c>
      <c r="BQ626" s="71">
        <v>73</v>
      </c>
      <c r="BR626" s="71">
        <v>2</v>
      </c>
      <c r="BS626" s="71">
        <v>27</v>
      </c>
      <c r="BT626" s="71">
        <v>0</v>
      </c>
      <c r="BU626"/>
      <c r="BV626" s="70">
        <v>2457.7840000000001</v>
      </c>
      <c r="BW626" s="70">
        <v>27.814</v>
      </c>
      <c r="BX626" s="70">
        <v>21.748999999999999</v>
      </c>
      <c r="BY626" s="70">
        <v>0</v>
      </c>
      <c r="BZ626" s="70">
        <v>222.142</v>
      </c>
      <c r="CA626" s="70">
        <v>23.4</v>
      </c>
      <c r="CB626" s="70">
        <v>125.482</v>
      </c>
      <c r="CC626" s="70">
        <v>22.422000000000001</v>
      </c>
      <c r="CD626" s="70">
        <v>0</v>
      </c>
    </row>
    <row r="627" spans="1:82">
      <c r="A627" s="70" t="s">
        <v>2406</v>
      </c>
      <c r="B627" s="70">
        <v>520</v>
      </c>
      <c r="C627" s="70">
        <v>10</v>
      </c>
      <c r="D627" s="70">
        <v>31</v>
      </c>
      <c r="E627" s="70">
        <v>2013</v>
      </c>
      <c r="F627" s="70" t="s">
        <v>180</v>
      </c>
      <c r="G627" s="70" t="s">
        <v>2396</v>
      </c>
      <c r="H627" s="70" t="s">
        <v>2397</v>
      </c>
      <c r="I627" s="148"/>
      <c r="J627" s="71">
        <v>3408.1424700619741</v>
      </c>
      <c r="K627" s="71">
        <v>82.312358490676004</v>
      </c>
      <c r="L627" s="71">
        <v>610.45845175968213</v>
      </c>
      <c r="M627" s="71">
        <v>2053.2233633274659</v>
      </c>
      <c r="N627" s="71">
        <v>1913.4449532324829</v>
      </c>
      <c r="O627" s="71">
        <v>1230.6936650898997</v>
      </c>
      <c r="P627" s="71">
        <v>1179.8550042381887</v>
      </c>
      <c r="Q627" s="71">
        <v>88.376883195703499</v>
      </c>
      <c r="R627" s="71">
        <v>66.777149976181406</v>
      </c>
      <c r="S627" s="71">
        <v>42.572672874170003</v>
      </c>
      <c r="T627" s="72"/>
      <c r="U627" s="71">
        <v>144636649</v>
      </c>
      <c r="V627" s="71">
        <v>41665</v>
      </c>
      <c r="W627" s="71">
        <v>12838</v>
      </c>
      <c r="X627" s="71">
        <v>387636</v>
      </c>
      <c r="Y627" s="71">
        <v>515953</v>
      </c>
      <c r="Z627" s="71">
        <v>672420</v>
      </c>
      <c r="AA627" s="71">
        <v>236190</v>
      </c>
      <c r="AB627" s="71">
        <v>1142486</v>
      </c>
      <c r="AC627" s="71">
        <v>11069769</v>
      </c>
      <c r="AD627" s="71">
        <v>42.572672874170003</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4.8620000000000001</v>
      </c>
      <c r="BI627" s="71">
        <v>0</v>
      </c>
      <c r="BJ627" s="71">
        <v>2906.5509999999999</v>
      </c>
      <c r="BK627" s="71">
        <v>594.69500000000005</v>
      </c>
      <c r="BL627" s="71">
        <v>164.18</v>
      </c>
      <c r="BM627" s="71">
        <v>0</v>
      </c>
      <c r="BN627" s="72"/>
      <c r="BO627" s="71">
        <v>1</v>
      </c>
      <c r="BP627" s="71">
        <v>0</v>
      </c>
      <c r="BQ627" s="71">
        <v>74</v>
      </c>
      <c r="BR627" s="71">
        <v>2</v>
      </c>
      <c r="BS627" s="71">
        <v>26</v>
      </c>
      <c r="BT627" s="71">
        <v>0</v>
      </c>
      <c r="BU627"/>
      <c r="BV627" s="70">
        <v>3232.4580000000001</v>
      </c>
      <c r="BW627" s="70">
        <v>24.67</v>
      </c>
      <c r="BX627" s="70">
        <v>20.946000000000002</v>
      </c>
      <c r="BY627" s="70">
        <v>0</v>
      </c>
      <c r="BZ627" s="70">
        <v>216.30500000000001</v>
      </c>
      <c r="CA627" s="70">
        <v>26</v>
      </c>
      <c r="CB627" s="70">
        <v>131.26400000000001</v>
      </c>
      <c r="CC627" s="70">
        <v>18.645</v>
      </c>
      <c r="CD627" s="70">
        <v>0</v>
      </c>
    </row>
    <row r="628" spans="1:82">
      <c r="A628" s="70" t="s">
        <v>2407</v>
      </c>
      <c r="B628" s="70">
        <v>521</v>
      </c>
      <c r="C628" s="70">
        <v>11</v>
      </c>
      <c r="D628" s="70">
        <v>31</v>
      </c>
      <c r="E628" s="70">
        <v>2014</v>
      </c>
      <c r="F628" s="70" t="s">
        <v>181</v>
      </c>
      <c r="G628" s="70" t="s">
        <v>2396</v>
      </c>
      <c r="H628" s="70" t="s">
        <v>2397</v>
      </c>
      <c r="I628" s="148"/>
      <c r="J628" s="71">
        <v>3394.6599558039088</v>
      </c>
      <c r="K628" s="71">
        <v>80.862113010386878</v>
      </c>
      <c r="L628" s="71">
        <v>477.60766703923059</v>
      </c>
      <c r="M628" s="71">
        <v>2013.317703481069</v>
      </c>
      <c r="N628" s="71">
        <v>1851.9616237166949</v>
      </c>
      <c r="O628" s="71">
        <v>1182.2764273381229</v>
      </c>
      <c r="P628" s="71">
        <v>1174.4035042138798</v>
      </c>
      <c r="Q628" s="71">
        <v>84.285153606042499</v>
      </c>
      <c r="R628" s="71">
        <v>65.835454003145813</v>
      </c>
      <c r="S628" s="71">
        <v>40.135848570839997</v>
      </c>
      <c r="T628" s="72"/>
      <c r="U628" s="71">
        <v>152638927</v>
      </c>
      <c r="V628" s="71">
        <v>35473</v>
      </c>
      <c r="W628" s="71">
        <v>11870</v>
      </c>
      <c r="X628" s="71">
        <v>392801</v>
      </c>
      <c r="Y628" s="71">
        <v>517715</v>
      </c>
      <c r="Z628" s="71">
        <v>680346</v>
      </c>
      <c r="AA628" s="71">
        <v>233883</v>
      </c>
      <c r="AB628" s="71">
        <v>1135652</v>
      </c>
      <c r="AC628" s="71">
        <v>10947979</v>
      </c>
      <c r="AD628" s="71">
        <v>40.135848570839997</v>
      </c>
      <c r="AE628" s="72"/>
      <c r="AF628" s="71"/>
      <c r="AG628" s="71"/>
      <c r="AH628" s="71"/>
      <c r="AI628" s="71"/>
      <c r="AJ628" s="71"/>
      <c r="AK628" s="71"/>
      <c r="AL628" s="71"/>
      <c r="AM628" s="71"/>
      <c r="AN628" s="71"/>
      <c r="AO628" s="71"/>
      <c r="AP628" s="71"/>
      <c r="AQ628" s="72"/>
      <c r="AR628" s="71">
        <v>32756</v>
      </c>
      <c r="AS628" s="71">
        <v>6799</v>
      </c>
      <c r="AT628" s="71">
        <v>0</v>
      </c>
      <c r="AU628" s="71">
        <v>7</v>
      </c>
      <c r="AV628" s="71">
        <v>0</v>
      </c>
      <c r="AW628" s="71">
        <v>8</v>
      </c>
      <c r="AX628" s="71"/>
      <c r="AY628" s="72"/>
      <c r="AZ628" s="71">
        <v>147270.37599999999</v>
      </c>
      <c r="BA628" s="71">
        <v>420701.21000000008</v>
      </c>
      <c r="BB628" s="71">
        <v>0</v>
      </c>
      <c r="BC628" s="71">
        <v>1858.4</v>
      </c>
      <c r="BD628" s="71">
        <v>0</v>
      </c>
      <c r="BE628" s="71">
        <v>44309.3</v>
      </c>
      <c r="BF628" s="71"/>
      <c r="BG628" s="72"/>
      <c r="BH628" s="71">
        <v>3.9969999999999999</v>
      </c>
      <c r="BI628" s="71">
        <v>0</v>
      </c>
      <c r="BJ628" s="71">
        <v>2886.4949999999999</v>
      </c>
      <c r="BK628" s="71">
        <v>14.989000000000001</v>
      </c>
      <c r="BL628" s="71">
        <v>170.81300000000002</v>
      </c>
      <c r="BM628" s="71">
        <v>0</v>
      </c>
      <c r="BN628" s="72"/>
      <c r="BO628" s="71">
        <v>1</v>
      </c>
      <c r="BP628" s="71">
        <v>0</v>
      </c>
      <c r="BQ628" s="71">
        <v>74</v>
      </c>
      <c r="BR628" s="71">
        <v>2</v>
      </c>
      <c r="BS628" s="71">
        <v>27</v>
      </c>
      <c r="BT628" s="71">
        <v>0</v>
      </c>
      <c r="BU628"/>
      <c r="BV628" s="70">
        <v>2663.1210000000001</v>
      </c>
      <c r="BW628" s="70">
        <v>31.22</v>
      </c>
      <c r="BX628" s="70">
        <v>32.554000000000002</v>
      </c>
      <c r="BY628" s="70">
        <v>2.391</v>
      </c>
      <c r="BZ628" s="70">
        <v>187.44800000000001</v>
      </c>
      <c r="CA628" s="70">
        <v>23.927</v>
      </c>
      <c r="CB628" s="70">
        <v>119.727</v>
      </c>
      <c r="CC628" s="70">
        <v>15.906000000000001</v>
      </c>
      <c r="CD628" s="70">
        <v>0</v>
      </c>
    </row>
    <row r="629" spans="1:82">
      <c r="A629" s="70" t="s">
        <v>2408</v>
      </c>
      <c r="B629" s="70">
        <v>522</v>
      </c>
      <c r="C629" s="70">
        <v>12</v>
      </c>
      <c r="D629" s="70">
        <v>31</v>
      </c>
      <c r="E629" s="70">
        <v>2015</v>
      </c>
      <c r="F629" s="70" t="s">
        <v>182</v>
      </c>
      <c r="G629" s="70" t="s">
        <v>2396</v>
      </c>
      <c r="H629" s="70" t="s">
        <v>2397</v>
      </c>
      <c r="I629" s="148"/>
      <c r="J629" s="71">
        <v>3077.281721224304</v>
      </c>
      <c r="K629" s="71">
        <v>76.469314781276708</v>
      </c>
      <c r="L629" s="71">
        <v>560.30744602389541</v>
      </c>
      <c r="M629" s="71">
        <v>2324.4068843805831</v>
      </c>
      <c r="N629" s="71">
        <v>1619.659819056078</v>
      </c>
      <c r="O629" s="71">
        <v>1177.9242307221859</v>
      </c>
      <c r="P629" s="71">
        <v>1161.5720906088152</v>
      </c>
      <c r="Q629" s="71">
        <v>81.959451419024205</v>
      </c>
      <c r="R629" s="71">
        <v>60.968796835285154</v>
      </c>
      <c r="S629" s="71">
        <v>58.382884142037987</v>
      </c>
      <c r="T629" s="72"/>
      <c r="U629" s="71">
        <v>156451155</v>
      </c>
      <c r="V629" s="71">
        <v>35473</v>
      </c>
      <c r="W629" s="71">
        <v>11870</v>
      </c>
      <c r="X629" s="71">
        <v>392801</v>
      </c>
      <c r="Y629" s="71">
        <v>519970</v>
      </c>
      <c r="Z629" s="71">
        <v>684365</v>
      </c>
      <c r="AA629" s="71">
        <v>231145</v>
      </c>
      <c r="AB629" s="71">
        <v>1128078</v>
      </c>
      <c r="AC629" s="71">
        <v>10421621</v>
      </c>
      <c r="AD629" s="71">
        <v>58.382884142037987</v>
      </c>
      <c r="AE629" s="72"/>
      <c r="AF629" s="71">
        <v>2644243032.0128279</v>
      </c>
      <c r="AG629" s="71">
        <v>59321896.598570302</v>
      </c>
      <c r="AH629" s="71">
        <v>79631136.584493056</v>
      </c>
      <c r="AI629" s="71">
        <v>2389291682.906312</v>
      </c>
      <c r="AJ629" s="71">
        <v>2662370298.7774892</v>
      </c>
      <c r="AK629" s="71"/>
      <c r="AL629" s="71"/>
      <c r="AM629" s="71">
        <v>154598357.790768</v>
      </c>
      <c r="AN629" s="71"/>
      <c r="AO629" s="71"/>
      <c r="AP629" s="71">
        <v>7989456404.6704597</v>
      </c>
      <c r="AQ629" s="72"/>
      <c r="AR629" s="71">
        <v>35433</v>
      </c>
      <c r="AS629" s="71">
        <v>8897</v>
      </c>
      <c r="AT629" s="71">
        <v>0</v>
      </c>
      <c r="AU629" s="71">
        <v>9</v>
      </c>
      <c r="AV629" s="71">
        <v>0</v>
      </c>
      <c r="AW629" s="71">
        <v>11</v>
      </c>
      <c r="AX629" s="71"/>
      <c r="AY629" s="72"/>
      <c r="AZ629" s="71">
        <v>163952.99100000001</v>
      </c>
      <c r="BA629" s="71">
        <v>569629.90999999992</v>
      </c>
      <c r="BB629" s="71">
        <v>0</v>
      </c>
      <c r="BC629" s="71">
        <v>2608.9</v>
      </c>
      <c r="BD629" s="71">
        <v>0</v>
      </c>
      <c r="BE629" s="71">
        <v>68494.3</v>
      </c>
      <c r="BF629" s="71"/>
      <c r="BG629" s="72"/>
      <c r="BH629" s="71">
        <v>4.859</v>
      </c>
      <c r="BI629" s="71">
        <v>0</v>
      </c>
      <c r="BJ629" s="71">
        <v>1910.162</v>
      </c>
      <c r="BK629" s="71">
        <v>6.7510000000000003</v>
      </c>
      <c r="BL629" s="71">
        <v>171.07300000000001</v>
      </c>
      <c r="BM629" s="71">
        <v>0</v>
      </c>
      <c r="BN629" s="72"/>
      <c r="BO629" s="71">
        <v>1</v>
      </c>
      <c r="BP629" s="71">
        <v>0</v>
      </c>
      <c r="BQ629" s="71">
        <v>67</v>
      </c>
      <c r="BR629" s="71">
        <v>2</v>
      </c>
      <c r="BS629" s="71">
        <v>26</v>
      </c>
      <c r="BT629" s="71">
        <v>0</v>
      </c>
      <c r="BU629"/>
      <c r="BV629" s="70">
        <v>1849.6859999999999</v>
      </c>
      <c r="BW629" s="70">
        <v>10.599</v>
      </c>
      <c r="BX629" s="70">
        <v>33.323</v>
      </c>
      <c r="BY629" s="70">
        <v>0</v>
      </c>
      <c r="BZ629" s="70">
        <v>57.064</v>
      </c>
      <c r="CA629" s="70">
        <v>0</v>
      </c>
      <c r="CB629" s="70">
        <v>131.40299999999999</v>
      </c>
      <c r="CC629" s="70">
        <v>10.77</v>
      </c>
      <c r="CD629" s="70">
        <v>0</v>
      </c>
    </row>
    <row r="630" spans="1:82">
      <c r="A630" s="70" t="s">
        <v>2409</v>
      </c>
      <c r="B630" s="70">
        <v>523</v>
      </c>
      <c r="C630" s="70">
        <v>13</v>
      </c>
      <c r="D630" s="70">
        <v>31</v>
      </c>
      <c r="E630" s="70">
        <v>2016</v>
      </c>
      <c r="F630" s="70" t="s">
        <v>155</v>
      </c>
      <c r="G630" s="70" t="s">
        <v>2396</v>
      </c>
      <c r="H630" s="70" t="s">
        <v>2397</v>
      </c>
      <c r="I630" s="148"/>
      <c r="J630" s="71">
        <v>2733.0869777013136</v>
      </c>
      <c r="K630" s="71">
        <v>73.846704577041564</v>
      </c>
      <c r="L630" s="71">
        <v>592.17344383206978</v>
      </c>
      <c r="M630" s="71">
        <v>1641.5790442894861</v>
      </c>
      <c r="N630" s="71">
        <v>1399.9853155466933</v>
      </c>
      <c r="O630" s="71">
        <v>1172.0229716226052</v>
      </c>
      <c r="P630" s="71">
        <v>1128.1563633134269</v>
      </c>
      <c r="Q630" s="71">
        <v>79.075662988762573</v>
      </c>
      <c r="R630" s="71">
        <v>59.821485082954382</v>
      </c>
      <c r="S630" s="71">
        <v>55.27142612686</v>
      </c>
      <c r="T630" s="72"/>
      <c r="U630" s="71">
        <v>161552093</v>
      </c>
      <c r="V630" s="71">
        <v>35473</v>
      </c>
      <c r="W630" s="71">
        <v>11870</v>
      </c>
      <c r="X630" s="71">
        <v>392801</v>
      </c>
      <c r="Y630" s="71">
        <v>521627</v>
      </c>
      <c r="Z630" s="71">
        <v>689307</v>
      </c>
      <c r="AA630" s="71">
        <v>232192</v>
      </c>
      <c r="AB630" s="71">
        <v>1119544</v>
      </c>
      <c r="AC630" s="71">
        <v>10216920.80057379</v>
      </c>
      <c r="AD630" s="71">
        <v>55.27142612686</v>
      </c>
      <c r="AE630" s="72"/>
      <c r="AF630" s="71">
        <v>2396919554.6685929</v>
      </c>
      <c r="AG630" s="71">
        <v>56190675.628514826</v>
      </c>
      <c r="AH630" s="71">
        <v>67478473.747938052</v>
      </c>
      <c r="AI630" s="71">
        <v>2437363363.097446</v>
      </c>
      <c r="AJ630" s="71">
        <v>2262985392.1931062</v>
      </c>
      <c r="AK630" s="71"/>
      <c r="AL630" s="71"/>
      <c r="AM630" s="71">
        <v>153548008.019759</v>
      </c>
      <c r="AN630" s="71"/>
      <c r="AO630" s="71"/>
      <c r="AP630" s="71">
        <v>7374485467.3553572</v>
      </c>
      <c r="AQ630" s="72"/>
      <c r="AR630" s="71">
        <v>37713</v>
      </c>
      <c r="AS630" s="71">
        <v>9921</v>
      </c>
      <c r="AT630" s="71">
        <v>1</v>
      </c>
      <c r="AU630" s="71">
        <v>11</v>
      </c>
      <c r="AV630" s="71">
        <v>0</v>
      </c>
      <c r="AW630" s="71">
        <v>11</v>
      </c>
      <c r="AX630" s="71"/>
      <c r="AY630" s="72"/>
      <c r="AZ630" s="71">
        <v>177923.25599999999</v>
      </c>
      <c r="BA630" s="71">
        <v>653735.40999999992</v>
      </c>
      <c r="BB630" s="71">
        <v>16000</v>
      </c>
      <c r="BC630" s="71">
        <v>4918.8999999999996</v>
      </c>
      <c r="BD630" s="71">
        <v>0</v>
      </c>
      <c r="BE630" s="71">
        <v>68494.3</v>
      </c>
      <c r="BF630" s="71"/>
      <c r="BG630" s="72"/>
      <c r="BH630" s="71">
        <v>4.6189999999999998</v>
      </c>
      <c r="BI630" s="71">
        <v>0</v>
      </c>
      <c r="BJ630" s="71">
        <v>2510.0210000000002</v>
      </c>
      <c r="BK630" s="71">
        <v>4.0449999999999999</v>
      </c>
      <c r="BL630" s="71">
        <v>153.57400000000001</v>
      </c>
      <c r="BM630" s="71">
        <v>0</v>
      </c>
      <c r="BN630" s="72"/>
      <c r="BO630" s="71">
        <v>1</v>
      </c>
      <c r="BP630" s="71">
        <v>0</v>
      </c>
      <c r="BQ630" s="71">
        <v>75</v>
      </c>
      <c r="BR630" s="71">
        <v>3</v>
      </c>
      <c r="BS630" s="71">
        <v>25</v>
      </c>
      <c r="BT630" s="71">
        <v>0</v>
      </c>
      <c r="BU630"/>
      <c r="BV630" s="70">
        <v>2233.2449999999999</v>
      </c>
      <c r="BW630" s="70">
        <v>17.942</v>
      </c>
      <c r="BX630" s="70">
        <v>47.018000000000001</v>
      </c>
      <c r="BY630" s="70">
        <v>0</v>
      </c>
      <c r="BZ630" s="70">
        <v>166.27799999999999</v>
      </c>
      <c r="CA630" s="70">
        <v>33.04</v>
      </c>
      <c r="CB630" s="70">
        <v>157.577</v>
      </c>
      <c r="CC630" s="70">
        <v>17.158999999999999</v>
      </c>
      <c r="CD630" s="70">
        <v>0</v>
      </c>
    </row>
    <row r="631" spans="1:82">
      <c r="A631" s="70" t="s">
        <v>2410</v>
      </c>
      <c r="B631" s="70">
        <v>524</v>
      </c>
      <c r="C631" s="70">
        <v>14</v>
      </c>
      <c r="D631" s="70">
        <v>31</v>
      </c>
      <c r="E631" s="70">
        <v>2017</v>
      </c>
      <c r="F631" s="70" t="s">
        <v>156</v>
      </c>
      <c r="G631" s="70" t="s">
        <v>2396</v>
      </c>
      <c r="H631" s="70" t="s">
        <v>2397</v>
      </c>
      <c r="I631" s="148"/>
      <c r="J631" s="71">
        <v>2662.8058713209107</v>
      </c>
      <c r="K631" s="71">
        <v>73.170619595526759</v>
      </c>
      <c r="L631" s="71">
        <v>509.39314624341733</v>
      </c>
      <c r="M631" s="71">
        <v>1392.5255172377047</v>
      </c>
      <c r="N631" s="71">
        <v>1456.7382748529747</v>
      </c>
      <c r="O631" s="71">
        <v>1161.3982331691338</v>
      </c>
      <c r="P631" s="71">
        <v>1112.7685957647436</v>
      </c>
      <c r="Q631" s="71">
        <v>75.953196782753906</v>
      </c>
      <c r="R631" s="71">
        <v>58.092712947401495</v>
      </c>
      <c r="S631" s="71">
        <v>65.893831385039988</v>
      </c>
      <c r="T631" s="72"/>
      <c r="U631" s="71">
        <v>169051188</v>
      </c>
      <c r="V631" s="71">
        <v>35473</v>
      </c>
      <c r="W631" s="71">
        <v>11870</v>
      </c>
      <c r="X631" s="71">
        <v>392801</v>
      </c>
      <c r="Y631" s="71">
        <v>523791</v>
      </c>
      <c r="Z631" s="71">
        <v>694389</v>
      </c>
      <c r="AA631" s="71">
        <v>230485</v>
      </c>
      <c r="AB631" s="71">
        <v>1112008</v>
      </c>
      <c r="AC631" s="71">
        <v>10118530</v>
      </c>
      <c r="AD631" s="71">
        <v>65.893831385039988</v>
      </c>
      <c r="AE631" s="72"/>
      <c r="AF631" s="71">
        <v>2379565906.0159678</v>
      </c>
      <c r="AG631" s="71">
        <v>56972259.287355103</v>
      </c>
      <c r="AH631" s="71">
        <v>74602039.16494973</v>
      </c>
      <c r="AI631" s="71">
        <v>2238361523.1011248</v>
      </c>
      <c r="AJ631" s="71">
        <v>2588003169.6478119</v>
      </c>
      <c r="AK631" s="71"/>
      <c r="AL631" s="71"/>
      <c r="AM631" s="71">
        <v>152753071.91413459</v>
      </c>
      <c r="AN631" s="71"/>
      <c r="AO631" s="71"/>
      <c r="AP631" s="71">
        <v>7490257969.1313438</v>
      </c>
      <c r="AQ631" s="72"/>
      <c r="AR631" s="71">
        <v>39687</v>
      </c>
      <c r="AS631" s="71">
        <v>10977</v>
      </c>
      <c r="AT631" s="71">
        <v>6</v>
      </c>
      <c r="AU631" s="71">
        <v>14</v>
      </c>
      <c r="AV631" s="71">
        <v>0</v>
      </c>
      <c r="AW631" s="71">
        <v>12</v>
      </c>
      <c r="AX631" s="71"/>
      <c r="AY631" s="72"/>
      <c r="AZ631" s="71">
        <v>189786.58600000001</v>
      </c>
      <c r="BA631" s="71">
        <v>795092.60999999952</v>
      </c>
      <c r="BB631" s="71">
        <v>16097.5</v>
      </c>
      <c r="BC631" s="71">
        <v>5498.2999999999993</v>
      </c>
      <c r="BD631" s="71">
        <v>0</v>
      </c>
      <c r="BE631" s="71">
        <v>68534.25</v>
      </c>
      <c r="BF631" s="71"/>
      <c r="BG631" s="72"/>
      <c r="BH631" s="71">
        <v>35.433</v>
      </c>
      <c r="BI631" s="71">
        <v>0</v>
      </c>
      <c r="BJ631" s="71">
        <v>2362.8910000000001</v>
      </c>
      <c r="BK631" s="71">
        <v>3.1930000000000001</v>
      </c>
      <c r="BL631" s="71">
        <v>201.29100000000003</v>
      </c>
      <c r="BM631" s="71">
        <v>0</v>
      </c>
      <c r="BN631" s="72"/>
      <c r="BO631" s="71">
        <v>2</v>
      </c>
      <c r="BP631" s="71">
        <v>0</v>
      </c>
      <c r="BQ631" s="71">
        <v>77</v>
      </c>
      <c r="BR631" s="71">
        <v>3</v>
      </c>
      <c r="BS631" s="71">
        <v>26</v>
      </c>
      <c r="BT631" s="71">
        <v>0</v>
      </c>
      <c r="BU631"/>
      <c r="BV631" s="70">
        <v>2107.2829999999999</v>
      </c>
      <c r="BW631" s="70">
        <v>32.366</v>
      </c>
      <c r="BX631" s="70">
        <v>89.915000000000006</v>
      </c>
      <c r="BY631" s="70">
        <v>6.66</v>
      </c>
      <c r="BZ631" s="70">
        <v>161.06100000000001</v>
      </c>
      <c r="CA631" s="70">
        <v>37.14</v>
      </c>
      <c r="CB631" s="70">
        <v>150.26900000000001</v>
      </c>
      <c r="CC631" s="70">
        <v>18.114000000000001</v>
      </c>
      <c r="CD631" s="70">
        <v>0</v>
      </c>
    </row>
    <row r="632" spans="1:82">
      <c r="A632" s="70" t="s">
        <v>2411</v>
      </c>
      <c r="B632" s="70">
        <v>525</v>
      </c>
      <c r="C632" s="70">
        <v>15</v>
      </c>
      <c r="D632" s="70">
        <v>31</v>
      </c>
      <c r="E632" s="70">
        <v>2018</v>
      </c>
      <c r="F632" s="70" t="s">
        <v>183</v>
      </c>
      <c r="G632" s="70" t="s">
        <v>2396</v>
      </c>
      <c r="H632" s="70" t="s">
        <v>2397</v>
      </c>
      <c r="I632" s="148"/>
      <c r="J632" s="71">
        <v>2612.7331980421027</v>
      </c>
      <c r="K632" s="71">
        <v>63.062883923356559</v>
      </c>
      <c r="L632" s="71">
        <v>453.28397743578398</v>
      </c>
      <c r="M632" s="71">
        <v>1343.5134999675511</v>
      </c>
      <c r="N632" s="71">
        <v>977.927037962996</v>
      </c>
      <c r="O632" s="71">
        <v>1143.1048694213659</v>
      </c>
      <c r="P632" s="71">
        <v>1096.6490541865357</v>
      </c>
      <c r="Q632" s="71">
        <v>69.956911747561705</v>
      </c>
      <c r="R632" s="71">
        <v>58.266502895041889</v>
      </c>
      <c r="S632" s="71">
        <v>50.197396997804994</v>
      </c>
      <c r="T632" s="72"/>
      <c r="U632" s="71">
        <v>171275205</v>
      </c>
      <c r="V632" s="71">
        <v>35473</v>
      </c>
      <c r="W632" s="71">
        <v>11870</v>
      </c>
      <c r="X632" s="71">
        <v>392801</v>
      </c>
      <c r="Y632" s="71">
        <v>525513</v>
      </c>
      <c r="Z632" s="71">
        <v>696538</v>
      </c>
      <c r="AA632" s="71">
        <v>229430</v>
      </c>
      <c r="AB632" s="71">
        <v>1103755</v>
      </c>
      <c r="AC632" s="71">
        <v>10109026</v>
      </c>
      <c r="AD632" s="71">
        <v>50.197396997804987</v>
      </c>
      <c r="AE632" s="72"/>
      <c r="AF632" s="71">
        <v>2522236481.5390172</v>
      </c>
      <c r="AG632" s="71">
        <v>50197388.403497443</v>
      </c>
      <c r="AH632" s="71">
        <v>69143837.21350944</v>
      </c>
      <c r="AI632" s="71">
        <v>2286991281.6882</v>
      </c>
      <c r="AJ632" s="71">
        <v>1998249638.538039</v>
      </c>
      <c r="AK632" s="71"/>
      <c r="AL632" s="71"/>
      <c r="AM632" s="71">
        <v>151933101.703536</v>
      </c>
      <c r="AN632" s="71"/>
      <c r="AO632" s="71"/>
      <c r="AP632" s="71">
        <v>7078751729.0857992</v>
      </c>
      <c r="AQ632" s="72"/>
      <c r="AR632" s="71">
        <v>41712</v>
      </c>
      <c r="AS632" s="71">
        <v>12054</v>
      </c>
      <c r="AT632" s="71">
        <v>6</v>
      </c>
      <c r="AU632" s="71">
        <v>15</v>
      </c>
      <c r="AV632" s="71">
        <v>0</v>
      </c>
      <c r="AW632" s="71">
        <v>13</v>
      </c>
      <c r="AX632" s="71"/>
      <c r="AY632" s="72"/>
      <c r="AZ632" s="71">
        <v>201984.58700000029</v>
      </c>
      <c r="BA632" s="71">
        <v>888168.81</v>
      </c>
      <c r="BB632" s="71">
        <v>16098</v>
      </c>
      <c r="BC632" s="71">
        <v>5948</v>
      </c>
      <c r="BD632" s="71">
        <v>0</v>
      </c>
      <c r="BE632" s="71">
        <v>75554</v>
      </c>
      <c r="BF632" s="71"/>
      <c r="BG632" s="72"/>
      <c r="BH632" s="71">
        <v>43.424999999999997</v>
      </c>
      <c r="BI632" s="71">
        <v>0</v>
      </c>
      <c r="BJ632" s="71">
        <v>2251.134</v>
      </c>
      <c r="BK632" s="71">
        <v>4.1870000000000003</v>
      </c>
      <c r="BL632" s="71">
        <v>139.98999999999998</v>
      </c>
      <c r="BM632" s="71">
        <v>0</v>
      </c>
      <c r="BN632" s="72"/>
      <c r="BO632" s="71">
        <v>2</v>
      </c>
      <c r="BP632" s="71">
        <v>0</v>
      </c>
      <c r="BQ632" s="71">
        <v>76</v>
      </c>
      <c r="BR632" s="71">
        <v>2</v>
      </c>
      <c r="BS632" s="71">
        <v>26</v>
      </c>
      <c r="BT632" s="71">
        <v>0</v>
      </c>
      <c r="BU632"/>
      <c r="BV632" s="70">
        <v>2060.6289999999999</v>
      </c>
      <c r="BW632" s="70">
        <v>15.813000000000001</v>
      </c>
      <c r="BX632" s="70">
        <v>42.981999999999999</v>
      </c>
      <c r="BY632" s="70">
        <v>6.8449999999999998</v>
      </c>
      <c r="BZ632" s="70">
        <v>151.702</v>
      </c>
      <c r="CA632" s="70">
        <v>23.126000000000001</v>
      </c>
      <c r="CB632" s="70">
        <v>125.075</v>
      </c>
      <c r="CC632" s="70">
        <v>12.564</v>
      </c>
      <c r="CD632" s="70">
        <v>0</v>
      </c>
    </row>
    <row r="633" spans="1:82">
      <c r="A633" s="70" t="s">
        <v>2412</v>
      </c>
      <c r="B633" s="70">
        <v>526</v>
      </c>
      <c r="C633" s="70">
        <v>16</v>
      </c>
      <c r="D633" s="70">
        <v>31</v>
      </c>
      <c r="E633" s="70">
        <v>2019</v>
      </c>
      <c r="F633" s="70" t="s">
        <v>158</v>
      </c>
      <c r="G633" s="70" t="s">
        <v>2396</v>
      </c>
      <c r="H633" s="70" t="s">
        <v>2397</v>
      </c>
      <c r="I633" s="148"/>
      <c r="J633" s="71">
        <v>2514.7243665530691</v>
      </c>
      <c r="K633" s="71">
        <v>59.322821636214648</v>
      </c>
      <c r="L633" s="71">
        <v>460.43800565351239</v>
      </c>
      <c r="M633" s="71">
        <v>1504.5896244139087</v>
      </c>
      <c r="N633" s="71">
        <v>1013.9043336311344</v>
      </c>
      <c r="O633" s="71">
        <v>1113.6411661021491</v>
      </c>
      <c r="P633" s="71">
        <v>1084.4132120309368</v>
      </c>
      <c r="Q633" s="71">
        <v>67.628414728900097</v>
      </c>
      <c r="R633" s="71">
        <v>56.26431538117339</v>
      </c>
      <c r="S633" s="71">
        <v>72.851362858091989</v>
      </c>
      <c r="T633" s="72"/>
      <c r="U633" s="71">
        <v>163351643</v>
      </c>
      <c r="V633" s="71">
        <v>35473</v>
      </c>
      <c r="W633" s="71">
        <v>11870</v>
      </c>
      <c r="X633" s="71">
        <v>392801</v>
      </c>
      <c r="Y633" s="71">
        <v>527570</v>
      </c>
      <c r="Z633" s="71">
        <v>697214</v>
      </c>
      <c r="AA633" s="71">
        <v>225172</v>
      </c>
      <c r="AB633" s="71">
        <v>1095903</v>
      </c>
      <c r="AC633" s="71">
        <v>9921538</v>
      </c>
      <c r="AD633" s="71">
        <v>72.851362858092003</v>
      </c>
      <c r="AE633" s="72"/>
      <c r="AF633" s="71">
        <v>2169816549.1951809</v>
      </c>
      <c r="AG633" s="71">
        <v>48616375.855249137</v>
      </c>
      <c r="AH633" s="71">
        <v>75275465.476059332</v>
      </c>
      <c r="AI633" s="71">
        <v>2260079573.4741716</v>
      </c>
      <c r="AJ633" s="71">
        <v>2107365868.9968021</v>
      </c>
      <c r="AK633" s="71">
        <v>0</v>
      </c>
      <c r="AL633" s="71">
        <v>0</v>
      </c>
      <c r="AM633" s="71">
        <v>149253738.646633</v>
      </c>
      <c r="AN633" s="71">
        <v>0</v>
      </c>
      <c r="AO633" s="71">
        <v>0</v>
      </c>
      <c r="AP633" s="71">
        <v>6810407571.6440964</v>
      </c>
      <c r="AQ633" s="72"/>
      <c r="AR633" s="71">
        <v>43976</v>
      </c>
      <c r="AS633" s="71">
        <v>13082</v>
      </c>
      <c r="AT633" s="71">
        <v>6</v>
      </c>
      <c r="AU633" s="71">
        <v>17</v>
      </c>
      <c r="AV633" s="71">
        <v>0</v>
      </c>
      <c r="AW633" s="71">
        <v>13</v>
      </c>
      <c r="AX633" s="71"/>
      <c r="AY633" s="72"/>
      <c r="AZ633" s="71">
        <v>215659.76400000029</v>
      </c>
      <c r="BA633" s="71">
        <v>1003565.21</v>
      </c>
      <c r="BB633" s="71">
        <v>16097.5</v>
      </c>
      <c r="BC633" s="71">
        <v>20406.400000000001</v>
      </c>
      <c r="BD633" s="71">
        <v>0</v>
      </c>
      <c r="BE633" s="71">
        <v>75554.25</v>
      </c>
      <c r="BF633" s="71"/>
      <c r="BG633" s="72"/>
      <c r="BH633" s="71">
        <v>29.103999999999999</v>
      </c>
      <c r="BI633" s="71">
        <v>0</v>
      </c>
      <c r="BJ633" s="71">
        <v>2097.3429999999998</v>
      </c>
      <c r="BK633" s="71">
        <v>6.5309999999999997</v>
      </c>
      <c r="BL633" s="71">
        <v>137.001</v>
      </c>
      <c r="BM633" s="71">
        <v>0</v>
      </c>
      <c r="BN633" s="72"/>
      <c r="BO633" s="71">
        <v>1</v>
      </c>
      <c r="BP633" s="71">
        <v>0</v>
      </c>
      <c r="BQ633" s="71">
        <v>74</v>
      </c>
      <c r="BR633" s="71">
        <v>2</v>
      </c>
      <c r="BS633" s="71">
        <v>25</v>
      </c>
      <c r="BT633" s="71">
        <v>0</v>
      </c>
      <c r="BU633"/>
      <c r="BV633" s="70">
        <v>1811.8910000000001</v>
      </c>
      <c r="BW633" s="70">
        <v>13.864000000000001</v>
      </c>
      <c r="BX633" s="70">
        <v>62.363999999999997</v>
      </c>
      <c r="BY633" s="70">
        <v>5.9269999999999996</v>
      </c>
      <c r="BZ633" s="70">
        <v>192.73699999999999</v>
      </c>
      <c r="CA633" s="70">
        <v>39.244999999999997</v>
      </c>
      <c r="CB633" s="70">
        <v>131.05600000000001</v>
      </c>
      <c r="CC633" s="70">
        <v>12.895</v>
      </c>
      <c r="CD633" s="70">
        <v>0</v>
      </c>
    </row>
    <row r="634" spans="1:82">
      <c r="A634" s="70" t="s">
        <v>2413</v>
      </c>
      <c r="B634" s="70">
        <v>527</v>
      </c>
      <c r="C634" s="70">
        <v>17</v>
      </c>
      <c r="D634" s="70">
        <v>31</v>
      </c>
      <c r="E634" s="70">
        <v>2020</v>
      </c>
      <c r="F634" s="70" t="s">
        <v>159</v>
      </c>
      <c r="G634" s="1064" t="s">
        <v>2396</v>
      </c>
      <c r="H634" s="70" t="s">
        <v>2397</v>
      </c>
      <c r="I634" s="148"/>
      <c r="J634" s="71">
        <v>2319.6316842119222</v>
      </c>
      <c r="K634" s="71">
        <v>65.659804021594383</v>
      </c>
      <c r="L634" s="71">
        <v>583.54843336107854</v>
      </c>
      <c r="M634" s="71">
        <v>1399.6961014244371</v>
      </c>
      <c r="N634" s="71">
        <v>1132.783161829029</v>
      </c>
      <c r="O634" s="71">
        <v>978.54936809112837</v>
      </c>
      <c r="P634" s="71">
        <v>1020.7708174508366</v>
      </c>
      <c r="Q634" s="71">
        <v>64.112239723730298</v>
      </c>
      <c r="R634" s="71">
        <v>58.188055399331297</v>
      </c>
      <c r="S634" s="71">
        <v>53.998205970290002</v>
      </c>
      <c r="T634" s="72"/>
      <c r="U634" s="71">
        <v>163675181</v>
      </c>
      <c r="V634" s="71">
        <v>34267</v>
      </c>
      <c r="W634" s="71">
        <v>14110</v>
      </c>
      <c r="X634" s="71">
        <v>383624</v>
      </c>
      <c r="Y634" s="71">
        <v>529506</v>
      </c>
      <c r="Z634" s="71">
        <v>699245</v>
      </c>
      <c r="AA634" s="71">
        <v>225288</v>
      </c>
      <c r="AB634" s="71">
        <v>1087372</v>
      </c>
      <c r="AC634" s="71">
        <v>10314982.999999998</v>
      </c>
      <c r="AD634" s="71">
        <v>53.998205970290002</v>
      </c>
      <c r="AE634" s="72"/>
      <c r="AF634" s="71">
        <v>2002147057.717109</v>
      </c>
      <c r="AG634" s="71">
        <v>48960898.258769937</v>
      </c>
      <c r="AH634" s="71">
        <v>97881222.149699956</v>
      </c>
      <c r="AI634" s="71">
        <v>2060112291.3483469</v>
      </c>
      <c r="AJ634" s="71">
        <v>2507071849.1034751</v>
      </c>
      <c r="AK634" s="71">
        <v>0</v>
      </c>
      <c r="AL634" s="71">
        <v>0</v>
      </c>
      <c r="AM634" s="71">
        <v>141914126.95489302</v>
      </c>
      <c r="AN634" s="71">
        <v>0</v>
      </c>
      <c r="AO634" s="71">
        <v>0</v>
      </c>
      <c r="AP634" s="71">
        <v>6858087445.5322933</v>
      </c>
      <c r="AQ634" s="72"/>
      <c r="AR634" s="71">
        <v>45850</v>
      </c>
      <c r="AS634" s="71">
        <v>13902</v>
      </c>
      <c r="AT634" s="71">
        <v>7</v>
      </c>
      <c r="AU634" s="71">
        <v>22</v>
      </c>
      <c r="AV634" s="71">
        <v>0</v>
      </c>
      <c r="AW634" s="71">
        <v>14</v>
      </c>
      <c r="AX634" s="71"/>
      <c r="AY634" s="72"/>
      <c r="AZ634" s="71">
        <v>227141.6290000008</v>
      </c>
      <c r="BA634" s="71">
        <v>1137607.610000001</v>
      </c>
      <c r="BB634" s="71">
        <v>80897.5</v>
      </c>
      <c r="BC634" s="71">
        <v>21573.4</v>
      </c>
      <c r="BD634" s="71">
        <v>0</v>
      </c>
      <c r="BE634" s="71">
        <v>82956.034</v>
      </c>
      <c r="BF634" s="71"/>
      <c r="BG634" s="72"/>
      <c r="BH634" s="71">
        <v>7.2240000000000002</v>
      </c>
      <c r="BI634" s="71">
        <v>0</v>
      </c>
      <c r="BJ634" s="71">
        <v>2057.018</v>
      </c>
      <c r="BK634" s="71">
        <v>2.98</v>
      </c>
      <c r="BL634" s="71">
        <v>126.001</v>
      </c>
      <c r="BM634" s="71">
        <v>0</v>
      </c>
      <c r="BN634" s="72"/>
      <c r="BO634" s="71">
        <v>1</v>
      </c>
      <c r="BP634" s="71">
        <v>0</v>
      </c>
      <c r="BQ634" s="71">
        <v>76</v>
      </c>
      <c r="BR634" s="71">
        <v>2</v>
      </c>
      <c r="BS634" s="71">
        <v>28</v>
      </c>
      <c r="BT634" s="71">
        <v>0</v>
      </c>
      <c r="BU634"/>
      <c r="BV634" s="70">
        <v>1696.3910000000001</v>
      </c>
      <c r="BW634" s="70">
        <v>11.455</v>
      </c>
      <c r="BX634" s="70">
        <v>43.243000000000002</v>
      </c>
      <c r="BY634" s="70">
        <v>5.4210000000000003</v>
      </c>
      <c r="BZ634" s="70">
        <v>329.892</v>
      </c>
      <c r="CA634" s="70">
        <v>33.145000000000003</v>
      </c>
      <c r="CB634" s="70">
        <v>65.39</v>
      </c>
      <c r="CC634" s="70">
        <v>8.2859999999999996</v>
      </c>
      <c r="CD634" s="70">
        <v>0</v>
      </c>
    </row>
    <row r="635" spans="1:82">
      <c r="A635" s="70" t="s">
        <v>2414</v>
      </c>
      <c r="B635" s="70">
        <v>527</v>
      </c>
      <c r="C635" s="70">
        <v>18</v>
      </c>
      <c r="D635" s="70">
        <v>31</v>
      </c>
      <c r="E635" s="70">
        <v>2021</v>
      </c>
      <c r="F635" s="70" t="s">
        <v>160</v>
      </c>
      <c r="G635" s="1064" t="s">
        <v>2396</v>
      </c>
      <c r="H635" s="70" t="s">
        <v>2397</v>
      </c>
      <c r="I635" s="148"/>
      <c r="J635" s="71">
        <v>2153.4468958694056</v>
      </c>
      <c r="K635" s="71">
        <v>65.906437254984596</v>
      </c>
      <c r="L635" s="71">
        <v>536.99558739940699</v>
      </c>
      <c r="M635" s="71">
        <v>1274.2778651955039</v>
      </c>
      <c r="N635" s="71">
        <v>948.872632096247</v>
      </c>
      <c r="O635" s="71">
        <v>951.16935055259034</v>
      </c>
      <c r="P635" s="71">
        <v>1047.9778107735606</v>
      </c>
      <c r="Q635" s="71">
        <v>62.959576939051402</v>
      </c>
      <c r="R635" s="71">
        <v>60.406030743930593</v>
      </c>
      <c r="S635" s="71">
        <v>109.33519914266199</v>
      </c>
      <c r="T635" s="72"/>
      <c r="U635" s="71">
        <v>172358107</v>
      </c>
      <c r="V635" s="71">
        <v>34267</v>
      </c>
      <c r="W635" s="71">
        <v>14110</v>
      </c>
      <c r="X635" s="71">
        <v>383624</v>
      </c>
      <c r="Y635" s="71">
        <v>530291</v>
      </c>
      <c r="Z635" s="71">
        <v>699834</v>
      </c>
      <c r="AA635" s="71">
        <v>225536</v>
      </c>
      <c r="AB635" s="71">
        <v>1078313</v>
      </c>
      <c r="AC635" s="71">
        <v>10388174</v>
      </c>
      <c r="AD635" s="71">
        <v>109.33519914266199</v>
      </c>
      <c r="AE635" s="72"/>
      <c r="AF635" s="71">
        <v>1925692650.831624</v>
      </c>
      <c r="AG635" s="71">
        <v>52179339.641178876</v>
      </c>
      <c r="AH635" s="71">
        <v>89481722.024147943</v>
      </c>
      <c r="AI635" s="71">
        <v>2275097467.4555039</v>
      </c>
      <c r="AJ635" s="71">
        <v>2316531463.3490548</v>
      </c>
      <c r="AK635" s="71">
        <v>0</v>
      </c>
      <c r="AL635" s="71">
        <v>0</v>
      </c>
      <c r="AM635" s="71">
        <v>141543556.65369537</v>
      </c>
      <c r="AN635" s="71">
        <v>0</v>
      </c>
      <c r="AO635" s="71">
        <v>0</v>
      </c>
      <c r="AP635" s="71">
        <v>6800526199.955205</v>
      </c>
      <c r="AQ635" s="72"/>
      <c r="AR635" s="71">
        <v>47941</v>
      </c>
      <c r="AS635" s="71">
        <v>14712</v>
      </c>
      <c r="AT635" s="71">
        <v>7</v>
      </c>
      <c r="AU635" s="71">
        <v>24</v>
      </c>
      <c r="AV635" s="71">
        <v>0</v>
      </c>
      <c r="AW635" s="71">
        <v>14</v>
      </c>
      <c r="AX635" s="71"/>
      <c r="AY635" s="72"/>
      <c r="AZ635" s="71">
        <v>240014.60899999359</v>
      </c>
      <c r="BA635" s="71">
        <v>1252798.5099999809</v>
      </c>
      <c r="BB635" s="71">
        <v>80897.5</v>
      </c>
      <c r="BC635" s="71">
        <v>24593.3</v>
      </c>
      <c r="BD635" s="71">
        <v>0</v>
      </c>
      <c r="BE635" s="71">
        <v>82956.034</v>
      </c>
      <c r="BF635" s="71"/>
      <c r="BG635" s="72"/>
      <c r="BH635" s="71">
        <v>7.6760000000000002</v>
      </c>
      <c r="BI635" s="71">
        <v>0</v>
      </c>
      <c r="BJ635" s="71">
        <v>2080.8049999999998</v>
      </c>
      <c r="BK635" s="71">
        <v>1.6879999999999999</v>
      </c>
      <c r="BL635" s="71">
        <v>126.74199999999999</v>
      </c>
      <c r="BM635" s="71">
        <v>0</v>
      </c>
      <c r="BN635" s="72"/>
      <c r="BO635" s="71">
        <v>1</v>
      </c>
      <c r="BP635" s="71">
        <v>0</v>
      </c>
      <c r="BQ635" s="71">
        <v>76</v>
      </c>
      <c r="BR635" s="71">
        <v>2</v>
      </c>
      <c r="BS635" s="71">
        <v>26</v>
      </c>
      <c r="BT635" s="71">
        <v>0</v>
      </c>
      <c r="BU635"/>
      <c r="BV635" s="70">
        <v>1964.1479999999999</v>
      </c>
      <c r="BW635" s="70">
        <v>21.003</v>
      </c>
      <c r="BX635" s="70">
        <v>52.448999999999998</v>
      </c>
      <c r="BY635" s="70">
        <v>1.466</v>
      </c>
      <c r="BZ635" s="70">
        <v>119.65300000000001</v>
      </c>
      <c r="CA635" s="70">
        <v>32.552999999999997</v>
      </c>
      <c r="CB635" s="70">
        <v>18.265999999999998</v>
      </c>
      <c r="CC635" s="70">
        <v>7.3730000000000002</v>
      </c>
      <c r="CD635" s="70">
        <v>0</v>
      </c>
    </row>
    <row r="636" spans="1:82">
      <c r="A636" s="70" t="s">
        <v>2415</v>
      </c>
      <c r="B636" s="70">
        <v>527</v>
      </c>
      <c r="C636" s="70">
        <v>19</v>
      </c>
      <c r="D636" s="70">
        <v>31</v>
      </c>
      <c r="E636" s="70">
        <v>2022</v>
      </c>
      <c r="F636" s="70" t="s">
        <v>161</v>
      </c>
      <c r="G636" s="70" t="s">
        <v>2396</v>
      </c>
      <c r="H636" s="70" t="s">
        <v>2397</v>
      </c>
      <c r="I636" s="148"/>
      <c r="J636" s="71">
        <v>2041.4568600643106</v>
      </c>
      <c r="K636" s="71">
        <v>67.162795281394793</v>
      </c>
      <c r="L636" s="71">
        <v>466.53447116076313</v>
      </c>
      <c r="M636" s="71">
        <v>1311.0779729388403</v>
      </c>
      <c r="N636" s="71">
        <v>1434.3696053232941</v>
      </c>
      <c r="O636" s="71">
        <v>1002.8037973066456</v>
      </c>
      <c r="P636" s="71">
        <v>1037.7935860028481</v>
      </c>
      <c r="Q636" s="71">
        <v>62.922324725586925</v>
      </c>
      <c r="R636" s="71">
        <v>64.290308006225999</v>
      </c>
      <c r="S636" s="71">
        <v>101.81125566507647</v>
      </c>
      <c r="T636" s="72"/>
      <c r="U636" s="71">
        <v>183104898</v>
      </c>
      <c r="V636" s="71">
        <v>34267</v>
      </c>
      <c r="W636" s="71">
        <v>14110</v>
      </c>
      <c r="X636" s="71">
        <v>383624</v>
      </c>
      <c r="Y636" s="71">
        <v>532172</v>
      </c>
      <c r="Z636" s="71">
        <v>701013</v>
      </c>
      <c r="AA636" s="71">
        <v>226749</v>
      </c>
      <c r="AB636" s="71">
        <v>1068838</v>
      </c>
      <c r="AC636" s="71">
        <v>11195021.999999998</v>
      </c>
      <c r="AD636" s="71">
        <v>101.81125566507647</v>
      </c>
      <c r="AE636" s="72"/>
      <c r="AF636" s="71">
        <v>1888725942.0437431</v>
      </c>
      <c r="AG636" s="71">
        <v>52288039.827724881</v>
      </c>
      <c r="AH636" s="71">
        <v>91762802.441331938</v>
      </c>
      <c r="AI636" s="71">
        <v>2103768230.931371</v>
      </c>
      <c r="AJ636" s="71">
        <v>2842717599.4314828</v>
      </c>
      <c r="AK636" s="71">
        <v>0</v>
      </c>
      <c r="AL636" s="71">
        <v>0</v>
      </c>
      <c r="AM636" s="71">
        <v>138016159.09951258</v>
      </c>
      <c r="AN636" s="71">
        <v>0</v>
      </c>
      <c r="AO636" s="71">
        <v>0</v>
      </c>
      <c r="AP636" s="71">
        <v>7117278773.7751656</v>
      </c>
      <c r="AQ636" s="72"/>
      <c r="AR636" s="71">
        <v>50257</v>
      </c>
      <c r="AS636" s="71">
        <v>15117</v>
      </c>
      <c r="AT636" s="71">
        <v>7</v>
      </c>
      <c r="AU636" s="71">
        <v>27</v>
      </c>
      <c r="AV636" s="71">
        <v>0</v>
      </c>
      <c r="AW636" s="71">
        <v>15</v>
      </c>
      <c r="AX636" s="71"/>
      <c r="AY636" s="72"/>
      <c r="AZ636" s="71">
        <v>254568.11099999023</v>
      </c>
      <c r="BA636" s="71">
        <v>1305349.3099999796</v>
      </c>
      <c r="BB636" s="71">
        <v>80897.5</v>
      </c>
      <c r="BC636" s="71">
        <v>52000.4</v>
      </c>
      <c r="BD636" s="71">
        <v>0</v>
      </c>
      <c r="BE636" s="71">
        <v>88706.034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2416</v>
      </c>
      <c r="B637" s="70">
        <v>527</v>
      </c>
      <c r="C637" s="70">
        <v>20</v>
      </c>
      <c r="D637" s="70">
        <v>31</v>
      </c>
      <c r="E637" s="70">
        <v>2023</v>
      </c>
      <c r="F637" s="70" t="s">
        <v>1539</v>
      </c>
      <c r="G637" s="70" t="s">
        <v>2396</v>
      </c>
      <c r="H637" s="70" t="s">
        <v>2397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52295</v>
      </c>
      <c r="AS637" s="71">
        <v>15341</v>
      </c>
      <c r="AT637" s="71">
        <v>8</v>
      </c>
      <c r="AU637" s="71">
        <v>29</v>
      </c>
      <c r="AV637" s="71">
        <v>0</v>
      </c>
      <c r="AW637" s="71">
        <v>16</v>
      </c>
      <c r="AX637" s="71"/>
      <c r="AY637" s="72"/>
      <c r="AZ637" s="71">
        <v>266630.98099998548</v>
      </c>
      <c r="BA637" s="71">
        <v>1376450.4099999794</v>
      </c>
      <c r="BB637" s="71">
        <v>92897.5</v>
      </c>
      <c r="BC637" s="71">
        <v>65444.4</v>
      </c>
      <c r="BD637" s="71">
        <v>0</v>
      </c>
      <c r="BE637" s="71">
        <v>104289.51300000001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2417</v>
      </c>
      <c r="B638" s="70">
        <v>527</v>
      </c>
      <c r="C638" s="70">
        <v>21</v>
      </c>
      <c r="D638" s="70">
        <v>31</v>
      </c>
      <c r="E638" s="70">
        <v>2024</v>
      </c>
      <c r="F638" s="70" t="s">
        <v>1554</v>
      </c>
      <c r="G638" s="70" t="s">
        <v>2396</v>
      </c>
      <c r="H638" s="70" t="s">
        <v>2397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2165</v>
      </c>
      <c r="B9" s="70">
        <v>1</v>
      </c>
      <c r="C9" s="70">
        <v>1</v>
      </c>
      <c r="D9" s="70">
        <v>1</v>
      </c>
      <c r="E9" s="70">
        <v>1990</v>
      </c>
      <c r="F9" s="70" t="s">
        <v>787</v>
      </c>
      <c r="G9" s="1073" t="s">
        <v>2166</v>
      </c>
      <c r="H9" s="70" t="s">
        <v>2167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2168</v>
      </c>
      <c r="B10" s="70">
        <v>2</v>
      </c>
      <c r="C10" s="70">
        <v>2</v>
      </c>
      <c r="D10" s="70">
        <v>1</v>
      </c>
      <c r="E10" s="70">
        <v>2005</v>
      </c>
      <c r="F10" s="70" t="s">
        <v>789</v>
      </c>
      <c r="G10" s="1073" t="s">
        <v>2166</v>
      </c>
      <c r="H10" s="70" t="s">
        <v>2167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2169</v>
      </c>
      <c r="B11" s="70">
        <v>3</v>
      </c>
      <c r="C11" s="70">
        <v>3</v>
      </c>
      <c r="D11" s="70">
        <v>1</v>
      </c>
      <c r="E11" s="70">
        <v>2006</v>
      </c>
      <c r="F11" s="70" t="s">
        <v>790</v>
      </c>
      <c r="G11" s="1073" t="s">
        <v>2166</v>
      </c>
      <c r="H11" s="70" t="s">
        <v>2167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2170</v>
      </c>
      <c r="B12" s="70">
        <v>4</v>
      </c>
      <c r="C12" s="70">
        <v>4</v>
      </c>
      <c r="D12" s="70">
        <v>1</v>
      </c>
      <c r="E12" s="70">
        <v>2007</v>
      </c>
      <c r="F12" s="70" t="s">
        <v>791</v>
      </c>
      <c r="G12" s="1073" t="s">
        <v>2166</v>
      </c>
      <c r="H12" s="70" t="s">
        <v>2167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2171</v>
      </c>
      <c r="B13" s="70">
        <v>5</v>
      </c>
      <c r="C13" s="70">
        <v>5</v>
      </c>
      <c r="D13" s="70">
        <v>1</v>
      </c>
      <c r="E13" s="70">
        <v>2008</v>
      </c>
      <c r="F13" s="70" t="s">
        <v>792</v>
      </c>
      <c r="G13" s="1073" t="s">
        <v>2166</v>
      </c>
      <c r="H13" s="70" t="s">
        <v>2167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2172</v>
      </c>
      <c r="B14" s="70">
        <v>6</v>
      </c>
      <c r="C14" s="70">
        <v>6</v>
      </c>
      <c r="D14" s="70">
        <v>1</v>
      </c>
      <c r="E14" s="70">
        <v>2009</v>
      </c>
      <c r="F14" s="70" t="s">
        <v>176</v>
      </c>
      <c r="G14" s="1073" t="s">
        <v>2166</v>
      </c>
      <c r="H14" s="70" t="s">
        <v>2167</v>
      </c>
      <c r="I14" s="1066"/>
      <c r="J14" s="73">
        <v>0</v>
      </c>
      <c r="K14" s="73">
        <v>0</v>
      </c>
      <c r="L14" s="73">
        <v>0</v>
      </c>
      <c r="M14" s="73">
        <v>0</v>
      </c>
      <c r="N14" s="73">
        <v>0</v>
      </c>
      <c r="O14" s="73">
        <v>0</v>
      </c>
      <c r="P14" s="73">
        <v>0</v>
      </c>
      <c r="Q14" s="73">
        <v>0</v>
      </c>
      <c r="R14" s="73">
        <v>0</v>
      </c>
      <c r="S14" s="73">
        <v>0</v>
      </c>
      <c r="T14" s="73">
        <v>0</v>
      </c>
      <c r="U14" s="73">
        <v>0</v>
      </c>
      <c r="V14" s="73">
        <v>0</v>
      </c>
      <c r="W14" s="73">
        <v>3.68</v>
      </c>
      <c r="X14" s="73">
        <v>0</v>
      </c>
      <c r="Y14" s="73">
        <v>0</v>
      </c>
      <c r="Z14" s="73">
        <v>0</v>
      </c>
      <c r="AA14" s="73">
        <v>0</v>
      </c>
      <c r="AB14" s="73">
        <v>0</v>
      </c>
      <c r="AC14" s="73">
        <v>0</v>
      </c>
      <c r="AD14" s="73">
        <v>0</v>
      </c>
      <c r="AE14" s="73">
        <v>0</v>
      </c>
      <c r="AF14" s="73">
        <v>0</v>
      </c>
      <c r="AG14" s="73">
        <v>0</v>
      </c>
      <c r="AH14" s="73">
        <v>0</v>
      </c>
      <c r="AI14" s="73">
        <v>0</v>
      </c>
      <c r="AJ14" s="73">
        <v>0</v>
      </c>
      <c r="AK14" s="73">
        <v>0</v>
      </c>
      <c r="AL14" s="73">
        <v>2.66</v>
      </c>
      <c r="AM14" s="73">
        <v>0</v>
      </c>
      <c r="AN14" s="73">
        <v>0</v>
      </c>
      <c r="AO14" s="73">
        <v>4.25</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3.68</v>
      </c>
      <c r="DY14" s="73">
        <v>0</v>
      </c>
      <c r="DZ14" s="73">
        <v>0</v>
      </c>
      <c r="EA14" s="73">
        <v>0</v>
      </c>
      <c r="EB14" s="73">
        <v>0</v>
      </c>
      <c r="EC14" s="73">
        <v>0</v>
      </c>
      <c r="ED14" s="73">
        <v>0</v>
      </c>
      <c r="EE14" s="73">
        <v>0</v>
      </c>
      <c r="EF14" s="73">
        <v>0</v>
      </c>
      <c r="EG14" s="73">
        <v>0</v>
      </c>
      <c r="EH14" s="73">
        <v>0</v>
      </c>
      <c r="EI14" s="73">
        <v>0</v>
      </c>
      <c r="EJ14" s="73">
        <v>0</v>
      </c>
      <c r="EK14" s="73">
        <v>0</v>
      </c>
      <c r="EL14" s="73">
        <v>0</v>
      </c>
      <c r="EM14" s="73">
        <v>2.66</v>
      </c>
      <c r="EN14" s="73">
        <v>0</v>
      </c>
      <c r="EO14" s="73">
        <v>0</v>
      </c>
      <c r="EP14" s="73">
        <v>4.25</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10.59</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10.59</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1</v>
      </c>
      <c r="JK14" s="71">
        <v>0</v>
      </c>
      <c r="JL14" s="71">
        <v>0</v>
      </c>
      <c r="JM14" s="71">
        <v>0</v>
      </c>
      <c r="JN14" s="71">
        <v>0</v>
      </c>
      <c r="JO14" s="71">
        <v>0</v>
      </c>
      <c r="JP14" s="71">
        <v>0</v>
      </c>
      <c r="JQ14" s="71">
        <v>0</v>
      </c>
      <c r="JR14" s="71">
        <v>0</v>
      </c>
      <c r="JS14" s="71">
        <v>0</v>
      </c>
      <c r="JT14" s="71">
        <v>0</v>
      </c>
      <c r="JU14" s="71">
        <v>0</v>
      </c>
      <c r="JV14" s="71">
        <v>0</v>
      </c>
      <c r="JW14" s="71">
        <v>0</v>
      </c>
      <c r="JX14" s="71">
        <v>0</v>
      </c>
      <c r="JY14" s="71">
        <v>1</v>
      </c>
      <c r="JZ14" s="71">
        <v>0</v>
      </c>
      <c r="KA14" s="71">
        <v>0</v>
      </c>
      <c r="KB14" s="71">
        <v>1</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1</v>
      </c>
      <c r="NL14" s="71">
        <v>0</v>
      </c>
      <c r="NM14" s="71">
        <v>0</v>
      </c>
      <c r="NN14" s="71">
        <v>0</v>
      </c>
      <c r="NO14" s="71">
        <v>0</v>
      </c>
      <c r="NP14" s="71">
        <v>0</v>
      </c>
      <c r="NQ14" s="71">
        <v>0</v>
      </c>
      <c r="NR14" s="71">
        <v>0</v>
      </c>
      <c r="NS14" s="71">
        <v>0</v>
      </c>
      <c r="NT14" s="71">
        <v>0</v>
      </c>
      <c r="NU14" s="71">
        <v>0</v>
      </c>
      <c r="NV14" s="71">
        <v>0</v>
      </c>
      <c r="NW14" s="71">
        <v>0</v>
      </c>
      <c r="NX14" s="71">
        <v>0</v>
      </c>
      <c r="NY14" s="71">
        <v>0</v>
      </c>
      <c r="NZ14" s="71">
        <v>1</v>
      </c>
      <c r="OA14" s="71">
        <v>0</v>
      </c>
      <c r="OB14" s="71">
        <v>0</v>
      </c>
      <c r="OC14" s="71">
        <v>1</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3</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3</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2173</v>
      </c>
      <c r="B15" s="70">
        <v>7</v>
      </c>
      <c r="C15" s="70">
        <v>7</v>
      </c>
      <c r="D15" s="70">
        <v>1</v>
      </c>
      <c r="E15" s="70">
        <v>2010</v>
      </c>
      <c r="F15" s="70" t="s">
        <v>177</v>
      </c>
      <c r="G15" s="1073" t="s">
        <v>2166</v>
      </c>
      <c r="H15" s="70" t="s">
        <v>2167</v>
      </c>
      <c r="I15" s="1066"/>
      <c r="J15" s="73">
        <v>0</v>
      </c>
      <c r="K15" s="73">
        <v>0</v>
      </c>
      <c r="L15" s="73">
        <v>0</v>
      </c>
      <c r="M15" s="73">
        <v>0</v>
      </c>
      <c r="N15" s="73">
        <v>0</v>
      </c>
      <c r="O15" s="73">
        <v>0</v>
      </c>
      <c r="P15" s="73">
        <v>0</v>
      </c>
      <c r="Q15" s="73">
        <v>0</v>
      </c>
      <c r="R15" s="73">
        <v>0</v>
      </c>
      <c r="S15" s="73">
        <v>0</v>
      </c>
      <c r="T15" s="73">
        <v>0</v>
      </c>
      <c r="U15" s="73">
        <v>0</v>
      </c>
      <c r="V15" s="73">
        <v>0</v>
      </c>
      <c r="W15" s="73">
        <v>3.35</v>
      </c>
      <c r="X15" s="73">
        <v>0</v>
      </c>
      <c r="Y15" s="73">
        <v>0</v>
      </c>
      <c r="Z15" s="73">
        <v>0</v>
      </c>
      <c r="AA15" s="73">
        <v>0</v>
      </c>
      <c r="AB15" s="73">
        <v>0</v>
      </c>
      <c r="AC15" s="73">
        <v>0</v>
      </c>
      <c r="AD15" s="73">
        <v>0</v>
      </c>
      <c r="AE15" s="73">
        <v>0</v>
      </c>
      <c r="AF15" s="73">
        <v>0</v>
      </c>
      <c r="AG15" s="73">
        <v>0</v>
      </c>
      <c r="AH15" s="73">
        <v>0</v>
      </c>
      <c r="AI15" s="73">
        <v>0</v>
      </c>
      <c r="AJ15" s="73">
        <v>0</v>
      </c>
      <c r="AK15" s="73">
        <v>0</v>
      </c>
      <c r="AL15" s="73">
        <v>2.9369999999999998</v>
      </c>
      <c r="AM15" s="73">
        <v>0</v>
      </c>
      <c r="AN15" s="73">
        <v>0</v>
      </c>
      <c r="AO15" s="73">
        <v>4.383</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3.35</v>
      </c>
      <c r="DY15" s="73">
        <v>0</v>
      </c>
      <c r="DZ15" s="73">
        <v>0</v>
      </c>
      <c r="EA15" s="73">
        <v>0</v>
      </c>
      <c r="EB15" s="73">
        <v>0</v>
      </c>
      <c r="EC15" s="73">
        <v>0</v>
      </c>
      <c r="ED15" s="73">
        <v>0</v>
      </c>
      <c r="EE15" s="73">
        <v>0</v>
      </c>
      <c r="EF15" s="73">
        <v>0</v>
      </c>
      <c r="EG15" s="73">
        <v>0</v>
      </c>
      <c r="EH15" s="73">
        <v>0</v>
      </c>
      <c r="EI15" s="73">
        <v>0</v>
      </c>
      <c r="EJ15" s="73">
        <v>0</v>
      </c>
      <c r="EK15" s="73">
        <v>0</v>
      </c>
      <c r="EL15" s="73">
        <v>0</v>
      </c>
      <c r="EM15" s="73">
        <v>2.9369999999999998</v>
      </c>
      <c r="EN15" s="73">
        <v>0</v>
      </c>
      <c r="EO15" s="73">
        <v>0</v>
      </c>
      <c r="EP15" s="73">
        <v>4.383</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10.67</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10.67</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1</v>
      </c>
      <c r="JK15" s="71">
        <v>0</v>
      </c>
      <c r="JL15" s="71">
        <v>0</v>
      </c>
      <c r="JM15" s="71">
        <v>0</v>
      </c>
      <c r="JN15" s="71">
        <v>0</v>
      </c>
      <c r="JO15" s="71">
        <v>0</v>
      </c>
      <c r="JP15" s="71">
        <v>0</v>
      </c>
      <c r="JQ15" s="71">
        <v>0</v>
      </c>
      <c r="JR15" s="71">
        <v>0</v>
      </c>
      <c r="JS15" s="71">
        <v>0</v>
      </c>
      <c r="JT15" s="71">
        <v>0</v>
      </c>
      <c r="JU15" s="71">
        <v>0</v>
      </c>
      <c r="JV15" s="71">
        <v>0</v>
      </c>
      <c r="JW15" s="71">
        <v>0</v>
      </c>
      <c r="JX15" s="71">
        <v>0</v>
      </c>
      <c r="JY15" s="71">
        <v>1</v>
      </c>
      <c r="JZ15" s="71">
        <v>0</v>
      </c>
      <c r="KA15" s="71">
        <v>0</v>
      </c>
      <c r="KB15" s="71">
        <v>1</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1</v>
      </c>
      <c r="NL15" s="71">
        <v>0</v>
      </c>
      <c r="NM15" s="71">
        <v>0</v>
      </c>
      <c r="NN15" s="71">
        <v>0</v>
      </c>
      <c r="NO15" s="71">
        <v>0</v>
      </c>
      <c r="NP15" s="71">
        <v>0</v>
      </c>
      <c r="NQ15" s="71">
        <v>0</v>
      </c>
      <c r="NR15" s="71">
        <v>0</v>
      </c>
      <c r="NS15" s="71">
        <v>0</v>
      </c>
      <c r="NT15" s="71">
        <v>0</v>
      </c>
      <c r="NU15" s="71">
        <v>0</v>
      </c>
      <c r="NV15" s="71">
        <v>0</v>
      </c>
      <c r="NW15" s="71">
        <v>0</v>
      </c>
      <c r="NX15" s="71">
        <v>0</v>
      </c>
      <c r="NY15" s="71">
        <v>0</v>
      </c>
      <c r="NZ15" s="71">
        <v>1</v>
      </c>
      <c r="OA15" s="71">
        <v>0</v>
      </c>
      <c r="OB15" s="71">
        <v>0</v>
      </c>
      <c r="OC15" s="71">
        <v>1</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3</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3</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2174</v>
      </c>
      <c r="B16" s="70">
        <v>8</v>
      </c>
      <c r="C16" s="70">
        <v>8</v>
      </c>
      <c r="D16" s="70">
        <v>1</v>
      </c>
      <c r="E16" s="70">
        <v>2011</v>
      </c>
      <c r="F16" s="70" t="s">
        <v>178</v>
      </c>
      <c r="G16" s="1073" t="s">
        <v>2166</v>
      </c>
      <c r="H16" s="70" t="s">
        <v>2167</v>
      </c>
      <c r="I16" s="1066"/>
      <c r="J16" s="73">
        <v>0</v>
      </c>
      <c r="K16" s="73">
        <v>0</v>
      </c>
      <c r="L16" s="73">
        <v>0</v>
      </c>
      <c r="M16" s="73">
        <v>0</v>
      </c>
      <c r="N16" s="73">
        <v>0</v>
      </c>
      <c r="O16" s="73">
        <v>0</v>
      </c>
      <c r="P16" s="73">
        <v>0</v>
      </c>
      <c r="Q16" s="73">
        <v>0</v>
      </c>
      <c r="R16" s="73">
        <v>0</v>
      </c>
      <c r="S16" s="73">
        <v>0</v>
      </c>
      <c r="T16" s="73">
        <v>0</v>
      </c>
      <c r="U16" s="73">
        <v>0</v>
      </c>
      <c r="V16" s="73">
        <v>0</v>
      </c>
      <c r="W16" s="73">
        <v>3.26</v>
      </c>
      <c r="X16" s="73">
        <v>0</v>
      </c>
      <c r="Y16" s="73">
        <v>0</v>
      </c>
      <c r="Z16" s="73">
        <v>0</v>
      </c>
      <c r="AA16" s="73">
        <v>0</v>
      </c>
      <c r="AB16" s="73">
        <v>0</v>
      </c>
      <c r="AC16" s="73">
        <v>0</v>
      </c>
      <c r="AD16" s="73">
        <v>0</v>
      </c>
      <c r="AE16" s="73">
        <v>0</v>
      </c>
      <c r="AF16" s="73">
        <v>0</v>
      </c>
      <c r="AG16" s="73">
        <v>0</v>
      </c>
      <c r="AH16" s="73">
        <v>0</v>
      </c>
      <c r="AI16" s="73">
        <v>0</v>
      </c>
      <c r="AJ16" s="73">
        <v>0</v>
      </c>
      <c r="AK16" s="73">
        <v>0</v>
      </c>
      <c r="AL16" s="73">
        <v>92.158000000000001</v>
      </c>
      <c r="AM16" s="73">
        <v>0</v>
      </c>
      <c r="AN16" s="73">
        <v>0</v>
      </c>
      <c r="AO16" s="73">
        <v>4.4130000000000003</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3.26</v>
      </c>
      <c r="DY16" s="73">
        <v>0</v>
      </c>
      <c r="DZ16" s="73">
        <v>0</v>
      </c>
      <c r="EA16" s="73">
        <v>0</v>
      </c>
      <c r="EB16" s="73">
        <v>0</v>
      </c>
      <c r="EC16" s="73">
        <v>0</v>
      </c>
      <c r="ED16" s="73">
        <v>0</v>
      </c>
      <c r="EE16" s="73">
        <v>0</v>
      </c>
      <c r="EF16" s="73">
        <v>0</v>
      </c>
      <c r="EG16" s="73">
        <v>0</v>
      </c>
      <c r="EH16" s="73">
        <v>0</v>
      </c>
      <c r="EI16" s="73">
        <v>0</v>
      </c>
      <c r="EJ16" s="73">
        <v>0</v>
      </c>
      <c r="EK16" s="73">
        <v>0</v>
      </c>
      <c r="EL16" s="73">
        <v>0</v>
      </c>
      <c r="EM16" s="73">
        <v>92.158000000000001</v>
      </c>
      <c r="EN16" s="73">
        <v>0</v>
      </c>
      <c r="EO16" s="73">
        <v>0</v>
      </c>
      <c r="EP16" s="73">
        <v>4.4130000000000003</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99.831000000000003</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99.831000000000003</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1</v>
      </c>
      <c r="JK16" s="71">
        <v>0</v>
      </c>
      <c r="JL16" s="71">
        <v>0</v>
      </c>
      <c r="JM16" s="71">
        <v>0</v>
      </c>
      <c r="JN16" s="71">
        <v>0</v>
      </c>
      <c r="JO16" s="71">
        <v>0</v>
      </c>
      <c r="JP16" s="71">
        <v>0</v>
      </c>
      <c r="JQ16" s="71">
        <v>0</v>
      </c>
      <c r="JR16" s="71">
        <v>0</v>
      </c>
      <c r="JS16" s="71">
        <v>0</v>
      </c>
      <c r="JT16" s="71">
        <v>0</v>
      </c>
      <c r="JU16" s="71">
        <v>0</v>
      </c>
      <c r="JV16" s="71">
        <v>0</v>
      </c>
      <c r="JW16" s="71">
        <v>0</v>
      </c>
      <c r="JX16" s="71">
        <v>0</v>
      </c>
      <c r="JY16" s="71">
        <v>2</v>
      </c>
      <c r="JZ16" s="71">
        <v>0</v>
      </c>
      <c r="KA16" s="71">
        <v>0</v>
      </c>
      <c r="KB16" s="71">
        <v>1</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1</v>
      </c>
      <c r="NL16" s="71">
        <v>0</v>
      </c>
      <c r="NM16" s="71">
        <v>0</v>
      </c>
      <c r="NN16" s="71">
        <v>0</v>
      </c>
      <c r="NO16" s="71">
        <v>0</v>
      </c>
      <c r="NP16" s="71">
        <v>0</v>
      </c>
      <c r="NQ16" s="71">
        <v>0</v>
      </c>
      <c r="NR16" s="71">
        <v>0</v>
      </c>
      <c r="NS16" s="71">
        <v>0</v>
      </c>
      <c r="NT16" s="71">
        <v>0</v>
      </c>
      <c r="NU16" s="71">
        <v>0</v>
      </c>
      <c r="NV16" s="71">
        <v>0</v>
      </c>
      <c r="NW16" s="71">
        <v>0</v>
      </c>
      <c r="NX16" s="71">
        <v>0</v>
      </c>
      <c r="NY16" s="71">
        <v>0</v>
      </c>
      <c r="NZ16" s="71">
        <v>2</v>
      </c>
      <c r="OA16" s="71">
        <v>0</v>
      </c>
      <c r="OB16" s="71">
        <v>0</v>
      </c>
      <c r="OC16" s="71">
        <v>1</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4</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4</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2175</v>
      </c>
      <c r="B17" s="70">
        <v>9</v>
      </c>
      <c r="C17" s="70">
        <v>9</v>
      </c>
      <c r="D17" s="70">
        <v>1</v>
      </c>
      <c r="E17" s="70">
        <v>2012</v>
      </c>
      <c r="F17" s="70" t="s">
        <v>179</v>
      </c>
      <c r="G17" s="1073" t="s">
        <v>2166</v>
      </c>
      <c r="H17" s="70" t="s">
        <v>2167</v>
      </c>
      <c r="I17" s="1066"/>
      <c r="J17" s="73">
        <v>0</v>
      </c>
      <c r="K17" s="73">
        <v>0</v>
      </c>
      <c r="L17" s="73">
        <v>0</v>
      </c>
      <c r="M17" s="73">
        <v>0</v>
      </c>
      <c r="N17" s="73">
        <v>0</v>
      </c>
      <c r="O17" s="73">
        <v>0</v>
      </c>
      <c r="P17" s="73">
        <v>0</v>
      </c>
      <c r="Q17" s="73">
        <v>0</v>
      </c>
      <c r="R17" s="73">
        <v>0</v>
      </c>
      <c r="S17" s="73">
        <v>0</v>
      </c>
      <c r="T17" s="73">
        <v>0</v>
      </c>
      <c r="U17" s="73">
        <v>0</v>
      </c>
      <c r="V17" s="73">
        <v>0</v>
      </c>
      <c r="W17" s="73">
        <v>3.5459999999999998</v>
      </c>
      <c r="X17" s="73">
        <v>0</v>
      </c>
      <c r="Y17" s="73">
        <v>0</v>
      </c>
      <c r="Z17" s="73">
        <v>0</v>
      </c>
      <c r="AA17" s="73">
        <v>0</v>
      </c>
      <c r="AB17" s="73">
        <v>0</v>
      </c>
      <c r="AC17" s="73">
        <v>0</v>
      </c>
      <c r="AD17" s="73">
        <v>0</v>
      </c>
      <c r="AE17" s="73">
        <v>0</v>
      </c>
      <c r="AF17" s="73">
        <v>0</v>
      </c>
      <c r="AG17" s="73">
        <v>0</v>
      </c>
      <c r="AH17" s="73">
        <v>0</v>
      </c>
      <c r="AI17" s="73">
        <v>0</v>
      </c>
      <c r="AJ17" s="73">
        <v>0</v>
      </c>
      <c r="AK17" s="73">
        <v>0</v>
      </c>
      <c r="AL17" s="73">
        <v>112.35599999999999</v>
      </c>
      <c r="AM17" s="73">
        <v>0</v>
      </c>
      <c r="AN17" s="73">
        <v>0</v>
      </c>
      <c r="AO17" s="73">
        <v>3.8109999999999999</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3.5459999999999998</v>
      </c>
      <c r="DY17" s="73">
        <v>0</v>
      </c>
      <c r="DZ17" s="73">
        <v>0</v>
      </c>
      <c r="EA17" s="73">
        <v>0</v>
      </c>
      <c r="EB17" s="73">
        <v>0</v>
      </c>
      <c r="EC17" s="73">
        <v>0</v>
      </c>
      <c r="ED17" s="73">
        <v>0</v>
      </c>
      <c r="EE17" s="73">
        <v>0</v>
      </c>
      <c r="EF17" s="73">
        <v>0</v>
      </c>
      <c r="EG17" s="73">
        <v>0</v>
      </c>
      <c r="EH17" s="73">
        <v>0</v>
      </c>
      <c r="EI17" s="73">
        <v>0</v>
      </c>
      <c r="EJ17" s="73">
        <v>0</v>
      </c>
      <c r="EK17" s="73">
        <v>0</v>
      </c>
      <c r="EL17" s="73">
        <v>0</v>
      </c>
      <c r="EM17" s="73">
        <v>112.35599999999999</v>
      </c>
      <c r="EN17" s="73">
        <v>0</v>
      </c>
      <c r="EO17" s="73">
        <v>0</v>
      </c>
      <c r="EP17" s="73">
        <v>3.8109999999999999</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119.71299999999999</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119.71299999999999</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1</v>
      </c>
      <c r="JK17" s="71">
        <v>0</v>
      </c>
      <c r="JL17" s="71">
        <v>0</v>
      </c>
      <c r="JM17" s="71">
        <v>0</v>
      </c>
      <c r="JN17" s="71">
        <v>0</v>
      </c>
      <c r="JO17" s="71">
        <v>0</v>
      </c>
      <c r="JP17" s="71">
        <v>0</v>
      </c>
      <c r="JQ17" s="71">
        <v>0</v>
      </c>
      <c r="JR17" s="71">
        <v>0</v>
      </c>
      <c r="JS17" s="71">
        <v>0</v>
      </c>
      <c r="JT17" s="71">
        <v>0</v>
      </c>
      <c r="JU17" s="71">
        <v>0</v>
      </c>
      <c r="JV17" s="71">
        <v>0</v>
      </c>
      <c r="JW17" s="71">
        <v>0</v>
      </c>
      <c r="JX17" s="71">
        <v>0</v>
      </c>
      <c r="JY17" s="71">
        <v>2</v>
      </c>
      <c r="JZ17" s="71">
        <v>0</v>
      </c>
      <c r="KA17" s="71">
        <v>0</v>
      </c>
      <c r="KB17" s="71">
        <v>1</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1</v>
      </c>
      <c r="NL17" s="71">
        <v>0</v>
      </c>
      <c r="NM17" s="71">
        <v>0</v>
      </c>
      <c r="NN17" s="71">
        <v>0</v>
      </c>
      <c r="NO17" s="71">
        <v>0</v>
      </c>
      <c r="NP17" s="71">
        <v>0</v>
      </c>
      <c r="NQ17" s="71">
        <v>0</v>
      </c>
      <c r="NR17" s="71">
        <v>0</v>
      </c>
      <c r="NS17" s="71">
        <v>0</v>
      </c>
      <c r="NT17" s="71">
        <v>0</v>
      </c>
      <c r="NU17" s="71">
        <v>0</v>
      </c>
      <c r="NV17" s="71">
        <v>0</v>
      </c>
      <c r="NW17" s="71">
        <v>0</v>
      </c>
      <c r="NX17" s="71">
        <v>0</v>
      </c>
      <c r="NY17" s="71">
        <v>0</v>
      </c>
      <c r="NZ17" s="71">
        <v>2</v>
      </c>
      <c r="OA17" s="71">
        <v>0</v>
      </c>
      <c r="OB17" s="71">
        <v>0</v>
      </c>
      <c r="OC17" s="71">
        <v>1</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4</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4</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2176</v>
      </c>
      <c r="B18" s="70">
        <v>10</v>
      </c>
      <c r="C18" s="70">
        <v>10</v>
      </c>
      <c r="D18" s="70">
        <v>1</v>
      </c>
      <c r="E18" s="70">
        <v>2013</v>
      </c>
      <c r="F18" s="70" t="s">
        <v>180</v>
      </c>
      <c r="G18" s="1073" t="s">
        <v>2166</v>
      </c>
      <c r="H18" s="70" t="s">
        <v>2167</v>
      </c>
      <c r="I18" s="1066"/>
      <c r="J18" s="73">
        <v>0</v>
      </c>
      <c r="K18" s="73">
        <v>0</v>
      </c>
      <c r="L18" s="73">
        <v>0</v>
      </c>
      <c r="M18" s="73">
        <v>0</v>
      </c>
      <c r="N18" s="73">
        <v>0</v>
      </c>
      <c r="O18" s="73">
        <v>0</v>
      </c>
      <c r="P18" s="73">
        <v>0</v>
      </c>
      <c r="Q18" s="73">
        <v>0</v>
      </c>
      <c r="R18" s="73">
        <v>0</v>
      </c>
      <c r="S18" s="73">
        <v>0</v>
      </c>
      <c r="T18" s="73">
        <v>0</v>
      </c>
      <c r="U18" s="73">
        <v>0</v>
      </c>
      <c r="V18" s="73">
        <v>0</v>
      </c>
      <c r="W18" s="73">
        <v>3.88</v>
      </c>
      <c r="X18" s="73">
        <v>0</v>
      </c>
      <c r="Y18" s="73">
        <v>0</v>
      </c>
      <c r="Z18" s="73">
        <v>0</v>
      </c>
      <c r="AA18" s="73">
        <v>0</v>
      </c>
      <c r="AB18" s="73">
        <v>0</v>
      </c>
      <c r="AC18" s="73">
        <v>0</v>
      </c>
      <c r="AD18" s="73">
        <v>0</v>
      </c>
      <c r="AE18" s="73">
        <v>0</v>
      </c>
      <c r="AF18" s="73">
        <v>0</v>
      </c>
      <c r="AG18" s="73">
        <v>0</v>
      </c>
      <c r="AH18" s="73">
        <v>0</v>
      </c>
      <c r="AI18" s="73">
        <v>0</v>
      </c>
      <c r="AJ18" s="73">
        <v>0</v>
      </c>
      <c r="AK18" s="73">
        <v>0</v>
      </c>
      <c r="AL18" s="73">
        <v>150.99600000000001</v>
      </c>
      <c r="AM18" s="73">
        <v>0</v>
      </c>
      <c r="AN18" s="73">
        <v>0</v>
      </c>
      <c r="AO18" s="73">
        <v>3.8420000000000001</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3.88</v>
      </c>
      <c r="DY18" s="73">
        <v>0</v>
      </c>
      <c r="DZ18" s="73">
        <v>0</v>
      </c>
      <c r="EA18" s="73">
        <v>0</v>
      </c>
      <c r="EB18" s="73">
        <v>0</v>
      </c>
      <c r="EC18" s="73">
        <v>0</v>
      </c>
      <c r="ED18" s="73">
        <v>0</v>
      </c>
      <c r="EE18" s="73">
        <v>0</v>
      </c>
      <c r="EF18" s="73">
        <v>0</v>
      </c>
      <c r="EG18" s="73">
        <v>0</v>
      </c>
      <c r="EH18" s="73">
        <v>0</v>
      </c>
      <c r="EI18" s="73">
        <v>0</v>
      </c>
      <c r="EJ18" s="73">
        <v>0</v>
      </c>
      <c r="EK18" s="73">
        <v>0</v>
      </c>
      <c r="EL18" s="73">
        <v>0</v>
      </c>
      <c r="EM18" s="73">
        <v>150.99600000000001</v>
      </c>
      <c r="EN18" s="73">
        <v>0</v>
      </c>
      <c r="EO18" s="73">
        <v>0</v>
      </c>
      <c r="EP18" s="73">
        <v>3.8420000000000001</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158.71799999999999</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158.71799999999999</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1</v>
      </c>
      <c r="JK18" s="71">
        <v>0</v>
      </c>
      <c r="JL18" s="71">
        <v>0</v>
      </c>
      <c r="JM18" s="71">
        <v>0</v>
      </c>
      <c r="JN18" s="71">
        <v>0</v>
      </c>
      <c r="JO18" s="71">
        <v>0</v>
      </c>
      <c r="JP18" s="71">
        <v>0</v>
      </c>
      <c r="JQ18" s="71">
        <v>0</v>
      </c>
      <c r="JR18" s="71">
        <v>0</v>
      </c>
      <c r="JS18" s="71">
        <v>0</v>
      </c>
      <c r="JT18" s="71">
        <v>0</v>
      </c>
      <c r="JU18" s="71">
        <v>0</v>
      </c>
      <c r="JV18" s="71">
        <v>0</v>
      </c>
      <c r="JW18" s="71">
        <v>0</v>
      </c>
      <c r="JX18" s="71">
        <v>0</v>
      </c>
      <c r="JY18" s="71">
        <v>2</v>
      </c>
      <c r="JZ18" s="71">
        <v>0</v>
      </c>
      <c r="KA18" s="71">
        <v>0</v>
      </c>
      <c r="KB18" s="71">
        <v>1</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1</v>
      </c>
      <c r="NL18" s="71">
        <v>0</v>
      </c>
      <c r="NM18" s="71">
        <v>0</v>
      </c>
      <c r="NN18" s="71">
        <v>0</v>
      </c>
      <c r="NO18" s="71">
        <v>0</v>
      </c>
      <c r="NP18" s="71">
        <v>0</v>
      </c>
      <c r="NQ18" s="71">
        <v>0</v>
      </c>
      <c r="NR18" s="71">
        <v>0</v>
      </c>
      <c r="NS18" s="71">
        <v>0</v>
      </c>
      <c r="NT18" s="71">
        <v>0</v>
      </c>
      <c r="NU18" s="71">
        <v>0</v>
      </c>
      <c r="NV18" s="71">
        <v>0</v>
      </c>
      <c r="NW18" s="71">
        <v>0</v>
      </c>
      <c r="NX18" s="71">
        <v>0</v>
      </c>
      <c r="NY18" s="71">
        <v>0</v>
      </c>
      <c r="NZ18" s="71">
        <v>2</v>
      </c>
      <c r="OA18" s="71">
        <v>0</v>
      </c>
      <c r="OB18" s="71">
        <v>0</v>
      </c>
      <c r="OC18" s="71">
        <v>1</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4</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4</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2177</v>
      </c>
      <c r="B19" s="70">
        <v>11</v>
      </c>
      <c r="C19" s="70">
        <v>11</v>
      </c>
      <c r="D19" s="70">
        <v>1</v>
      </c>
      <c r="E19" s="70">
        <v>2014</v>
      </c>
      <c r="F19" s="70" t="s">
        <v>181</v>
      </c>
      <c r="G19" s="1073" t="s">
        <v>2166</v>
      </c>
      <c r="H19" s="70" t="s">
        <v>2167</v>
      </c>
      <c r="I19" s="1066"/>
      <c r="J19" s="73">
        <v>0</v>
      </c>
      <c r="K19" s="73">
        <v>0</v>
      </c>
      <c r="L19" s="73">
        <v>0</v>
      </c>
      <c r="M19" s="73">
        <v>0</v>
      </c>
      <c r="N19" s="73">
        <v>0</v>
      </c>
      <c r="O19" s="73">
        <v>0</v>
      </c>
      <c r="P19" s="73">
        <v>0</v>
      </c>
      <c r="Q19" s="73">
        <v>0</v>
      </c>
      <c r="R19" s="73">
        <v>0</v>
      </c>
      <c r="S19" s="73">
        <v>0</v>
      </c>
      <c r="T19" s="73">
        <v>0</v>
      </c>
      <c r="U19" s="73">
        <v>0</v>
      </c>
      <c r="V19" s="73">
        <v>0</v>
      </c>
      <c r="W19" s="73">
        <v>3.633</v>
      </c>
      <c r="X19" s="73">
        <v>0</v>
      </c>
      <c r="Y19" s="73">
        <v>0</v>
      </c>
      <c r="Z19" s="73">
        <v>0</v>
      </c>
      <c r="AA19" s="73">
        <v>0</v>
      </c>
      <c r="AB19" s="73">
        <v>0</v>
      </c>
      <c r="AC19" s="73">
        <v>0</v>
      </c>
      <c r="AD19" s="73">
        <v>0</v>
      </c>
      <c r="AE19" s="73">
        <v>0</v>
      </c>
      <c r="AF19" s="73">
        <v>0</v>
      </c>
      <c r="AG19" s="73">
        <v>0</v>
      </c>
      <c r="AH19" s="73">
        <v>0</v>
      </c>
      <c r="AI19" s="73">
        <v>0</v>
      </c>
      <c r="AJ19" s="73">
        <v>0</v>
      </c>
      <c r="AK19" s="73">
        <v>0</v>
      </c>
      <c r="AL19" s="73">
        <v>149.25</v>
      </c>
      <c r="AM19" s="73">
        <v>0</v>
      </c>
      <c r="AN19" s="73">
        <v>0</v>
      </c>
      <c r="AO19" s="73">
        <v>4.109</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3.633</v>
      </c>
      <c r="DY19" s="73">
        <v>0</v>
      </c>
      <c r="DZ19" s="73">
        <v>0</v>
      </c>
      <c r="EA19" s="73">
        <v>0</v>
      </c>
      <c r="EB19" s="73">
        <v>0</v>
      </c>
      <c r="EC19" s="73">
        <v>0</v>
      </c>
      <c r="ED19" s="73">
        <v>0</v>
      </c>
      <c r="EE19" s="73">
        <v>0</v>
      </c>
      <c r="EF19" s="73">
        <v>0</v>
      </c>
      <c r="EG19" s="73">
        <v>0</v>
      </c>
      <c r="EH19" s="73">
        <v>0</v>
      </c>
      <c r="EI19" s="73">
        <v>0</v>
      </c>
      <c r="EJ19" s="73">
        <v>0</v>
      </c>
      <c r="EK19" s="73">
        <v>0</v>
      </c>
      <c r="EL19" s="73">
        <v>0</v>
      </c>
      <c r="EM19" s="73">
        <v>149.25</v>
      </c>
      <c r="EN19" s="73">
        <v>0</v>
      </c>
      <c r="EO19" s="73">
        <v>0</v>
      </c>
      <c r="EP19" s="73">
        <v>4.109</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156.99199999999999</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156.99199999999999</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1</v>
      </c>
      <c r="JK19" s="71">
        <v>0</v>
      </c>
      <c r="JL19" s="71">
        <v>0</v>
      </c>
      <c r="JM19" s="71">
        <v>0</v>
      </c>
      <c r="JN19" s="71">
        <v>0</v>
      </c>
      <c r="JO19" s="71">
        <v>0</v>
      </c>
      <c r="JP19" s="71">
        <v>0</v>
      </c>
      <c r="JQ19" s="71">
        <v>0</v>
      </c>
      <c r="JR19" s="71">
        <v>0</v>
      </c>
      <c r="JS19" s="71">
        <v>0</v>
      </c>
      <c r="JT19" s="71">
        <v>0</v>
      </c>
      <c r="JU19" s="71">
        <v>0</v>
      </c>
      <c r="JV19" s="71">
        <v>0</v>
      </c>
      <c r="JW19" s="71">
        <v>0</v>
      </c>
      <c r="JX19" s="71">
        <v>0</v>
      </c>
      <c r="JY19" s="71">
        <v>2</v>
      </c>
      <c r="JZ19" s="71">
        <v>0</v>
      </c>
      <c r="KA19" s="71">
        <v>0</v>
      </c>
      <c r="KB19" s="71">
        <v>1</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1</v>
      </c>
      <c r="NL19" s="71">
        <v>0</v>
      </c>
      <c r="NM19" s="71">
        <v>0</v>
      </c>
      <c r="NN19" s="71">
        <v>0</v>
      </c>
      <c r="NO19" s="71">
        <v>0</v>
      </c>
      <c r="NP19" s="71">
        <v>0</v>
      </c>
      <c r="NQ19" s="71">
        <v>0</v>
      </c>
      <c r="NR19" s="71">
        <v>0</v>
      </c>
      <c r="NS19" s="71">
        <v>0</v>
      </c>
      <c r="NT19" s="71">
        <v>0</v>
      </c>
      <c r="NU19" s="71">
        <v>0</v>
      </c>
      <c r="NV19" s="71">
        <v>0</v>
      </c>
      <c r="NW19" s="71">
        <v>0</v>
      </c>
      <c r="NX19" s="71">
        <v>0</v>
      </c>
      <c r="NY19" s="71">
        <v>0</v>
      </c>
      <c r="NZ19" s="71">
        <v>2</v>
      </c>
      <c r="OA19" s="71">
        <v>0</v>
      </c>
      <c r="OB19" s="71">
        <v>0</v>
      </c>
      <c r="OC19" s="71">
        <v>1</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4</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4</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2178</v>
      </c>
      <c r="B20" s="70">
        <v>12</v>
      </c>
      <c r="C20" s="70">
        <v>12</v>
      </c>
      <c r="D20" s="70">
        <v>1</v>
      </c>
      <c r="E20" s="70">
        <v>2015</v>
      </c>
      <c r="F20" s="70" t="s">
        <v>182</v>
      </c>
      <c r="G20" s="1073" t="s">
        <v>2166</v>
      </c>
      <c r="H20" s="70" t="s">
        <v>2167</v>
      </c>
      <c r="I20" s="1066"/>
      <c r="J20" s="73">
        <v>0</v>
      </c>
      <c r="K20" s="73">
        <v>0</v>
      </c>
      <c r="L20" s="73">
        <v>0</v>
      </c>
      <c r="M20" s="73">
        <v>0</v>
      </c>
      <c r="N20" s="73">
        <v>0</v>
      </c>
      <c r="O20" s="73">
        <v>0</v>
      </c>
      <c r="P20" s="73">
        <v>0</v>
      </c>
      <c r="Q20" s="73">
        <v>0</v>
      </c>
      <c r="R20" s="73">
        <v>0</v>
      </c>
      <c r="S20" s="73">
        <v>0</v>
      </c>
      <c r="T20" s="73">
        <v>0</v>
      </c>
      <c r="U20" s="73">
        <v>0</v>
      </c>
      <c r="V20" s="73">
        <v>0</v>
      </c>
      <c r="W20" s="73">
        <v>3.5750000000000002</v>
      </c>
      <c r="X20" s="73">
        <v>0</v>
      </c>
      <c r="Y20" s="73">
        <v>0</v>
      </c>
      <c r="Z20" s="73">
        <v>0</v>
      </c>
      <c r="AA20" s="73">
        <v>0</v>
      </c>
      <c r="AB20" s="73">
        <v>0</v>
      </c>
      <c r="AC20" s="73">
        <v>0</v>
      </c>
      <c r="AD20" s="73">
        <v>0</v>
      </c>
      <c r="AE20" s="73">
        <v>0</v>
      </c>
      <c r="AF20" s="73">
        <v>0</v>
      </c>
      <c r="AG20" s="73">
        <v>0</v>
      </c>
      <c r="AH20" s="73">
        <v>0</v>
      </c>
      <c r="AI20" s="73">
        <v>0</v>
      </c>
      <c r="AJ20" s="73">
        <v>0</v>
      </c>
      <c r="AK20" s="73">
        <v>0</v>
      </c>
      <c r="AL20" s="73">
        <v>137.51</v>
      </c>
      <c r="AM20" s="73">
        <v>0</v>
      </c>
      <c r="AN20" s="73">
        <v>0</v>
      </c>
      <c r="AO20" s="73">
        <v>3.9790000000000001</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3.5750000000000002</v>
      </c>
      <c r="DY20" s="73">
        <v>0</v>
      </c>
      <c r="DZ20" s="73">
        <v>0</v>
      </c>
      <c r="EA20" s="73">
        <v>0</v>
      </c>
      <c r="EB20" s="73">
        <v>0</v>
      </c>
      <c r="EC20" s="73">
        <v>0</v>
      </c>
      <c r="ED20" s="73">
        <v>0</v>
      </c>
      <c r="EE20" s="73">
        <v>0</v>
      </c>
      <c r="EF20" s="73">
        <v>0</v>
      </c>
      <c r="EG20" s="73">
        <v>0</v>
      </c>
      <c r="EH20" s="73">
        <v>0</v>
      </c>
      <c r="EI20" s="73">
        <v>0</v>
      </c>
      <c r="EJ20" s="73">
        <v>0</v>
      </c>
      <c r="EK20" s="73">
        <v>0</v>
      </c>
      <c r="EL20" s="73">
        <v>0</v>
      </c>
      <c r="EM20" s="73">
        <v>137.51</v>
      </c>
      <c r="EN20" s="73">
        <v>0</v>
      </c>
      <c r="EO20" s="73">
        <v>0</v>
      </c>
      <c r="EP20" s="73">
        <v>3.9790000000000001</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145.06399999999999</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145.06399999999999</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1</v>
      </c>
      <c r="JK20" s="71">
        <v>0</v>
      </c>
      <c r="JL20" s="71">
        <v>0</v>
      </c>
      <c r="JM20" s="71">
        <v>0</v>
      </c>
      <c r="JN20" s="71">
        <v>0</v>
      </c>
      <c r="JO20" s="71">
        <v>0</v>
      </c>
      <c r="JP20" s="71">
        <v>0</v>
      </c>
      <c r="JQ20" s="71">
        <v>0</v>
      </c>
      <c r="JR20" s="71">
        <v>0</v>
      </c>
      <c r="JS20" s="71">
        <v>0</v>
      </c>
      <c r="JT20" s="71">
        <v>0</v>
      </c>
      <c r="JU20" s="71">
        <v>0</v>
      </c>
      <c r="JV20" s="71">
        <v>0</v>
      </c>
      <c r="JW20" s="71">
        <v>0</v>
      </c>
      <c r="JX20" s="71">
        <v>0</v>
      </c>
      <c r="JY20" s="71">
        <v>2</v>
      </c>
      <c r="JZ20" s="71">
        <v>0</v>
      </c>
      <c r="KA20" s="71">
        <v>0</v>
      </c>
      <c r="KB20" s="71">
        <v>1</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1</v>
      </c>
      <c r="NL20" s="71">
        <v>0</v>
      </c>
      <c r="NM20" s="71">
        <v>0</v>
      </c>
      <c r="NN20" s="71">
        <v>0</v>
      </c>
      <c r="NO20" s="71">
        <v>0</v>
      </c>
      <c r="NP20" s="71">
        <v>0</v>
      </c>
      <c r="NQ20" s="71">
        <v>0</v>
      </c>
      <c r="NR20" s="71">
        <v>0</v>
      </c>
      <c r="NS20" s="71">
        <v>0</v>
      </c>
      <c r="NT20" s="71">
        <v>0</v>
      </c>
      <c r="NU20" s="71">
        <v>0</v>
      </c>
      <c r="NV20" s="71">
        <v>0</v>
      </c>
      <c r="NW20" s="71">
        <v>0</v>
      </c>
      <c r="NX20" s="71">
        <v>0</v>
      </c>
      <c r="NY20" s="71">
        <v>0</v>
      </c>
      <c r="NZ20" s="71">
        <v>2</v>
      </c>
      <c r="OA20" s="71">
        <v>0</v>
      </c>
      <c r="OB20" s="71">
        <v>0</v>
      </c>
      <c r="OC20" s="71">
        <v>1</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4</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4</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2179</v>
      </c>
      <c r="B21" s="70">
        <v>13</v>
      </c>
      <c r="C21" s="70">
        <v>13</v>
      </c>
      <c r="D21" s="70">
        <v>1</v>
      </c>
      <c r="E21" s="70">
        <v>2016</v>
      </c>
      <c r="F21" s="70" t="s">
        <v>155</v>
      </c>
      <c r="G21" s="1073" t="s">
        <v>2166</v>
      </c>
      <c r="H21" s="70" t="s">
        <v>2167</v>
      </c>
      <c r="I21" s="1066"/>
      <c r="J21" s="73">
        <v>0</v>
      </c>
      <c r="K21" s="73">
        <v>0</v>
      </c>
      <c r="L21" s="73">
        <v>0</v>
      </c>
      <c r="M21" s="73">
        <v>0</v>
      </c>
      <c r="N21" s="73">
        <v>0</v>
      </c>
      <c r="O21" s="73">
        <v>0</v>
      </c>
      <c r="P21" s="73">
        <v>0</v>
      </c>
      <c r="Q21" s="73">
        <v>0</v>
      </c>
      <c r="R21" s="73">
        <v>0</v>
      </c>
      <c r="S21" s="73">
        <v>0</v>
      </c>
      <c r="T21" s="73">
        <v>0</v>
      </c>
      <c r="U21" s="73">
        <v>0</v>
      </c>
      <c r="V21" s="73">
        <v>0</v>
      </c>
      <c r="W21" s="73">
        <v>3.34</v>
      </c>
      <c r="X21" s="73">
        <v>0</v>
      </c>
      <c r="Y21" s="73">
        <v>0</v>
      </c>
      <c r="Z21" s="73">
        <v>0</v>
      </c>
      <c r="AA21" s="73">
        <v>0</v>
      </c>
      <c r="AB21" s="73">
        <v>0</v>
      </c>
      <c r="AC21" s="73">
        <v>0</v>
      </c>
      <c r="AD21" s="73">
        <v>0</v>
      </c>
      <c r="AE21" s="73">
        <v>0</v>
      </c>
      <c r="AF21" s="73">
        <v>0</v>
      </c>
      <c r="AG21" s="73">
        <v>0</v>
      </c>
      <c r="AH21" s="73">
        <v>0</v>
      </c>
      <c r="AI21" s="73">
        <v>0</v>
      </c>
      <c r="AJ21" s="73">
        <v>0</v>
      </c>
      <c r="AK21" s="73">
        <v>0</v>
      </c>
      <c r="AL21" s="73">
        <v>117.904</v>
      </c>
      <c r="AM21" s="73">
        <v>0</v>
      </c>
      <c r="AN21" s="73">
        <v>0</v>
      </c>
      <c r="AO21" s="73">
        <v>3.6850000000000001</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3.34</v>
      </c>
      <c r="DY21" s="73">
        <v>0</v>
      </c>
      <c r="DZ21" s="73">
        <v>0</v>
      </c>
      <c r="EA21" s="73">
        <v>0</v>
      </c>
      <c r="EB21" s="73">
        <v>0</v>
      </c>
      <c r="EC21" s="73">
        <v>0</v>
      </c>
      <c r="ED21" s="73">
        <v>0</v>
      </c>
      <c r="EE21" s="73">
        <v>0</v>
      </c>
      <c r="EF21" s="73">
        <v>0</v>
      </c>
      <c r="EG21" s="73">
        <v>0</v>
      </c>
      <c r="EH21" s="73">
        <v>0</v>
      </c>
      <c r="EI21" s="73">
        <v>0</v>
      </c>
      <c r="EJ21" s="73">
        <v>0</v>
      </c>
      <c r="EK21" s="73">
        <v>0</v>
      </c>
      <c r="EL21" s="73">
        <v>0</v>
      </c>
      <c r="EM21" s="73">
        <v>117.904</v>
      </c>
      <c r="EN21" s="73">
        <v>0</v>
      </c>
      <c r="EO21" s="73">
        <v>0</v>
      </c>
      <c r="EP21" s="73">
        <v>3.6850000000000001</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124.929</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124.929</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1</v>
      </c>
      <c r="JK21" s="71">
        <v>0</v>
      </c>
      <c r="JL21" s="71">
        <v>0</v>
      </c>
      <c r="JM21" s="71">
        <v>0</v>
      </c>
      <c r="JN21" s="71">
        <v>0</v>
      </c>
      <c r="JO21" s="71">
        <v>0</v>
      </c>
      <c r="JP21" s="71">
        <v>0</v>
      </c>
      <c r="JQ21" s="71">
        <v>0</v>
      </c>
      <c r="JR21" s="71">
        <v>0</v>
      </c>
      <c r="JS21" s="71">
        <v>0</v>
      </c>
      <c r="JT21" s="71">
        <v>0</v>
      </c>
      <c r="JU21" s="71">
        <v>0</v>
      </c>
      <c r="JV21" s="71">
        <v>0</v>
      </c>
      <c r="JW21" s="71">
        <v>0</v>
      </c>
      <c r="JX21" s="71">
        <v>0</v>
      </c>
      <c r="JY21" s="71">
        <v>2</v>
      </c>
      <c r="JZ21" s="71">
        <v>0</v>
      </c>
      <c r="KA21" s="71">
        <v>0</v>
      </c>
      <c r="KB21" s="71">
        <v>1</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1</v>
      </c>
      <c r="NL21" s="71">
        <v>0</v>
      </c>
      <c r="NM21" s="71">
        <v>0</v>
      </c>
      <c r="NN21" s="71">
        <v>0</v>
      </c>
      <c r="NO21" s="71">
        <v>0</v>
      </c>
      <c r="NP21" s="71">
        <v>0</v>
      </c>
      <c r="NQ21" s="71">
        <v>0</v>
      </c>
      <c r="NR21" s="71">
        <v>0</v>
      </c>
      <c r="NS21" s="71">
        <v>0</v>
      </c>
      <c r="NT21" s="71">
        <v>0</v>
      </c>
      <c r="NU21" s="71">
        <v>0</v>
      </c>
      <c r="NV21" s="71">
        <v>0</v>
      </c>
      <c r="NW21" s="71">
        <v>0</v>
      </c>
      <c r="NX21" s="71">
        <v>0</v>
      </c>
      <c r="NY21" s="71">
        <v>0</v>
      </c>
      <c r="NZ21" s="71">
        <v>2</v>
      </c>
      <c r="OA21" s="71">
        <v>0</v>
      </c>
      <c r="OB21" s="71">
        <v>0</v>
      </c>
      <c r="OC21" s="71">
        <v>1</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4</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4</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2180</v>
      </c>
      <c r="B22" s="70">
        <v>14</v>
      </c>
      <c r="C22" s="70">
        <v>14</v>
      </c>
      <c r="D22" s="70">
        <v>1</v>
      </c>
      <c r="E22" s="70">
        <v>2017</v>
      </c>
      <c r="F22" s="70" t="s">
        <v>156</v>
      </c>
      <c r="G22" s="1073" t="s">
        <v>2166</v>
      </c>
      <c r="H22" s="70" t="s">
        <v>2167</v>
      </c>
      <c r="I22" s="1066"/>
      <c r="J22" s="73">
        <v>0</v>
      </c>
      <c r="K22" s="73">
        <v>0</v>
      </c>
      <c r="L22" s="73">
        <v>0</v>
      </c>
      <c r="M22" s="73">
        <v>0</v>
      </c>
      <c r="N22" s="73">
        <v>0</v>
      </c>
      <c r="O22" s="73">
        <v>0</v>
      </c>
      <c r="P22" s="73">
        <v>0</v>
      </c>
      <c r="Q22" s="73">
        <v>0</v>
      </c>
      <c r="R22" s="73">
        <v>0</v>
      </c>
      <c r="S22" s="73">
        <v>0</v>
      </c>
      <c r="T22" s="73">
        <v>0</v>
      </c>
      <c r="U22" s="73">
        <v>0</v>
      </c>
      <c r="V22" s="73">
        <v>0</v>
      </c>
      <c r="W22" s="73">
        <v>2.3290000000000002</v>
      </c>
      <c r="X22" s="73">
        <v>0</v>
      </c>
      <c r="Y22" s="73">
        <v>0</v>
      </c>
      <c r="Z22" s="73">
        <v>0</v>
      </c>
      <c r="AA22" s="73">
        <v>0</v>
      </c>
      <c r="AB22" s="73">
        <v>0</v>
      </c>
      <c r="AC22" s="73">
        <v>0</v>
      </c>
      <c r="AD22" s="73">
        <v>0</v>
      </c>
      <c r="AE22" s="73">
        <v>0</v>
      </c>
      <c r="AF22" s="73">
        <v>0</v>
      </c>
      <c r="AG22" s="73">
        <v>0</v>
      </c>
      <c r="AH22" s="73">
        <v>0</v>
      </c>
      <c r="AI22" s="73">
        <v>0</v>
      </c>
      <c r="AJ22" s="73">
        <v>0</v>
      </c>
      <c r="AK22" s="73">
        <v>0</v>
      </c>
      <c r="AL22" s="73">
        <v>95.230999999999995</v>
      </c>
      <c r="AM22" s="73">
        <v>0</v>
      </c>
      <c r="AN22" s="73">
        <v>0</v>
      </c>
      <c r="AO22" s="73">
        <v>3.4</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2.3290000000000002</v>
      </c>
      <c r="DY22" s="73">
        <v>0</v>
      </c>
      <c r="DZ22" s="73">
        <v>0</v>
      </c>
      <c r="EA22" s="73">
        <v>0</v>
      </c>
      <c r="EB22" s="73">
        <v>0</v>
      </c>
      <c r="EC22" s="73">
        <v>0</v>
      </c>
      <c r="ED22" s="73">
        <v>0</v>
      </c>
      <c r="EE22" s="73">
        <v>0</v>
      </c>
      <c r="EF22" s="73">
        <v>0</v>
      </c>
      <c r="EG22" s="73">
        <v>0</v>
      </c>
      <c r="EH22" s="73">
        <v>0</v>
      </c>
      <c r="EI22" s="73">
        <v>0</v>
      </c>
      <c r="EJ22" s="73">
        <v>0</v>
      </c>
      <c r="EK22" s="73">
        <v>0</v>
      </c>
      <c r="EL22" s="73">
        <v>0</v>
      </c>
      <c r="EM22" s="73">
        <v>95.230999999999995</v>
      </c>
      <c r="EN22" s="73">
        <v>0</v>
      </c>
      <c r="EO22" s="73">
        <v>0</v>
      </c>
      <c r="EP22" s="73">
        <v>3.4</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100.96</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100.96</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1</v>
      </c>
      <c r="JK22" s="71">
        <v>0</v>
      </c>
      <c r="JL22" s="71">
        <v>0</v>
      </c>
      <c r="JM22" s="71">
        <v>0</v>
      </c>
      <c r="JN22" s="71">
        <v>0</v>
      </c>
      <c r="JO22" s="71">
        <v>0</v>
      </c>
      <c r="JP22" s="71">
        <v>0</v>
      </c>
      <c r="JQ22" s="71">
        <v>0</v>
      </c>
      <c r="JR22" s="71">
        <v>0</v>
      </c>
      <c r="JS22" s="71">
        <v>0</v>
      </c>
      <c r="JT22" s="71">
        <v>0</v>
      </c>
      <c r="JU22" s="71">
        <v>0</v>
      </c>
      <c r="JV22" s="71">
        <v>0</v>
      </c>
      <c r="JW22" s="71">
        <v>0</v>
      </c>
      <c r="JX22" s="71">
        <v>0</v>
      </c>
      <c r="JY22" s="71">
        <v>2</v>
      </c>
      <c r="JZ22" s="71">
        <v>0</v>
      </c>
      <c r="KA22" s="71">
        <v>0</v>
      </c>
      <c r="KB22" s="71">
        <v>1</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1</v>
      </c>
      <c r="NL22" s="71">
        <v>0</v>
      </c>
      <c r="NM22" s="71">
        <v>0</v>
      </c>
      <c r="NN22" s="71">
        <v>0</v>
      </c>
      <c r="NO22" s="71">
        <v>0</v>
      </c>
      <c r="NP22" s="71">
        <v>0</v>
      </c>
      <c r="NQ22" s="71">
        <v>0</v>
      </c>
      <c r="NR22" s="71">
        <v>0</v>
      </c>
      <c r="NS22" s="71">
        <v>0</v>
      </c>
      <c r="NT22" s="71">
        <v>0</v>
      </c>
      <c r="NU22" s="71">
        <v>0</v>
      </c>
      <c r="NV22" s="71">
        <v>0</v>
      </c>
      <c r="NW22" s="71">
        <v>0</v>
      </c>
      <c r="NX22" s="71">
        <v>0</v>
      </c>
      <c r="NY22" s="71">
        <v>0</v>
      </c>
      <c r="NZ22" s="71">
        <v>2</v>
      </c>
      <c r="OA22" s="71">
        <v>0</v>
      </c>
      <c r="OB22" s="71">
        <v>0</v>
      </c>
      <c r="OC22" s="71">
        <v>1</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4</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4</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2181</v>
      </c>
      <c r="B23" s="70">
        <v>15</v>
      </c>
      <c r="C23" s="70">
        <v>15</v>
      </c>
      <c r="D23" s="70">
        <v>1</v>
      </c>
      <c r="E23" s="70">
        <v>2018</v>
      </c>
      <c r="F23" s="70" t="s">
        <v>183</v>
      </c>
      <c r="G23" s="1073" t="s">
        <v>2166</v>
      </c>
      <c r="H23" s="70" t="s">
        <v>2167</v>
      </c>
      <c r="I23" s="1066"/>
      <c r="J23" s="73">
        <v>0</v>
      </c>
      <c r="K23" s="73">
        <v>0</v>
      </c>
      <c r="L23" s="73">
        <v>0</v>
      </c>
      <c r="M23" s="73">
        <v>0</v>
      </c>
      <c r="N23" s="73">
        <v>0</v>
      </c>
      <c r="O23" s="73">
        <v>0</v>
      </c>
      <c r="P23" s="73">
        <v>0</v>
      </c>
      <c r="Q23" s="73">
        <v>0</v>
      </c>
      <c r="R23" s="73">
        <v>0</v>
      </c>
      <c r="S23" s="73">
        <v>0</v>
      </c>
      <c r="T23" s="73">
        <v>0</v>
      </c>
      <c r="U23" s="73">
        <v>0</v>
      </c>
      <c r="V23" s="73">
        <v>0</v>
      </c>
      <c r="W23" s="73">
        <v>3.089</v>
      </c>
      <c r="X23" s="73">
        <v>0</v>
      </c>
      <c r="Y23" s="73">
        <v>0</v>
      </c>
      <c r="Z23" s="73">
        <v>0</v>
      </c>
      <c r="AA23" s="73">
        <v>0</v>
      </c>
      <c r="AB23" s="73">
        <v>0</v>
      </c>
      <c r="AC23" s="73">
        <v>0</v>
      </c>
      <c r="AD23" s="73">
        <v>0</v>
      </c>
      <c r="AE23" s="73">
        <v>0</v>
      </c>
      <c r="AF23" s="73">
        <v>0</v>
      </c>
      <c r="AG23" s="73">
        <v>0</v>
      </c>
      <c r="AH23" s="73">
        <v>0</v>
      </c>
      <c r="AI23" s="73">
        <v>0</v>
      </c>
      <c r="AJ23" s="73">
        <v>0</v>
      </c>
      <c r="AK23" s="73">
        <v>0</v>
      </c>
      <c r="AL23" s="73">
        <v>81.421999999999997</v>
      </c>
      <c r="AM23" s="73">
        <v>0</v>
      </c>
      <c r="AN23" s="73">
        <v>0</v>
      </c>
      <c r="AO23" s="73">
        <v>3.165</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3.089</v>
      </c>
      <c r="DY23" s="73">
        <v>0</v>
      </c>
      <c r="DZ23" s="73">
        <v>0</v>
      </c>
      <c r="EA23" s="73">
        <v>0</v>
      </c>
      <c r="EB23" s="73">
        <v>0</v>
      </c>
      <c r="EC23" s="73">
        <v>0</v>
      </c>
      <c r="ED23" s="73">
        <v>0</v>
      </c>
      <c r="EE23" s="73">
        <v>0</v>
      </c>
      <c r="EF23" s="73">
        <v>0</v>
      </c>
      <c r="EG23" s="73">
        <v>0</v>
      </c>
      <c r="EH23" s="73">
        <v>0</v>
      </c>
      <c r="EI23" s="73">
        <v>0</v>
      </c>
      <c r="EJ23" s="73">
        <v>0</v>
      </c>
      <c r="EK23" s="73">
        <v>0</v>
      </c>
      <c r="EL23" s="73">
        <v>0</v>
      </c>
      <c r="EM23" s="73">
        <v>81.421999999999997</v>
      </c>
      <c r="EN23" s="73">
        <v>0</v>
      </c>
      <c r="EO23" s="73">
        <v>0</v>
      </c>
      <c r="EP23" s="73">
        <v>3.165</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87.676000000000002</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87.676000000000002</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1</v>
      </c>
      <c r="JK23" s="71">
        <v>0</v>
      </c>
      <c r="JL23" s="71">
        <v>0</v>
      </c>
      <c r="JM23" s="71">
        <v>0</v>
      </c>
      <c r="JN23" s="71">
        <v>0</v>
      </c>
      <c r="JO23" s="71">
        <v>0</v>
      </c>
      <c r="JP23" s="71">
        <v>0</v>
      </c>
      <c r="JQ23" s="71">
        <v>0</v>
      </c>
      <c r="JR23" s="71">
        <v>0</v>
      </c>
      <c r="JS23" s="71">
        <v>0</v>
      </c>
      <c r="JT23" s="71">
        <v>0</v>
      </c>
      <c r="JU23" s="71">
        <v>0</v>
      </c>
      <c r="JV23" s="71">
        <v>0</v>
      </c>
      <c r="JW23" s="71">
        <v>0</v>
      </c>
      <c r="JX23" s="71">
        <v>0</v>
      </c>
      <c r="JY23" s="71">
        <v>2</v>
      </c>
      <c r="JZ23" s="71">
        <v>0</v>
      </c>
      <c r="KA23" s="71">
        <v>0</v>
      </c>
      <c r="KB23" s="71">
        <v>1</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1</v>
      </c>
      <c r="NL23" s="71">
        <v>0</v>
      </c>
      <c r="NM23" s="71">
        <v>0</v>
      </c>
      <c r="NN23" s="71">
        <v>0</v>
      </c>
      <c r="NO23" s="71">
        <v>0</v>
      </c>
      <c r="NP23" s="71">
        <v>0</v>
      </c>
      <c r="NQ23" s="71">
        <v>0</v>
      </c>
      <c r="NR23" s="71">
        <v>0</v>
      </c>
      <c r="NS23" s="71">
        <v>0</v>
      </c>
      <c r="NT23" s="71">
        <v>0</v>
      </c>
      <c r="NU23" s="71">
        <v>0</v>
      </c>
      <c r="NV23" s="71">
        <v>0</v>
      </c>
      <c r="NW23" s="71">
        <v>0</v>
      </c>
      <c r="NX23" s="71">
        <v>0</v>
      </c>
      <c r="NY23" s="71">
        <v>0</v>
      </c>
      <c r="NZ23" s="71">
        <v>2</v>
      </c>
      <c r="OA23" s="71">
        <v>0</v>
      </c>
      <c r="OB23" s="71">
        <v>0</v>
      </c>
      <c r="OC23" s="71">
        <v>1</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4</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4</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2182</v>
      </c>
      <c r="B24" s="70">
        <v>16</v>
      </c>
      <c r="C24" s="70">
        <v>16</v>
      </c>
      <c r="D24" s="70">
        <v>1</v>
      </c>
      <c r="E24" s="70">
        <v>2019</v>
      </c>
      <c r="F24" s="70" t="s">
        <v>158</v>
      </c>
      <c r="G24" s="1073" t="s">
        <v>2166</v>
      </c>
      <c r="H24" s="70" t="s">
        <v>2167</v>
      </c>
      <c r="I24" s="1066"/>
      <c r="J24" s="73">
        <v>0</v>
      </c>
      <c r="K24" s="73">
        <v>0</v>
      </c>
      <c r="L24" s="73">
        <v>0</v>
      </c>
      <c r="M24" s="73">
        <v>0</v>
      </c>
      <c r="N24" s="73">
        <v>0</v>
      </c>
      <c r="O24" s="73">
        <v>0</v>
      </c>
      <c r="P24" s="73">
        <v>0</v>
      </c>
      <c r="Q24" s="73">
        <v>0</v>
      </c>
      <c r="R24" s="73">
        <v>0</v>
      </c>
      <c r="S24" s="73">
        <v>0</v>
      </c>
      <c r="T24" s="73">
        <v>0</v>
      </c>
      <c r="U24" s="73">
        <v>0</v>
      </c>
      <c r="V24" s="73">
        <v>0</v>
      </c>
      <c r="W24" s="73">
        <v>2.6440000000000001</v>
      </c>
      <c r="X24" s="73">
        <v>0</v>
      </c>
      <c r="Y24" s="73">
        <v>0</v>
      </c>
      <c r="Z24" s="73">
        <v>0</v>
      </c>
      <c r="AA24" s="73">
        <v>0</v>
      </c>
      <c r="AB24" s="73">
        <v>0</v>
      </c>
      <c r="AC24" s="73">
        <v>0</v>
      </c>
      <c r="AD24" s="73">
        <v>0</v>
      </c>
      <c r="AE24" s="73">
        <v>0</v>
      </c>
      <c r="AF24" s="73">
        <v>0</v>
      </c>
      <c r="AG24" s="73">
        <v>0</v>
      </c>
      <c r="AH24" s="73">
        <v>0</v>
      </c>
      <c r="AI24" s="73">
        <v>0</v>
      </c>
      <c r="AJ24" s="73">
        <v>0</v>
      </c>
      <c r="AK24" s="73">
        <v>0</v>
      </c>
      <c r="AL24" s="73">
        <v>48.497999999999998</v>
      </c>
      <c r="AM24" s="73">
        <v>0</v>
      </c>
      <c r="AN24" s="73">
        <v>0</v>
      </c>
      <c r="AO24" s="73">
        <v>2.8849999999999998</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2.6440000000000001</v>
      </c>
      <c r="DY24" s="73">
        <v>0</v>
      </c>
      <c r="DZ24" s="73">
        <v>0</v>
      </c>
      <c r="EA24" s="73">
        <v>0</v>
      </c>
      <c r="EB24" s="73">
        <v>0</v>
      </c>
      <c r="EC24" s="73">
        <v>0</v>
      </c>
      <c r="ED24" s="73">
        <v>0</v>
      </c>
      <c r="EE24" s="73">
        <v>0</v>
      </c>
      <c r="EF24" s="73">
        <v>0</v>
      </c>
      <c r="EG24" s="73">
        <v>0</v>
      </c>
      <c r="EH24" s="73">
        <v>0</v>
      </c>
      <c r="EI24" s="73">
        <v>0</v>
      </c>
      <c r="EJ24" s="73">
        <v>0</v>
      </c>
      <c r="EK24" s="73">
        <v>0</v>
      </c>
      <c r="EL24" s="73">
        <v>0</v>
      </c>
      <c r="EM24" s="73">
        <v>48.497999999999998</v>
      </c>
      <c r="EN24" s="73">
        <v>0</v>
      </c>
      <c r="EO24" s="73">
        <v>0</v>
      </c>
      <c r="EP24" s="73">
        <v>2.8849999999999998</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54.027000000000001</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54.027000000000001</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1</v>
      </c>
      <c r="JK24" s="71">
        <v>0</v>
      </c>
      <c r="JL24" s="71">
        <v>0</v>
      </c>
      <c r="JM24" s="71">
        <v>0</v>
      </c>
      <c r="JN24" s="71">
        <v>0</v>
      </c>
      <c r="JO24" s="71">
        <v>0</v>
      </c>
      <c r="JP24" s="71">
        <v>0</v>
      </c>
      <c r="JQ24" s="71">
        <v>0</v>
      </c>
      <c r="JR24" s="71">
        <v>0</v>
      </c>
      <c r="JS24" s="71">
        <v>0</v>
      </c>
      <c r="JT24" s="71">
        <v>0</v>
      </c>
      <c r="JU24" s="71">
        <v>0</v>
      </c>
      <c r="JV24" s="71">
        <v>0</v>
      </c>
      <c r="JW24" s="71">
        <v>0</v>
      </c>
      <c r="JX24" s="71">
        <v>0</v>
      </c>
      <c r="JY24" s="71">
        <v>2</v>
      </c>
      <c r="JZ24" s="71">
        <v>0</v>
      </c>
      <c r="KA24" s="71">
        <v>0</v>
      </c>
      <c r="KB24" s="71">
        <v>1</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1</v>
      </c>
      <c r="NL24" s="71">
        <v>0</v>
      </c>
      <c r="NM24" s="71">
        <v>0</v>
      </c>
      <c r="NN24" s="71">
        <v>0</v>
      </c>
      <c r="NO24" s="71">
        <v>0</v>
      </c>
      <c r="NP24" s="71">
        <v>0</v>
      </c>
      <c r="NQ24" s="71">
        <v>0</v>
      </c>
      <c r="NR24" s="71">
        <v>0</v>
      </c>
      <c r="NS24" s="71">
        <v>0</v>
      </c>
      <c r="NT24" s="71">
        <v>0</v>
      </c>
      <c r="NU24" s="71">
        <v>0</v>
      </c>
      <c r="NV24" s="71">
        <v>0</v>
      </c>
      <c r="NW24" s="71">
        <v>0</v>
      </c>
      <c r="NX24" s="71">
        <v>0</v>
      </c>
      <c r="NY24" s="71">
        <v>0</v>
      </c>
      <c r="NZ24" s="71">
        <v>2</v>
      </c>
      <c r="OA24" s="71">
        <v>0</v>
      </c>
      <c r="OB24" s="71">
        <v>0</v>
      </c>
      <c r="OC24" s="71">
        <v>1</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4</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4</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2183</v>
      </c>
      <c r="B25" s="70">
        <v>17</v>
      </c>
      <c r="C25" s="70">
        <v>17</v>
      </c>
      <c r="D25" s="70">
        <v>1</v>
      </c>
      <c r="E25" s="70">
        <v>2020</v>
      </c>
      <c r="F25" s="70" t="s">
        <v>159</v>
      </c>
      <c r="G25" s="1073" t="s">
        <v>2166</v>
      </c>
      <c r="H25" s="70" t="s">
        <v>2167</v>
      </c>
      <c r="I25" s="1066"/>
      <c r="J25" s="73">
        <v>0</v>
      </c>
      <c r="K25" s="73">
        <v>0</v>
      </c>
      <c r="L25" s="73">
        <v>0</v>
      </c>
      <c r="M25" s="73">
        <v>0</v>
      </c>
      <c r="N25" s="73">
        <v>0</v>
      </c>
      <c r="O25" s="73">
        <v>0</v>
      </c>
      <c r="P25" s="73">
        <v>0</v>
      </c>
      <c r="Q25" s="73">
        <v>0</v>
      </c>
      <c r="R25" s="73">
        <v>0</v>
      </c>
      <c r="S25" s="73">
        <v>0</v>
      </c>
      <c r="T25" s="73">
        <v>0</v>
      </c>
      <c r="U25" s="73">
        <v>0</v>
      </c>
      <c r="V25" s="73">
        <v>0</v>
      </c>
      <c r="W25" s="73">
        <v>2.492</v>
      </c>
      <c r="X25" s="73">
        <v>0</v>
      </c>
      <c r="Y25" s="73">
        <v>0</v>
      </c>
      <c r="Z25" s="73">
        <v>0</v>
      </c>
      <c r="AA25" s="73">
        <v>0</v>
      </c>
      <c r="AB25" s="73">
        <v>0</v>
      </c>
      <c r="AC25" s="73">
        <v>0</v>
      </c>
      <c r="AD25" s="73">
        <v>0</v>
      </c>
      <c r="AE25" s="73">
        <v>0</v>
      </c>
      <c r="AF25" s="73">
        <v>0</v>
      </c>
      <c r="AG25" s="73">
        <v>0</v>
      </c>
      <c r="AH25" s="73">
        <v>0</v>
      </c>
      <c r="AI25" s="73">
        <v>0</v>
      </c>
      <c r="AJ25" s="73">
        <v>0</v>
      </c>
      <c r="AK25" s="73">
        <v>0</v>
      </c>
      <c r="AL25" s="73">
        <v>38.103000000000002</v>
      </c>
      <c r="AM25" s="73">
        <v>0</v>
      </c>
      <c r="AN25" s="73">
        <v>0</v>
      </c>
      <c r="AO25" s="73">
        <v>2.762</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2.492</v>
      </c>
      <c r="DY25" s="73">
        <v>0</v>
      </c>
      <c r="DZ25" s="73">
        <v>0</v>
      </c>
      <c r="EA25" s="73">
        <v>0</v>
      </c>
      <c r="EB25" s="73">
        <v>0</v>
      </c>
      <c r="EC25" s="73">
        <v>0</v>
      </c>
      <c r="ED25" s="73">
        <v>0</v>
      </c>
      <c r="EE25" s="73">
        <v>0</v>
      </c>
      <c r="EF25" s="73">
        <v>0</v>
      </c>
      <c r="EG25" s="73">
        <v>0</v>
      </c>
      <c r="EH25" s="73">
        <v>0</v>
      </c>
      <c r="EI25" s="73">
        <v>0</v>
      </c>
      <c r="EJ25" s="73">
        <v>0</v>
      </c>
      <c r="EK25" s="73">
        <v>0</v>
      </c>
      <c r="EL25" s="73">
        <v>0</v>
      </c>
      <c r="EM25" s="73">
        <v>38.103000000000002</v>
      </c>
      <c r="EN25" s="73">
        <v>0</v>
      </c>
      <c r="EO25" s="73">
        <v>0</v>
      </c>
      <c r="EP25" s="73">
        <v>2.762</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43.356999999999999</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43.356999999999999</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1</v>
      </c>
      <c r="JK25" s="71">
        <v>0</v>
      </c>
      <c r="JL25" s="71">
        <v>0</v>
      </c>
      <c r="JM25" s="71">
        <v>0</v>
      </c>
      <c r="JN25" s="71">
        <v>0</v>
      </c>
      <c r="JO25" s="71">
        <v>0</v>
      </c>
      <c r="JP25" s="71">
        <v>0</v>
      </c>
      <c r="JQ25" s="71">
        <v>0</v>
      </c>
      <c r="JR25" s="71">
        <v>0</v>
      </c>
      <c r="JS25" s="71">
        <v>0</v>
      </c>
      <c r="JT25" s="71">
        <v>0</v>
      </c>
      <c r="JU25" s="71">
        <v>0</v>
      </c>
      <c r="JV25" s="71">
        <v>0</v>
      </c>
      <c r="JW25" s="71">
        <v>0</v>
      </c>
      <c r="JX25" s="71">
        <v>0</v>
      </c>
      <c r="JY25" s="71">
        <v>2</v>
      </c>
      <c r="JZ25" s="71">
        <v>0</v>
      </c>
      <c r="KA25" s="71">
        <v>0</v>
      </c>
      <c r="KB25" s="71">
        <v>1</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1</v>
      </c>
      <c r="NL25" s="71">
        <v>0</v>
      </c>
      <c r="NM25" s="71">
        <v>0</v>
      </c>
      <c r="NN25" s="71">
        <v>0</v>
      </c>
      <c r="NO25" s="71">
        <v>0</v>
      </c>
      <c r="NP25" s="71">
        <v>0</v>
      </c>
      <c r="NQ25" s="71">
        <v>0</v>
      </c>
      <c r="NR25" s="71">
        <v>0</v>
      </c>
      <c r="NS25" s="71">
        <v>0</v>
      </c>
      <c r="NT25" s="71">
        <v>0</v>
      </c>
      <c r="NU25" s="71">
        <v>0</v>
      </c>
      <c r="NV25" s="71">
        <v>0</v>
      </c>
      <c r="NW25" s="71">
        <v>0</v>
      </c>
      <c r="NX25" s="71">
        <v>0</v>
      </c>
      <c r="NY25" s="71">
        <v>0</v>
      </c>
      <c r="NZ25" s="71">
        <v>2</v>
      </c>
      <c r="OA25" s="71">
        <v>0</v>
      </c>
      <c r="OB25" s="71">
        <v>0</v>
      </c>
      <c r="OC25" s="71">
        <v>1</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4</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4</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2184</v>
      </c>
      <c r="B26" s="70">
        <v>18</v>
      </c>
      <c r="C26" s="70">
        <v>18</v>
      </c>
      <c r="D26" s="70">
        <v>1</v>
      </c>
      <c r="E26" s="70">
        <v>2021</v>
      </c>
      <c r="F26" s="70" t="s">
        <v>160</v>
      </c>
      <c r="G26" s="1073" t="s">
        <v>2166</v>
      </c>
      <c r="H26" s="70" t="s">
        <v>2167</v>
      </c>
      <c r="I26" s="1066"/>
      <c r="J26" s="73">
        <v>0</v>
      </c>
      <c r="K26" s="73">
        <v>0</v>
      </c>
      <c r="L26" s="73">
        <v>0</v>
      </c>
      <c r="M26" s="73">
        <v>0</v>
      </c>
      <c r="N26" s="73">
        <v>0</v>
      </c>
      <c r="O26" s="73">
        <v>0</v>
      </c>
      <c r="P26" s="73">
        <v>0</v>
      </c>
      <c r="Q26" s="73">
        <v>0</v>
      </c>
      <c r="R26" s="73">
        <v>0</v>
      </c>
      <c r="S26" s="73">
        <v>0</v>
      </c>
      <c r="T26" s="73">
        <v>0</v>
      </c>
      <c r="U26" s="73">
        <v>0</v>
      </c>
      <c r="V26" s="73">
        <v>0</v>
      </c>
      <c r="W26" s="73">
        <v>2.6520000000000001</v>
      </c>
      <c r="X26" s="73">
        <v>0</v>
      </c>
      <c r="Y26" s="73">
        <v>0</v>
      </c>
      <c r="Z26" s="73">
        <v>0</v>
      </c>
      <c r="AA26" s="73">
        <v>0</v>
      </c>
      <c r="AB26" s="73">
        <v>0</v>
      </c>
      <c r="AC26" s="73">
        <v>0</v>
      </c>
      <c r="AD26" s="73">
        <v>0</v>
      </c>
      <c r="AE26" s="73">
        <v>0</v>
      </c>
      <c r="AF26" s="73">
        <v>0</v>
      </c>
      <c r="AG26" s="73">
        <v>0</v>
      </c>
      <c r="AH26" s="73">
        <v>0</v>
      </c>
      <c r="AI26" s="73">
        <v>0</v>
      </c>
      <c r="AJ26" s="73">
        <v>0</v>
      </c>
      <c r="AK26" s="73">
        <v>0</v>
      </c>
      <c r="AL26" s="73">
        <v>35.994</v>
      </c>
      <c r="AM26" s="73">
        <v>0</v>
      </c>
      <c r="AN26" s="73">
        <v>0</v>
      </c>
      <c r="AO26" s="73">
        <v>3.133</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2.6520000000000001</v>
      </c>
      <c r="DY26" s="73">
        <v>0</v>
      </c>
      <c r="DZ26" s="73">
        <v>0</v>
      </c>
      <c r="EA26" s="73">
        <v>0</v>
      </c>
      <c r="EB26" s="73">
        <v>0</v>
      </c>
      <c r="EC26" s="73">
        <v>0</v>
      </c>
      <c r="ED26" s="73">
        <v>0</v>
      </c>
      <c r="EE26" s="73">
        <v>0</v>
      </c>
      <c r="EF26" s="73">
        <v>0</v>
      </c>
      <c r="EG26" s="73">
        <v>0</v>
      </c>
      <c r="EH26" s="73">
        <v>0</v>
      </c>
      <c r="EI26" s="73">
        <v>0</v>
      </c>
      <c r="EJ26" s="73">
        <v>0</v>
      </c>
      <c r="EK26" s="73">
        <v>0</v>
      </c>
      <c r="EL26" s="73">
        <v>0</v>
      </c>
      <c r="EM26" s="73">
        <v>35.994</v>
      </c>
      <c r="EN26" s="73">
        <v>0</v>
      </c>
      <c r="EO26" s="73">
        <v>0</v>
      </c>
      <c r="EP26" s="73">
        <v>3.133</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41.779000000000003</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41.779000000000003</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1</v>
      </c>
      <c r="JK26" s="71">
        <v>0</v>
      </c>
      <c r="JL26" s="71">
        <v>0</v>
      </c>
      <c r="JM26" s="71">
        <v>0</v>
      </c>
      <c r="JN26" s="71">
        <v>0</v>
      </c>
      <c r="JO26" s="71">
        <v>0</v>
      </c>
      <c r="JP26" s="71">
        <v>0</v>
      </c>
      <c r="JQ26" s="71">
        <v>0</v>
      </c>
      <c r="JR26" s="71">
        <v>0</v>
      </c>
      <c r="JS26" s="71">
        <v>0</v>
      </c>
      <c r="JT26" s="71">
        <v>0</v>
      </c>
      <c r="JU26" s="71">
        <v>0</v>
      </c>
      <c r="JV26" s="71">
        <v>0</v>
      </c>
      <c r="JW26" s="71">
        <v>0</v>
      </c>
      <c r="JX26" s="71">
        <v>0</v>
      </c>
      <c r="JY26" s="71">
        <v>2</v>
      </c>
      <c r="JZ26" s="71">
        <v>0</v>
      </c>
      <c r="KA26" s="71">
        <v>0</v>
      </c>
      <c r="KB26" s="71">
        <v>1</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1</v>
      </c>
      <c r="NL26" s="71">
        <v>0</v>
      </c>
      <c r="NM26" s="71">
        <v>0</v>
      </c>
      <c r="NN26" s="71">
        <v>0</v>
      </c>
      <c r="NO26" s="71">
        <v>0</v>
      </c>
      <c r="NP26" s="71">
        <v>0</v>
      </c>
      <c r="NQ26" s="71">
        <v>0</v>
      </c>
      <c r="NR26" s="71">
        <v>0</v>
      </c>
      <c r="NS26" s="71">
        <v>0</v>
      </c>
      <c r="NT26" s="71">
        <v>0</v>
      </c>
      <c r="NU26" s="71">
        <v>0</v>
      </c>
      <c r="NV26" s="71">
        <v>0</v>
      </c>
      <c r="NW26" s="71">
        <v>0</v>
      </c>
      <c r="NX26" s="71">
        <v>0</v>
      </c>
      <c r="NY26" s="71">
        <v>0</v>
      </c>
      <c r="NZ26" s="71">
        <v>2</v>
      </c>
      <c r="OA26" s="71">
        <v>0</v>
      </c>
      <c r="OB26" s="71">
        <v>0</v>
      </c>
      <c r="OC26" s="71">
        <v>1</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4</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4</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2185</v>
      </c>
      <c r="B27" s="70">
        <v>19</v>
      </c>
      <c r="C27" s="70">
        <v>19</v>
      </c>
      <c r="D27" s="70">
        <v>1</v>
      </c>
      <c r="E27" s="70">
        <v>2022</v>
      </c>
      <c r="F27" s="70" t="s">
        <v>161</v>
      </c>
      <c r="G27" s="1073" t="s">
        <v>2166</v>
      </c>
      <c r="H27" s="70" t="s">
        <v>2167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2186</v>
      </c>
      <c r="B28" s="70">
        <v>20</v>
      </c>
      <c r="C28" s="70">
        <v>20</v>
      </c>
      <c r="D28" s="70">
        <v>1</v>
      </c>
      <c r="E28" s="70">
        <v>2023</v>
      </c>
      <c r="F28" s="70" t="s">
        <v>1539</v>
      </c>
      <c r="G28" s="1073" t="s">
        <v>2166</v>
      </c>
      <c r="H28" s="70" t="s">
        <v>2167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2187</v>
      </c>
      <c r="B29" s="70">
        <v>21</v>
      </c>
      <c r="C29" s="70">
        <v>21</v>
      </c>
      <c r="D29" s="70">
        <v>1</v>
      </c>
      <c r="E29" s="70">
        <v>2024</v>
      </c>
      <c r="F29" s="70" t="s">
        <v>1554</v>
      </c>
      <c r="G29" s="1073" t="s">
        <v>2166</v>
      </c>
      <c r="H29" s="70" t="s">
        <v>2167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2418</v>
      </c>
      <c r="B30" s="70">
        <v>22</v>
      </c>
      <c r="C30" s="70">
        <v>22</v>
      </c>
      <c r="D30" s="70">
        <v>1</v>
      </c>
      <c r="E30" s="70">
        <v>2025</v>
      </c>
      <c r="F30" s="70" t="s">
        <v>1556</v>
      </c>
      <c r="G30" s="1073" t="s">
        <v>2166</v>
      </c>
      <c r="H30" s="70" t="s">
        <v>2167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2419</v>
      </c>
      <c r="B31" s="70">
        <v>23</v>
      </c>
      <c r="C31" s="70">
        <v>23</v>
      </c>
      <c r="D31" s="70">
        <v>1</v>
      </c>
      <c r="E31" s="70">
        <v>2026</v>
      </c>
      <c r="F31" s="70" t="s">
        <v>1557</v>
      </c>
      <c r="G31" s="1073" t="s">
        <v>2166</v>
      </c>
      <c r="H31" s="70" t="s">
        <v>2167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2420</v>
      </c>
      <c r="B32" s="70">
        <v>24</v>
      </c>
      <c r="C32" s="70">
        <v>24</v>
      </c>
      <c r="D32" s="70">
        <v>1</v>
      </c>
      <c r="E32" s="70">
        <v>2027</v>
      </c>
      <c r="F32" s="70" t="s">
        <v>1558</v>
      </c>
      <c r="G32" s="1073" t="s">
        <v>2166</v>
      </c>
      <c r="H32" s="70" t="s">
        <v>2167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2421</v>
      </c>
      <c r="B33" s="70">
        <v>25</v>
      </c>
      <c r="C33" s="70">
        <v>25</v>
      </c>
      <c r="D33" s="70">
        <v>1</v>
      </c>
      <c r="E33" s="70">
        <v>2028</v>
      </c>
      <c r="F33" s="70" t="s">
        <v>1559</v>
      </c>
      <c r="G33" s="1073" t="s">
        <v>2166</v>
      </c>
      <c r="H33" s="70" t="s">
        <v>2167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2422</v>
      </c>
      <c r="B34" s="70">
        <v>26</v>
      </c>
      <c r="C34" s="70">
        <v>26</v>
      </c>
      <c r="D34" s="70">
        <v>1</v>
      </c>
      <c r="E34" s="70">
        <v>2029</v>
      </c>
      <c r="F34" s="70" t="s">
        <v>1560</v>
      </c>
      <c r="G34" s="1073" t="s">
        <v>2166</v>
      </c>
      <c r="H34" s="70" t="s">
        <v>2167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2423</v>
      </c>
      <c r="B35" s="70">
        <v>27</v>
      </c>
      <c r="C35" s="70">
        <v>27</v>
      </c>
      <c r="D35" s="70">
        <v>1</v>
      </c>
      <c r="E35" s="70">
        <v>2030</v>
      </c>
      <c r="F35" s="70" t="s">
        <v>1561</v>
      </c>
      <c r="G35" s="1073" t="s">
        <v>2166</v>
      </c>
      <c r="H35" s="70" t="s">
        <v>2167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2354</v>
      </c>
      <c r="B10" s="70">
        <v>2</v>
      </c>
      <c r="C10" s="70">
        <v>18</v>
      </c>
      <c r="D10" s="70">
        <v>2</v>
      </c>
      <c r="E10" s="70">
        <v>2024</v>
      </c>
      <c r="F10" s="70" t="s">
        <v>1554</v>
      </c>
      <c r="G10" s="1073" t="s">
        <v>2351</v>
      </c>
      <c r="H10" s="70" t="s">
        <v>2352</v>
      </c>
      <c r="I10" s="1066"/>
      <c r="J10" s="73">
        <v>59067</v>
      </c>
      <c r="K10" s="71">
        <v>80456226</v>
      </c>
      <c r="L10" s="71">
        <v>100533</v>
      </c>
      <c r="M10" s="71">
        <v>136637693.99999997</v>
      </c>
      <c r="N10" s="71">
        <v>37700</v>
      </c>
      <c r="O10" s="71">
        <v>89914808.999999985</v>
      </c>
      <c r="P10" s="71">
        <v>3794</v>
      </c>
      <c r="Q10" s="71">
        <v>35160732</v>
      </c>
      <c r="R10" s="71">
        <v>2354</v>
      </c>
      <c r="S10" s="71">
        <v>19606552.999999996</v>
      </c>
      <c r="T10" s="71">
        <v>0</v>
      </c>
      <c r="U10" s="71">
        <v>0</v>
      </c>
      <c r="V10" s="71">
        <v>0</v>
      </c>
      <c r="W10" s="71">
        <v>0</v>
      </c>
      <c r="X10" s="71">
        <v>0</v>
      </c>
      <c r="Y10" s="71">
        <v>0</v>
      </c>
      <c r="Z10" s="71">
        <v>361776013.69981992</v>
      </c>
      <c r="AA10" s="71">
        <v>27267963</v>
      </c>
      <c r="AB10" s="71">
        <v>310365516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2315</v>
      </c>
      <c r="B11" s="70">
        <v>3</v>
      </c>
      <c r="C11" s="70">
        <v>18</v>
      </c>
      <c r="D11" s="70">
        <v>3</v>
      </c>
      <c r="E11" s="70">
        <v>2024</v>
      </c>
      <c r="F11" s="70" t="s">
        <v>1554</v>
      </c>
      <c r="G11" s="1073" t="s">
        <v>2312</v>
      </c>
      <c r="H11" s="70" t="s">
        <v>2313</v>
      </c>
      <c r="I11" s="1066"/>
      <c r="J11" s="73">
        <v>223958</v>
      </c>
      <c r="K11" s="71">
        <v>291503522</v>
      </c>
      <c r="L11" s="71">
        <v>667718</v>
      </c>
      <c r="M11" s="71">
        <v>867844345</v>
      </c>
      <c r="N11" s="71">
        <v>502500</v>
      </c>
      <c r="O11" s="71">
        <v>1222182666</v>
      </c>
      <c r="P11" s="71">
        <v>22277</v>
      </c>
      <c r="Q11" s="71">
        <v>138508247</v>
      </c>
      <c r="R11" s="71">
        <v>0</v>
      </c>
      <c r="S11" s="71">
        <v>0</v>
      </c>
      <c r="T11" s="71">
        <v>274463</v>
      </c>
      <c r="U11" s="71">
        <v>5510</v>
      </c>
      <c r="V11" s="71">
        <v>4330</v>
      </c>
      <c r="W11" s="71">
        <v>1921387319</v>
      </c>
      <c r="X11" s="71">
        <v>33786584.000000007</v>
      </c>
      <c r="Y11" s="71">
        <v>26549107</v>
      </c>
      <c r="Z11" s="71">
        <v>4501761790</v>
      </c>
      <c r="AA11" s="71">
        <v>334080484</v>
      </c>
      <c r="AB11" s="71">
        <v>1641383935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2319</v>
      </c>
      <c r="B12" s="70">
        <v>4</v>
      </c>
      <c r="C12" s="70">
        <v>18</v>
      </c>
      <c r="D12" s="70">
        <v>4</v>
      </c>
      <c r="E12" s="70">
        <v>2024</v>
      </c>
      <c r="F12" s="70" t="s">
        <v>1554</v>
      </c>
      <c r="G12" s="1073" t="s">
        <v>2316</v>
      </c>
      <c r="H12" s="70" t="s">
        <v>2317</v>
      </c>
      <c r="I12" s="1066"/>
      <c r="J12" s="73">
        <v>82364</v>
      </c>
      <c r="K12" s="71">
        <v>111249922.00000001</v>
      </c>
      <c r="L12" s="71">
        <v>58130</v>
      </c>
      <c r="M12" s="71">
        <v>78264089.000000015</v>
      </c>
      <c r="N12" s="71">
        <v>2300</v>
      </c>
      <c r="O12" s="71">
        <v>3849929.9999999995</v>
      </c>
      <c r="P12" s="71">
        <v>65</v>
      </c>
      <c r="Q12" s="71">
        <v>360413</v>
      </c>
      <c r="R12" s="71">
        <v>0</v>
      </c>
      <c r="S12" s="71">
        <v>0</v>
      </c>
      <c r="T12" s="71">
        <v>0</v>
      </c>
      <c r="U12" s="71">
        <v>0</v>
      </c>
      <c r="V12" s="71">
        <v>0</v>
      </c>
      <c r="W12" s="71">
        <v>0</v>
      </c>
      <c r="X12" s="71">
        <v>0</v>
      </c>
      <c r="Y12" s="71">
        <v>0</v>
      </c>
      <c r="Z12" s="71">
        <v>193724354.00000003</v>
      </c>
      <c r="AA12" s="71">
        <v>160655169</v>
      </c>
      <c r="AB12" s="71">
        <v>716671161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2327</v>
      </c>
      <c r="B13" s="70">
        <v>5</v>
      </c>
      <c r="C13" s="70">
        <v>18</v>
      </c>
      <c r="D13" s="70">
        <v>5</v>
      </c>
      <c r="E13" s="70">
        <v>2024</v>
      </c>
      <c r="F13" s="70" t="s">
        <v>1554</v>
      </c>
      <c r="G13" s="1073" t="s">
        <v>2324</v>
      </c>
      <c r="H13" s="70" t="s">
        <v>2325</v>
      </c>
      <c r="I13" s="1066"/>
      <c r="J13" s="73">
        <v>134865</v>
      </c>
      <c r="K13" s="71">
        <v>183209433</v>
      </c>
      <c r="L13" s="71">
        <v>783604</v>
      </c>
      <c r="M13" s="71">
        <v>1061960949.9999999</v>
      </c>
      <c r="N13" s="71">
        <v>4200</v>
      </c>
      <c r="O13" s="71">
        <v>7490939.9999999991</v>
      </c>
      <c r="P13" s="71">
        <v>288</v>
      </c>
      <c r="Q13" s="71">
        <v>1596583</v>
      </c>
      <c r="R13" s="71">
        <v>519</v>
      </c>
      <c r="S13" s="71">
        <v>3251808</v>
      </c>
      <c r="T13" s="71">
        <v>0</v>
      </c>
      <c r="U13" s="71">
        <v>0</v>
      </c>
      <c r="V13" s="71">
        <v>43</v>
      </c>
      <c r="W13" s="71">
        <v>0</v>
      </c>
      <c r="X13" s="71">
        <v>0</v>
      </c>
      <c r="Y13" s="71">
        <v>262695</v>
      </c>
      <c r="Z13" s="71">
        <v>1257772409.4201095</v>
      </c>
      <c r="AA13" s="71">
        <v>108144961</v>
      </c>
      <c r="AB13" s="71">
        <v>764876290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2347</v>
      </c>
      <c r="B14" s="70">
        <v>6</v>
      </c>
      <c r="C14" s="70">
        <v>18</v>
      </c>
      <c r="D14" s="70">
        <v>6</v>
      </c>
      <c r="E14" s="70">
        <v>2024</v>
      </c>
      <c r="F14" s="70" t="s">
        <v>1554</v>
      </c>
      <c r="G14" s="1073" t="s">
        <v>2344</v>
      </c>
      <c r="H14" s="70" t="s">
        <v>2345</v>
      </c>
      <c r="I14" s="1066"/>
      <c r="J14" s="73">
        <v>42170</v>
      </c>
      <c r="K14" s="71">
        <v>57875284</v>
      </c>
      <c r="L14" s="71">
        <v>157499</v>
      </c>
      <c r="M14" s="71">
        <v>215656268</v>
      </c>
      <c r="N14" s="71">
        <v>24900</v>
      </c>
      <c r="O14" s="71">
        <v>50219786</v>
      </c>
      <c r="P14" s="71">
        <v>1947</v>
      </c>
      <c r="Q14" s="71">
        <v>10787573</v>
      </c>
      <c r="R14" s="71">
        <v>0</v>
      </c>
      <c r="S14" s="71">
        <v>0</v>
      </c>
      <c r="T14" s="71">
        <v>0</v>
      </c>
      <c r="U14" s="71">
        <v>0</v>
      </c>
      <c r="V14" s="71">
        <v>0</v>
      </c>
      <c r="W14" s="71">
        <v>0</v>
      </c>
      <c r="X14" s="71">
        <v>0</v>
      </c>
      <c r="Y14" s="71">
        <v>0</v>
      </c>
      <c r="Z14" s="71">
        <v>334538911</v>
      </c>
      <c r="AA14" s="71">
        <v>35998879</v>
      </c>
      <c r="AB14" s="71">
        <v>236700882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2366</v>
      </c>
      <c r="B15" s="70">
        <v>7</v>
      </c>
      <c r="C15" s="70">
        <v>18</v>
      </c>
      <c r="D15" s="70">
        <v>7</v>
      </c>
      <c r="E15" s="70">
        <v>2024</v>
      </c>
      <c r="F15" s="70" t="s">
        <v>1554</v>
      </c>
      <c r="G15" s="1073" t="s">
        <v>2363</v>
      </c>
      <c r="H15" s="70" t="s">
        <v>2364</v>
      </c>
      <c r="I15" s="1066"/>
      <c r="J15" s="73">
        <v>154042</v>
      </c>
      <c r="K15" s="71">
        <v>208824074</v>
      </c>
      <c r="L15" s="71">
        <v>551327</v>
      </c>
      <c r="M15" s="71">
        <v>745651704</v>
      </c>
      <c r="N15" s="71">
        <v>511600</v>
      </c>
      <c r="O15" s="71">
        <v>1291667945.0000002</v>
      </c>
      <c r="P15" s="71">
        <v>299</v>
      </c>
      <c r="Q15" s="71">
        <v>1715301.9999999998</v>
      </c>
      <c r="R15" s="71">
        <v>0</v>
      </c>
      <c r="S15" s="71">
        <v>0</v>
      </c>
      <c r="T15" s="71">
        <v>0</v>
      </c>
      <c r="U15" s="71">
        <v>0</v>
      </c>
      <c r="V15" s="71">
        <v>119</v>
      </c>
      <c r="W15" s="71">
        <v>0</v>
      </c>
      <c r="X15" s="71">
        <v>0</v>
      </c>
      <c r="Y15" s="71">
        <v>728236</v>
      </c>
      <c r="Z15" s="71">
        <v>2248587261</v>
      </c>
      <c r="AA15" s="71">
        <v>189390549</v>
      </c>
      <c r="AB15" s="71">
        <v>1126592214</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2187</v>
      </c>
      <c r="B16" s="70">
        <v>8</v>
      </c>
      <c r="C16" s="70">
        <v>18</v>
      </c>
      <c r="D16" s="70">
        <v>8</v>
      </c>
      <c r="E16" s="70">
        <v>2024</v>
      </c>
      <c r="F16" s="70" t="s">
        <v>1554</v>
      </c>
      <c r="G16" s="1073" t="s">
        <v>2166</v>
      </c>
      <c r="H16" s="70" t="s">
        <v>2167</v>
      </c>
      <c r="I16" s="1066"/>
      <c r="J16" s="73">
        <v>142690</v>
      </c>
      <c r="K16" s="71">
        <v>196411910</v>
      </c>
      <c r="L16" s="71">
        <v>459614</v>
      </c>
      <c r="M16" s="71">
        <v>631131935.00000012</v>
      </c>
      <c r="N16" s="71">
        <v>17700</v>
      </c>
      <c r="O16" s="71">
        <v>39372593</v>
      </c>
      <c r="P16" s="71">
        <v>2210</v>
      </c>
      <c r="Q16" s="71">
        <v>20486415</v>
      </c>
      <c r="R16" s="71">
        <v>0</v>
      </c>
      <c r="S16" s="71">
        <v>0</v>
      </c>
      <c r="T16" s="71">
        <v>0</v>
      </c>
      <c r="U16" s="71">
        <v>0</v>
      </c>
      <c r="V16" s="71">
        <v>0</v>
      </c>
      <c r="W16" s="71">
        <v>0</v>
      </c>
      <c r="X16" s="71">
        <v>0</v>
      </c>
      <c r="Y16" s="71">
        <v>0</v>
      </c>
      <c r="Z16" s="71">
        <v>887402853.00000012</v>
      </c>
      <c r="AA16" s="71">
        <v>148777820</v>
      </c>
      <c r="AB16" s="71">
        <v>917694022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2343</v>
      </c>
      <c r="B17" s="70">
        <v>9</v>
      </c>
      <c r="C17" s="70">
        <v>18</v>
      </c>
      <c r="D17" s="70">
        <v>9</v>
      </c>
      <c r="E17" s="70">
        <v>2024</v>
      </c>
      <c r="F17" s="70" t="s">
        <v>1554</v>
      </c>
      <c r="G17" s="1073" t="s">
        <v>2340</v>
      </c>
      <c r="H17" s="70" t="s">
        <v>2341</v>
      </c>
      <c r="I17" s="1066"/>
      <c r="J17" s="73">
        <v>35634</v>
      </c>
      <c r="K17" s="71">
        <v>44829890</v>
      </c>
      <c r="L17" s="71">
        <v>70296</v>
      </c>
      <c r="M17" s="71">
        <v>88348316.000000015</v>
      </c>
      <c r="N17" s="71">
        <v>67700</v>
      </c>
      <c r="O17" s="71">
        <v>173399871.00000003</v>
      </c>
      <c r="P17" s="71">
        <v>5208</v>
      </c>
      <c r="Q17" s="71">
        <v>29671355</v>
      </c>
      <c r="R17" s="71">
        <v>0</v>
      </c>
      <c r="S17" s="71">
        <v>0</v>
      </c>
      <c r="T17" s="71">
        <v>0</v>
      </c>
      <c r="U17" s="71">
        <v>0</v>
      </c>
      <c r="V17" s="71">
        <v>0</v>
      </c>
      <c r="W17" s="71">
        <v>0</v>
      </c>
      <c r="X17" s="71">
        <v>0</v>
      </c>
      <c r="Y17" s="71">
        <v>0</v>
      </c>
      <c r="Z17" s="71">
        <v>336249432</v>
      </c>
      <c r="AA17" s="71">
        <v>12646263.999999998</v>
      </c>
      <c r="AB17" s="71">
        <v>189677543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2335</v>
      </c>
      <c r="B18" s="70">
        <v>10</v>
      </c>
      <c r="C18" s="70">
        <v>18</v>
      </c>
      <c r="D18" s="70">
        <v>10</v>
      </c>
      <c r="E18" s="70">
        <v>2024</v>
      </c>
      <c r="F18" s="70" t="s">
        <v>1554</v>
      </c>
      <c r="G18" s="1073" t="s">
        <v>2332</v>
      </c>
      <c r="H18" s="70" t="s">
        <v>2333</v>
      </c>
      <c r="I18" s="1066"/>
      <c r="J18" s="73">
        <v>415699</v>
      </c>
      <c r="K18" s="71">
        <v>556179233</v>
      </c>
      <c r="L18" s="71">
        <v>1460212</v>
      </c>
      <c r="M18" s="71">
        <v>1949313672.9999998</v>
      </c>
      <c r="N18" s="71">
        <v>376700</v>
      </c>
      <c r="O18" s="71">
        <v>860716204.00000012</v>
      </c>
      <c r="P18" s="71">
        <v>9194</v>
      </c>
      <c r="Q18" s="71">
        <v>81261784</v>
      </c>
      <c r="R18" s="71">
        <v>2789</v>
      </c>
      <c r="S18" s="71">
        <v>10375252</v>
      </c>
      <c r="T18" s="71">
        <v>6710</v>
      </c>
      <c r="U18" s="71">
        <v>573</v>
      </c>
      <c r="V18" s="71">
        <v>1795</v>
      </c>
      <c r="W18" s="71">
        <v>46010918</v>
      </c>
      <c r="X18" s="71">
        <v>3513391</v>
      </c>
      <c r="Y18" s="71">
        <v>11009638</v>
      </c>
      <c r="Z18" s="71">
        <v>3518380092.9598398</v>
      </c>
      <c r="AA18" s="71">
        <v>475431937</v>
      </c>
      <c r="AB18" s="71">
        <v>2657487071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2386</v>
      </c>
      <c r="B19" s="70">
        <v>11</v>
      </c>
      <c r="C19" s="70">
        <v>18</v>
      </c>
      <c r="D19" s="70">
        <v>11</v>
      </c>
      <c r="E19" s="70">
        <v>2024</v>
      </c>
      <c r="F19" s="70" t="s">
        <v>1554</v>
      </c>
      <c r="G19" s="1073" t="s">
        <v>2383</v>
      </c>
      <c r="H19" s="70" t="s">
        <v>2384</v>
      </c>
      <c r="I19" s="1066"/>
      <c r="J19" s="73">
        <v>228624</v>
      </c>
      <c r="K19" s="71">
        <v>312092592</v>
      </c>
      <c r="L19" s="71">
        <v>768683</v>
      </c>
      <c r="M19" s="71">
        <v>1046417337.0000001</v>
      </c>
      <c r="N19" s="71">
        <v>82600</v>
      </c>
      <c r="O19" s="71">
        <v>176867270</v>
      </c>
      <c r="P19" s="71">
        <v>12666</v>
      </c>
      <c r="Q19" s="71">
        <v>71255056</v>
      </c>
      <c r="R19" s="71">
        <v>0</v>
      </c>
      <c r="S19" s="71">
        <v>0</v>
      </c>
      <c r="T19" s="71">
        <v>0</v>
      </c>
      <c r="U19" s="71">
        <v>0</v>
      </c>
      <c r="V19" s="71">
        <v>0</v>
      </c>
      <c r="W19" s="71">
        <v>0</v>
      </c>
      <c r="X19" s="71">
        <v>0</v>
      </c>
      <c r="Y19" s="71">
        <v>0</v>
      </c>
      <c r="Z19" s="71">
        <v>1606632255</v>
      </c>
      <c r="AA19" s="71">
        <v>304229109</v>
      </c>
      <c r="AB19" s="71">
        <v>1738353297.9999998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2331</v>
      </c>
      <c r="B20" s="70">
        <v>12</v>
      </c>
      <c r="C20" s="70">
        <v>18</v>
      </c>
      <c r="D20" s="70">
        <v>12</v>
      </c>
      <c r="E20" s="70">
        <v>2024</v>
      </c>
      <c r="F20" s="70" t="s">
        <v>1554</v>
      </c>
      <c r="G20" s="1073" t="s">
        <v>2328</v>
      </c>
      <c r="H20" s="70" t="s">
        <v>2329</v>
      </c>
      <c r="I20" s="1066"/>
      <c r="J20" s="73">
        <v>28794</v>
      </c>
      <c r="K20" s="71">
        <v>37379114</v>
      </c>
      <c r="L20" s="71">
        <v>20036</v>
      </c>
      <c r="M20" s="71">
        <v>25946355</v>
      </c>
      <c r="N20" s="71">
        <v>244400</v>
      </c>
      <c r="O20" s="71">
        <v>575546069</v>
      </c>
      <c r="P20" s="71">
        <v>19788</v>
      </c>
      <c r="Q20" s="71">
        <v>110042993</v>
      </c>
      <c r="R20" s="71">
        <v>0</v>
      </c>
      <c r="S20" s="71">
        <v>0</v>
      </c>
      <c r="T20" s="71">
        <v>0</v>
      </c>
      <c r="U20" s="71">
        <v>0</v>
      </c>
      <c r="V20" s="71">
        <v>0</v>
      </c>
      <c r="W20" s="71">
        <v>0</v>
      </c>
      <c r="X20" s="71">
        <v>0</v>
      </c>
      <c r="Y20" s="71">
        <v>0</v>
      </c>
      <c r="Z20" s="71">
        <v>748914531</v>
      </c>
      <c r="AA20" s="71">
        <v>10307365</v>
      </c>
      <c r="AB20" s="71">
        <v>135002433</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2362</v>
      </c>
      <c r="B21" s="70">
        <v>13</v>
      </c>
      <c r="C21" s="70">
        <v>18</v>
      </c>
      <c r="D21" s="70">
        <v>13</v>
      </c>
      <c r="E21" s="70">
        <v>2024</v>
      </c>
      <c r="F21" s="70" t="s">
        <v>1554</v>
      </c>
      <c r="G21" s="1073" t="s">
        <v>2359</v>
      </c>
      <c r="H21" s="70" t="s">
        <v>2360</v>
      </c>
      <c r="I21" s="1066"/>
      <c r="J21" s="73">
        <v>125339</v>
      </c>
      <c r="K21" s="71">
        <v>171500191</v>
      </c>
      <c r="L21" s="71">
        <v>517307</v>
      </c>
      <c r="M21" s="71">
        <v>706301049</v>
      </c>
      <c r="N21" s="71">
        <v>0</v>
      </c>
      <c r="O21" s="71">
        <v>0</v>
      </c>
      <c r="P21" s="71">
        <v>0</v>
      </c>
      <c r="Q21" s="71">
        <v>0</v>
      </c>
      <c r="R21" s="71">
        <v>0</v>
      </c>
      <c r="S21" s="71">
        <v>0</v>
      </c>
      <c r="T21" s="71">
        <v>0</v>
      </c>
      <c r="U21" s="71">
        <v>0</v>
      </c>
      <c r="V21" s="71">
        <v>64</v>
      </c>
      <c r="W21" s="71">
        <v>0</v>
      </c>
      <c r="X21" s="71">
        <v>0</v>
      </c>
      <c r="Y21" s="71">
        <v>390731</v>
      </c>
      <c r="Z21" s="71">
        <v>878191971</v>
      </c>
      <c r="AA21" s="71">
        <v>110005197</v>
      </c>
      <c r="AB21" s="71">
        <v>808090438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2378</v>
      </c>
      <c r="B22" s="70">
        <v>14</v>
      </c>
      <c r="C22" s="70">
        <v>18</v>
      </c>
      <c r="D22" s="70">
        <v>14</v>
      </c>
      <c r="E22" s="70">
        <v>2024</v>
      </c>
      <c r="F22" s="70" t="s">
        <v>1554</v>
      </c>
      <c r="G22" s="1073" t="s">
        <v>2375</v>
      </c>
      <c r="H22" s="70" t="s">
        <v>2376</v>
      </c>
      <c r="I22" s="1066"/>
      <c r="J22" s="73">
        <v>98892</v>
      </c>
      <c r="K22" s="71">
        <v>128572064.00000001</v>
      </c>
      <c r="L22" s="71">
        <v>156931</v>
      </c>
      <c r="M22" s="71">
        <v>203688671</v>
      </c>
      <c r="N22" s="71">
        <v>119100</v>
      </c>
      <c r="O22" s="71">
        <v>305386372</v>
      </c>
      <c r="P22" s="71">
        <v>14034</v>
      </c>
      <c r="Q22" s="71">
        <v>77134160.000000015</v>
      </c>
      <c r="R22" s="71">
        <v>0</v>
      </c>
      <c r="S22" s="71">
        <v>0</v>
      </c>
      <c r="T22" s="71">
        <v>0</v>
      </c>
      <c r="U22" s="71">
        <v>0</v>
      </c>
      <c r="V22" s="71">
        <v>0</v>
      </c>
      <c r="W22" s="71">
        <v>0</v>
      </c>
      <c r="X22" s="71">
        <v>0</v>
      </c>
      <c r="Y22" s="71">
        <v>1961.9999999999998</v>
      </c>
      <c r="Z22" s="71">
        <v>714783229.00000012</v>
      </c>
      <c r="AA22" s="71">
        <v>42956280</v>
      </c>
      <c r="AB22" s="71">
        <v>598974804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2310</v>
      </c>
      <c r="B23" s="70">
        <v>15</v>
      </c>
      <c r="C23" s="70">
        <v>18</v>
      </c>
      <c r="D23" s="70">
        <v>15</v>
      </c>
      <c r="E23" s="70">
        <v>2024</v>
      </c>
      <c r="F23" s="70" t="s">
        <v>1554</v>
      </c>
      <c r="G23" s="1073" t="s">
        <v>2307</v>
      </c>
      <c r="H23" s="70" t="s">
        <v>2308</v>
      </c>
      <c r="I23" s="1066"/>
      <c r="J23" s="73">
        <v>127607</v>
      </c>
      <c r="K23" s="71">
        <v>175697489</v>
      </c>
      <c r="L23" s="71">
        <v>338810</v>
      </c>
      <c r="M23" s="71">
        <v>465196449</v>
      </c>
      <c r="N23" s="71">
        <v>0</v>
      </c>
      <c r="O23" s="71">
        <v>0</v>
      </c>
      <c r="P23" s="71">
        <v>0</v>
      </c>
      <c r="Q23" s="71">
        <v>0</v>
      </c>
      <c r="R23" s="71">
        <v>0</v>
      </c>
      <c r="S23" s="71">
        <v>0</v>
      </c>
      <c r="T23" s="71">
        <v>0</v>
      </c>
      <c r="U23" s="71">
        <v>0</v>
      </c>
      <c r="V23" s="71">
        <v>14</v>
      </c>
      <c r="W23" s="71">
        <v>0</v>
      </c>
      <c r="X23" s="71">
        <v>0</v>
      </c>
      <c r="Y23" s="71">
        <v>83150</v>
      </c>
      <c r="Z23" s="71">
        <v>640977088.00000012</v>
      </c>
      <c r="AA23" s="71">
        <v>144754108</v>
      </c>
      <c r="AB23" s="71">
        <v>997030924.00000012</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2306</v>
      </c>
      <c r="B24" s="70">
        <v>16</v>
      </c>
      <c r="C24" s="70">
        <v>18</v>
      </c>
      <c r="D24" s="70">
        <v>16</v>
      </c>
      <c r="E24" s="70">
        <v>2024</v>
      </c>
      <c r="F24" s="70" t="s">
        <v>1554</v>
      </c>
      <c r="G24" s="1073" t="s">
        <v>2303</v>
      </c>
      <c r="H24" s="70" t="s">
        <v>2304</v>
      </c>
      <c r="I24" s="1066"/>
      <c r="J24" s="73">
        <v>97420</v>
      </c>
      <c r="K24" s="71">
        <v>129766359.99999999</v>
      </c>
      <c r="L24" s="71">
        <v>530042</v>
      </c>
      <c r="M24" s="71">
        <v>704707310</v>
      </c>
      <c r="N24" s="71">
        <v>0</v>
      </c>
      <c r="O24" s="71">
        <v>0</v>
      </c>
      <c r="P24" s="71">
        <v>3623</v>
      </c>
      <c r="Q24" s="71">
        <v>28836786</v>
      </c>
      <c r="R24" s="71">
        <v>0</v>
      </c>
      <c r="S24" s="71">
        <v>0</v>
      </c>
      <c r="T24" s="71">
        <v>0</v>
      </c>
      <c r="U24" s="71">
        <v>10</v>
      </c>
      <c r="V24" s="71">
        <v>1441</v>
      </c>
      <c r="W24" s="71">
        <v>0</v>
      </c>
      <c r="X24" s="71">
        <v>59603</v>
      </c>
      <c r="Y24" s="71">
        <v>8838174</v>
      </c>
      <c r="Z24" s="71">
        <v>872208233</v>
      </c>
      <c r="AA24" s="71">
        <v>73155799</v>
      </c>
      <c r="AB24" s="71">
        <v>506356841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2374</v>
      </c>
      <c r="B25" s="70">
        <v>17</v>
      </c>
      <c r="C25" s="70">
        <v>18</v>
      </c>
      <c r="D25" s="70">
        <v>17</v>
      </c>
      <c r="E25" s="70">
        <v>2024</v>
      </c>
      <c r="F25" s="70" t="s">
        <v>1554</v>
      </c>
      <c r="G25" s="1073" t="s">
        <v>2371</v>
      </c>
      <c r="H25" s="70" t="s">
        <v>2372</v>
      </c>
      <c r="I25" s="1066"/>
      <c r="J25" s="73">
        <v>78186</v>
      </c>
      <c r="K25" s="71">
        <v>104174348</v>
      </c>
      <c r="L25" s="71">
        <v>313100</v>
      </c>
      <c r="M25" s="71">
        <v>416217048.00000006</v>
      </c>
      <c r="N25" s="71">
        <v>29500</v>
      </c>
      <c r="O25" s="71">
        <v>54430651</v>
      </c>
      <c r="P25" s="71">
        <v>2323</v>
      </c>
      <c r="Q25" s="71">
        <v>12869457</v>
      </c>
      <c r="R25" s="71">
        <v>0</v>
      </c>
      <c r="S25" s="71">
        <v>0</v>
      </c>
      <c r="T25" s="71">
        <v>0</v>
      </c>
      <c r="U25" s="71">
        <v>0</v>
      </c>
      <c r="V25" s="71">
        <v>0</v>
      </c>
      <c r="W25" s="71">
        <v>0</v>
      </c>
      <c r="X25" s="71">
        <v>0</v>
      </c>
      <c r="Y25" s="71">
        <v>0</v>
      </c>
      <c r="Z25" s="71">
        <v>587691504</v>
      </c>
      <c r="AA25" s="71">
        <v>72309320</v>
      </c>
      <c r="AB25" s="71">
        <v>528157973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2358</v>
      </c>
      <c r="B26" s="70">
        <v>18</v>
      </c>
      <c r="C26" s="70">
        <v>18</v>
      </c>
      <c r="D26" s="70">
        <v>18</v>
      </c>
      <c r="E26" s="70">
        <v>2024</v>
      </c>
      <c r="F26" s="70" t="s">
        <v>1554</v>
      </c>
      <c r="G26" s="1073" t="s">
        <v>2355</v>
      </c>
      <c r="H26" s="70" t="s">
        <v>2356</v>
      </c>
      <c r="I26" s="1066"/>
      <c r="J26" s="73">
        <v>11832</v>
      </c>
      <c r="K26" s="71">
        <v>14667287</v>
      </c>
      <c r="L26" s="71">
        <v>5043</v>
      </c>
      <c r="M26" s="71">
        <v>6240557</v>
      </c>
      <c r="N26" s="71">
        <v>152200</v>
      </c>
      <c r="O26" s="71">
        <v>362106085</v>
      </c>
      <c r="P26" s="71">
        <v>6869</v>
      </c>
      <c r="Q26" s="71">
        <v>39811010</v>
      </c>
      <c r="R26" s="71">
        <v>0</v>
      </c>
      <c r="S26" s="71">
        <v>0</v>
      </c>
      <c r="T26" s="71">
        <v>0</v>
      </c>
      <c r="U26" s="71">
        <v>0</v>
      </c>
      <c r="V26" s="71">
        <v>0</v>
      </c>
      <c r="W26" s="71">
        <v>0</v>
      </c>
      <c r="X26" s="71">
        <v>0</v>
      </c>
      <c r="Y26" s="71">
        <v>0</v>
      </c>
      <c r="Z26" s="71">
        <v>422824939</v>
      </c>
      <c r="AA26" s="71">
        <v>4416572</v>
      </c>
      <c r="AB26" s="71">
        <v>54324909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2390</v>
      </c>
      <c r="B27" s="70">
        <v>19</v>
      </c>
      <c r="C27" s="70">
        <v>18</v>
      </c>
      <c r="D27" s="70">
        <v>19</v>
      </c>
      <c r="E27" s="70">
        <v>2024</v>
      </c>
      <c r="F27" s="70" t="s">
        <v>1554</v>
      </c>
      <c r="G27" s="1073" t="s">
        <v>2387</v>
      </c>
      <c r="H27" s="70" t="s">
        <v>2388</v>
      </c>
      <c r="I27" s="1066"/>
      <c r="J27" s="73">
        <v>330836</v>
      </c>
      <c r="K27" s="71">
        <v>452003559</v>
      </c>
      <c r="L27" s="71">
        <v>490999</v>
      </c>
      <c r="M27" s="71">
        <v>669324099.99999988</v>
      </c>
      <c r="N27" s="71">
        <v>469200</v>
      </c>
      <c r="O27" s="71">
        <v>1101256983.9999998</v>
      </c>
      <c r="P27" s="71">
        <v>8548</v>
      </c>
      <c r="Q27" s="71">
        <v>50026244</v>
      </c>
      <c r="R27" s="71">
        <v>0</v>
      </c>
      <c r="S27" s="71">
        <v>0</v>
      </c>
      <c r="T27" s="71">
        <v>0</v>
      </c>
      <c r="U27" s="71">
        <v>0</v>
      </c>
      <c r="V27" s="71">
        <v>146</v>
      </c>
      <c r="W27" s="71">
        <v>0</v>
      </c>
      <c r="X27" s="71">
        <v>0</v>
      </c>
      <c r="Y27" s="71">
        <v>897480</v>
      </c>
      <c r="Z27" s="71">
        <v>2273508367.0000005</v>
      </c>
      <c r="AA27" s="71">
        <v>552655808</v>
      </c>
      <c r="AB27" s="71">
        <v>2688322975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1651</v>
      </c>
      <c r="B28" s="70">
        <v>20</v>
      </c>
      <c r="C28" s="70">
        <v>18</v>
      </c>
      <c r="D28" s="70">
        <v>20</v>
      </c>
      <c r="E28" s="70">
        <v>2024</v>
      </c>
      <c r="F28" s="70" t="s">
        <v>1554</v>
      </c>
      <c r="G28" s="1073" t="s">
        <v>1648</v>
      </c>
      <c r="H28" s="70" t="s">
        <v>1649</v>
      </c>
      <c r="I28" s="1066"/>
      <c r="J28" s="73">
        <v>540273</v>
      </c>
      <c r="K28" s="71">
        <v>732843010</v>
      </c>
      <c r="L28" s="71">
        <v>383409</v>
      </c>
      <c r="M28" s="71">
        <v>514284908</v>
      </c>
      <c r="N28" s="71">
        <v>436200</v>
      </c>
      <c r="O28" s="71">
        <v>966608208</v>
      </c>
      <c r="P28" s="71">
        <v>25339</v>
      </c>
      <c r="Q28" s="71">
        <v>144394727.00000003</v>
      </c>
      <c r="R28" s="71">
        <v>0</v>
      </c>
      <c r="S28" s="71">
        <v>0</v>
      </c>
      <c r="T28" s="71">
        <v>0</v>
      </c>
      <c r="U28" s="71">
        <v>0</v>
      </c>
      <c r="V28" s="71">
        <v>0</v>
      </c>
      <c r="W28" s="71">
        <v>0</v>
      </c>
      <c r="X28" s="71">
        <v>0</v>
      </c>
      <c r="Y28" s="71">
        <v>0</v>
      </c>
      <c r="Z28" s="71">
        <v>2358130853</v>
      </c>
      <c r="AA28" s="71">
        <v>1010772906</v>
      </c>
      <c r="AB28" s="71">
        <v>4973910593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2339</v>
      </c>
      <c r="B29" s="70">
        <v>21</v>
      </c>
      <c r="C29" s="70">
        <v>18</v>
      </c>
      <c r="D29" s="70">
        <v>21</v>
      </c>
      <c r="E29" s="70">
        <v>2024</v>
      </c>
      <c r="F29" s="70" t="s">
        <v>1554</v>
      </c>
      <c r="G29" s="1073" t="s">
        <v>2336</v>
      </c>
      <c r="H29" s="70" t="s">
        <v>2337</v>
      </c>
      <c r="I29" s="1066"/>
      <c r="J29" s="73">
        <v>38567</v>
      </c>
      <c r="K29" s="71">
        <v>50987274</v>
      </c>
      <c r="L29" s="71">
        <v>41318</v>
      </c>
      <c r="M29" s="71">
        <v>54500405</v>
      </c>
      <c r="N29" s="71">
        <v>107500</v>
      </c>
      <c r="O29" s="71">
        <v>264446081</v>
      </c>
      <c r="P29" s="71">
        <v>15465</v>
      </c>
      <c r="Q29" s="71">
        <v>87939119</v>
      </c>
      <c r="R29" s="71">
        <v>0</v>
      </c>
      <c r="S29" s="71">
        <v>0</v>
      </c>
      <c r="T29" s="71">
        <v>0</v>
      </c>
      <c r="U29" s="71">
        <v>0</v>
      </c>
      <c r="V29" s="71">
        <v>0</v>
      </c>
      <c r="W29" s="71">
        <v>0</v>
      </c>
      <c r="X29" s="71">
        <v>0</v>
      </c>
      <c r="Y29" s="71">
        <v>0</v>
      </c>
      <c r="Z29" s="71">
        <v>457872879</v>
      </c>
      <c r="AA29" s="71">
        <v>14260988.999999998</v>
      </c>
      <c r="AB29" s="71">
        <v>193004452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2382</v>
      </c>
      <c r="B30" s="70">
        <v>22</v>
      </c>
      <c r="C30" s="70">
        <v>18</v>
      </c>
      <c r="D30" s="70">
        <v>22</v>
      </c>
      <c r="E30" s="70">
        <v>2024</v>
      </c>
      <c r="F30" s="70" t="s">
        <v>1554</v>
      </c>
      <c r="G30" s="1073" t="s">
        <v>2379</v>
      </c>
      <c r="H30" s="70" t="s">
        <v>2380</v>
      </c>
      <c r="I30" s="1066"/>
      <c r="J30" s="73">
        <v>307742</v>
      </c>
      <c r="K30" s="71">
        <v>416824588</v>
      </c>
      <c r="L30" s="71">
        <v>222772</v>
      </c>
      <c r="M30" s="71">
        <v>300743343</v>
      </c>
      <c r="N30" s="71">
        <v>4300</v>
      </c>
      <c r="O30" s="71">
        <v>7983067</v>
      </c>
      <c r="P30" s="71">
        <v>1311</v>
      </c>
      <c r="Q30" s="71">
        <v>7263296</v>
      </c>
      <c r="R30" s="71">
        <v>0</v>
      </c>
      <c r="S30" s="71">
        <v>0</v>
      </c>
      <c r="T30" s="71">
        <v>0</v>
      </c>
      <c r="U30" s="71">
        <v>0</v>
      </c>
      <c r="V30" s="71">
        <v>0</v>
      </c>
      <c r="W30" s="71">
        <v>0</v>
      </c>
      <c r="X30" s="71">
        <v>0</v>
      </c>
      <c r="Y30" s="71">
        <v>0</v>
      </c>
      <c r="Z30" s="71">
        <v>732814294</v>
      </c>
      <c r="AA30" s="71">
        <v>571865994</v>
      </c>
      <c r="AB30" s="71">
        <v>2735224700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2350</v>
      </c>
      <c r="B31" s="70">
        <v>23</v>
      </c>
      <c r="C31" s="70">
        <v>18</v>
      </c>
      <c r="D31" s="70">
        <v>23</v>
      </c>
      <c r="E31" s="70">
        <v>2024</v>
      </c>
      <c r="F31" s="70" t="s">
        <v>1554</v>
      </c>
      <c r="G31" s="1073" t="s">
        <v>2348</v>
      </c>
      <c r="H31" s="70" t="s">
        <v>2311</v>
      </c>
      <c r="I31" s="1066"/>
      <c r="J31" s="73">
        <v>62496</v>
      </c>
      <c r="K31" s="71">
        <v>68431249</v>
      </c>
      <c r="L31" s="71">
        <v>128640.99999999999</v>
      </c>
      <c r="M31" s="71">
        <v>141104136</v>
      </c>
      <c r="N31" s="71">
        <v>71100</v>
      </c>
      <c r="O31" s="71">
        <v>151620932.99999997</v>
      </c>
      <c r="P31" s="71">
        <v>3106</v>
      </c>
      <c r="Q31" s="71">
        <v>17205672.999999996</v>
      </c>
      <c r="R31" s="71">
        <v>0</v>
      </c>
      <c r="S31" s="71">
        <v>0</v>
      </c>
      <c r="T31" s="71">
        <v>0</v>
      </c>
      <c r="U31" s="71">
        <v>0</v>
      </c>
      <c r="V31" s="71">
        <v>0</v>
      </c>
      <c r="W31" s="71">
        <v>0</v>
      </c>
      <c r="X31" s="71">
        <v>0</v>
      </c>
      <c r="Y31" s="71">
        <v>0</v>
      </c>
      <c r="Z31" s="71">
        <v>378361991</v>
      </c>
      <c r="AA31" s="71">
        <v>19200346</v>
      </c>
      <c r="AB31" s="71">
        <v>279547840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2323</v>
      </c>
      <c r="B32" s="70">
        <v>24</v>
      </c>
      <c r="C32" s="70">
        <v>18</v>
      </c>
      <c r="D32" s="70">
        <v>24</v>
      </c>
      <c r="E32" s="70">
        <v>2024</v>
      </c>
      <c r="F32" s="70" t="s">
        <v>1554</v>
      </c>
      <c r="G32" s="1073" t="s">
        <v>2320</v>
      </c>
      <c r="H32" s="70" t="s">
        <v>2321</v>
      </c>
      <c r="I32" s="1066"/>
      <c r="J32" s="73">
        <v>136523</v>
      </c>
      <c r="K32" s="71">
        <v>180089832</v>
      </c>
      <c r="L32" s="71">
        <v>236883</v>
      </c>
      <c r="M32" s="71">
        <v>311891178</v>
      </c>
      <c r="N32" s="71">
        <v>114600</v>
      </c>
      <c r="O32" s="71">
        <v>286307341</v>
      </c>
      <c r="P32" s="71">
        <v>798</v>
      </c>
      <c r="Q32" s="71">
        <v>6625841</v>
      </c>
      <c r="R32" s="71">
        <v>0</v>
      </c>
      <c r="S32" s="71">
        <v>0</v>
      </c>
      <c r="T32" s="71">
        <v>0</v>
      </c>
      <c r="U32" s="71">
        <v>0</v>
      </c>
      <c r="V32" s="71">
        <v>0</v>
      </c>
      <c r="W32" s="71">
        <v>0</v>
      </c>
      <c r="X32" s="71">
        <v>0</v>
      </c>
      <c r="Y32" s="71">
        <v>0</v>
      </c>
      <c r="Z32" s="71">
        <v>784914192</v>
      </c>
      <c r="AA32" s="71">
        <v>240372682.00000003</v>
      </c>
      <c r="AB32" s="71">
        <v>1682813946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1643</v>
      </c>
      <c r="B33" s="70">
        <v>25</v>
      </c>
      <c r="C33" s="70">
        <v>18</v>
      </c>
      <c r="D33" s="70">
        <v>25</v>
      </c>
      <c r="E33" s="70">
        <v>2024</v>
      </c>
      <c r="F33" s="70" t="s">
        <v>1554</v>
      </c>
      <c r="G33" s="1073" t="s">
        <v>1640</v>
      </c>
      <c r="H33" s="70" t="s">
        <v>1641</v>
      </c>
      <c r="I33" s="1066"/>
      <c r="J33" s="73">
        <v>1161696</v>
      </c>
      <c r="K33" s="71">
        <v>1526256365</v>
      </c>
      <c r="L33" s="71">
        <v>2482926</v>
      </c>
      <c r="M33" s="71">
        <v>3255423901.9999995</v>
      </c>
      <c r="N33" s="71">
        <v>555900</v>
      </c>
      <c r="O33" s="71">
        <v>1204167671.0000002</v>
      </c>
      <c r="P33" s="71">
        <v>2200</v>
      </c>
      <c r="Q33" s="71">
        <v>15570667</v>
      </c>
      <c r="R33" s="71">
        <v>0</v>
      </c>
      <c r="S33" s="71">
        <v>0</v>
      </c>
      <c r="T33" s="71">
        <v>0</v>
      </c>
      <c r="U33" s="71">
        <v>15</v>
      </c>
      <c r="V33" s="71">
        <v>360</v>
      </c>
      <c r="W33" s="71">
        <v>0</v>
      </c>
      <c r="X33" s="71">
        <v>93206</v>
      </c>
      <c r="Y33" s="71">
        <v>2209237</v>
      </c>
      <c r="Z33" s="71">
        <v>6003721047.999999</v>
      </c>
      <c r="AA33" s="71">
        <v>1980319764</v>
      </c>
      <c r="AB33" s="71">
        <v>10172813342</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2394</v>
      </c>
      <c r="B34" s="70">
        <v>26</v>
      </c>
      <c r="C34" s="70">
        <v>18</v>
      </c>
      <c r="D34" s="70">
        <v>26</v>
      </c>
      <c r="E34" s="70">
        <v>2024</v>
      </c>
      <c r="F34" s="70" t="s">
        <v>1554</v>
      </c>
      <c r="G34" s="1073" t="s">
        <v>2391</v>
      </c>
      <c r="H34" s="70" t="s">
        <v>2392</v>
      </c>
      <c r="I34" s="1066"/>
      <c r="J34" s="73">
        <v>1417608</v>
      </c>
      <c r="K34" s="71">
        <v>1894331703</v>
      </c>
      <c r="L34" s="71">
        <v>1517144</v>
      </c>
      <c r="M34" s="71">
        <v>2021618301</v>
      </c>
      <c r="N34" s="71">
        <v>280300</v>
      </c>
      <c r="O34" s="71">
        <v>583281140.99999988</v>
      </c>
      <c r="P34" s="71">
        <v>3855</v>
      </c>
      <c r="Q34" s="71">
        <v>23622520</v>
      </c>
      <c r="R34" s="71">
        <v>0</v>
      </c>
      <c r="S34" s="71">
        <v>0</v>
      </c>
      <c r="T34" s="71">
        <v>0</v>
      </c>
      <c r="U34" s="71">
        <v>0</v>
      </c>
      <c r="V34" s="71">
        <v>200</v>
      </c>
      <c r="W34" s="71">
        <v>0</v>
      </c>
      <c r="X34" s="71">
        <v>0</v>
      </c>
      <c r="Y34" s="71">
        <v>1224438.0000000002</v>
      </c>
      <c r="Z34" s="71">
        <v>4524078103</v>
      </c>
      <c r="AA34" s="71">
        <v>3171534621</v>
      </c>
      <c r="AB34" s="71">
        <v>14056991901.999998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2370</v>
      </c>
      <c r="B35" s="70">
        <v>27</v>
      </c>
      <c r="C35" s="70">
        <v>18</v>
      </c>
      <c r="D35" s="70">
        <v>27</v>
      </c>
      <c r="E35" s="70">
        <v>2024</v>
      </c>
      <c r="F35" s="70" t="s">
        <v>1554</v>
      </c>
      <c r="G35" s="1073" t="s">
        <v>2367</v>
      </c>
      <c r="H35" s="70" t="s">
        <v>2368</v>
      </c>
      <c r="I35" s="1066"/>
      <c r="J35" s="73">
        <v>17390</v>
      </c>
      <c r="K35" s="71">
        <v>23072235</v>
      </c>
      <c r="L35" s="71">
        <v>10753</v>
      </c>
      <c r="M35" s="71">
        <v>14216977</v>
      </c>
      <c r="N35" s="71">
        <v>58800</v>
      </c>
      <c r="O35" s="71">
        <v>146855955</v>
      </c>
      <c r="P35" s="71">
        <v>3600</v>
      </c>
      <c r="Q35" s="71">
        <v>19940509</v>
      </c>
      <c r="R35" s="71">
        <v>0</v>
      </c>
      <c r="S35" s="71">
        <v>0</v>
      </c>
      <c r="T35" s="71">
        <v>0</v>
      </c>
      <c r="U35" s="71">
        <v>0</v>
      </c>
      <c r="V35" s="71">
        <v>0</v>
      </c>
      <c r="W35" s="71">
        <v>0</v>
      </c>
      <c r="X35" s="71">
        <v>0</v>
      </c>
      <c r="Y35" s="71">
        <v>0</v>
      </c>
      <c r="Z35" s="71">
        <v>204085675.99999997</v>
      </c>
      <c r="AA35" s="71">
        <v>6217666</v>
      </c>
      <c r="AB35" s="71">
        <v>77087965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1575</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1575</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1575</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1575</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1575</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1575</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1575</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1575</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1575</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1575</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1575</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1575</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1575</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1575</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1575</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2353</v>
      </c>
      <c r="B190" s="70">
        <v>182</v>
      </c>
      <c r="C190" s="70">
        <v>16</v>
      </c>
      <c r="D190" s="70">
        <v>2</v>
      </c>
      <c r="E190" s="70">
        <v>2022</v>
      </c>
      <c r="F190" s="70" t="s">
        <v>161</v>
      </c>
      <c r="G190" s="1073" t="s">
        <v>2351</v>
      </c>
      <c r="H190" s="70" t="s">
        <v>2352</v>
      </c>
      <c r="I190" s="1066"/>
      <c r="J190" s="73"/>
      <c r="K190" s="71"/>
      <c r="L190" s="71"/>
      <c r="M190" s="71"/>
      <c r="N190" s="71"/>
      <c r="O190" s="71"/>
      <c r="P190" s="71"/>
      <c r="Q190" s="71"/>
      <c r="R190" s="71"/>
      <c r="S190" s="71"/>
      <c r="T190" s="71"/>
      <c r="U190" s="71"/>
      <c r="V190" s="71"/>
      <c r="W190" s="71"/>
      <c r="X190" s="71"/>
      <c r="Y190" s="71"/>
      <c r="Z190" s="71"/>
      <c r="AA190" s="71"/>
      <c r="AB190" s="71"/>
      <c r="AC190" s="72"/>
      <c r="AD190" s="71">
        <v>16685152.796896251</v>
      </c>
      <c r="AE190" s="71">
        <v>257877.22096727189</v>
      </c>
      <c r="AF190" s="71">
        <v>929984.46131186874</v>
      </c>
      <c r="AG190" s="71">
        <v>7814604.2194367498</v>
      </c>
      <c r="AH190" s="71">
        <v>17381980.015014026</v>
      </c>
      <c r="AI190" s="71">
        <v>0</v>
      </c>
      <c r="AJ190" s="71">
        <v>0</v>
      </c>
      <c r="AK190" s="71">
        <v>909443.53450931492</v>
      </c>
      <c r="AL190" s="71">
        <v>0</v>
      </c>
      <c r="AM190" s="71">
        <v>0</v>
      </c>
      <c r="AN190" s="71">
        <v>43979042.248135485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2314</v>
      </c>
      <c r="B191" s="70">
        <v>183</v>
      </c>
      <c r="C191" s="70">
        <v>16</v>
      </c>
      <c r="D191" s="70">
        <v>3</v>
      </c>
      <c r="E191" s="70">
        <v>2022</v>
      </c>
      <c r="F191" s="70" t="s">
        <v>161</v>
      </c>
      <c r="G191" s="1073" t="s">
        <v>2312</v>
      </c>
      <c r="H191" s="70" t="s">
        <v>2313</v>
      </c>
      <c r="I191" s="1066"/>
      <c r="J191" s="73"/>
      <c r="K191" s="71"/>
      <c r="L191" s="71"/>
      <c r="M191" s="71"/>
      <c r="N191" s="71"/>
      <c r="O191" s="71"/>
      <c r="P191" s="71"/>
      <c r="Q191" s="71"/>
      <c r="R191" s="71"/>
      <c r="S191" s="71"/>
      <c r="T191" s="71"/>
      <c r="U191" s="71"/>
      <c r="V191" s="71"/>
      <c r="W191" s="71"/>
      <c r="X191" s="71"/>
      <c r="Y191" s="71"/>
      <c r="Z191" s="71"/>
      <c r="AA191" s="71"/>
      <c r="AB191" s="71"/>
      <c r="AC191" s="72"/>
      <c r="AD191" s="71">
        <v>31552948.043778092</v>
      </c>
      <c r="AE191" s="71">
        <v>833141.7908173399</v>
      </c>
      <c r="AF191" s="71">
        <v>3817488.662867601</v>
      </c>
      <c r="AG191" s="71">
        <v>31214545.415462442</v>
      </c>
      <c r="AH191" s="71">
        <v>50815849.99472294</v>
      </c>
      <c r="AI191" s="71">
        <v>0</v>
      </c>
      <c r="AJ191" s="71">
        <v>0</v>
      </c>
      <c r="AK191" s="71">
        <v>2330747.6640484361</v>
      </c>
      <c r="AL191" s="71">
        <v>0</v>
      </c>
      <c r="AM191" s="71">
        <v>0</v>
      </c>
      <c r="AN191" s="71">
        <v>120564721.57169685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2318</v>
      </c>
      <c r="B192" s="70">
        <v>184</v>
      </c>
      <c r="C192" s="70">
        <v>16</v>
      </c>
      <c r="D192" s="70">
        <v>4</v>
      </c>
      <c r="E192" s="70">
        <v>2022</v>
      </c>
      <c r="F192" s="70" t="s">
        <v>161</v>
      </c>
      <c r="G192" s="1073" t="s">
        <v>2316</v>
      </c>
      <c r="H192" s="70" t="s">
        <v>2317</v>
      </c>
      <c r="I192" s="1066"/>
      <c r="J192" s="73"/>
      <c r="K192" s="71"/>
      <c r="L192" s="71"/>
      <c r="M192" s="71"/>
      <c r="N192" s="71"/>
      <c r="O192" s="71"/>
      <c r="P192" s="71"/>
      <c r="Q192" s="71"/>
      <c r="R192" s="71"/>
      <c r="S192" s="71"/>
      <c r="T192" s="71"/>
      <c r="U192" s="71"/>
      <c r="V192" s="71"/>
      <c r="W192" s="71"/>
      <c r="X192" s="71"/>
      <c r="Y192" s="71"/>
      <c r="Z192" s="71"/>
      <c r="AA192" s="71"/>
      <c r="AB192" s="71"/>
      <c r="AC192" s="72"/>
      <c r="AD192" s="71">
        <v>26006225.007898681</v>
      </c>
      <c r="AE192" s="71">
        <v>979628.25953247654</v>
      </c>
      <c r="AF192" s="71">
        <v>1131589.4843934625</v>
      </c>
      <c r="AG192" s="71">
        <v>20822492.786807954</v>
      </c>
      <c r="AH192" s="71">
        <v>43716694.665911131</v>
      </c>
      <c r="AI192" s="71">
        <v>0</v>
      </c>
      <c r="AJ192" s="71">
        <v>0</v>
      </c>
      <c r="AK192" s="71">
        <v>2244878.0132677043</v>
      </c>
      <c r="AL192" s="71">
        <v>0</v>
      </c>
      <c r="AM192" s="71">
        <v>0</v>
      </c>
      <c r="AN192" s="71">
        <v>94901508.217811421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2326</v>
      </c>
      <c r="B193" s="70">
        <v>185</v>
      </c>
      <c r="C193" s="70">
        <v>16</v>
      </c>
      <c r="D193" s="70">
        <v>5</v>
      </c>
      <c r="E193" s="70">
        <v>2022</v>
      </c>
      <c r="F193" s="70" t="s">
        <v>161</v>
      </c>
      <c r="G193" s="1073" t="s">
        <v>2324</v>
      </c>
      <c r="H193" s="70" t="s">
        <v>2325</v>
      </c>
      <c r="I193" s="1066"/>
      <c r="J193" s="73"/>
      <c r="K193" s="71"/>
      <c r="L193" s="71"/>
      <c r="M193" s="71"/>
      <c r="N193" s="71"/>
      <c r="O193" s="71"/>
      <c r="P193" s="71"/>
      <c r="Q193" s="71"/>
      <c r="R193" s="71"/>
      <c r="S193" s="71"/>
      <c r="T193" s="71"/>
      <c r="U193" s="71"/>
      <c r="V193" s="71"/>
      <c r="W193" s="71"/>
      <c r="X193" s="71"/>
      <c r="Y193" s="71"/>
      <c r="Z193" s="71"/>
      <c r="AA193" s="71"/>
      <c r="AB193" s="71"/>
      <c r="AC193" s="72"/>
      <c r="AD193" s="71">
        <v>70364031.36907737</v>
      </c>
      <c r="AE193" s="71">
        <v>439459.40614541003</v>
      </c>
      <c r="AF193" s="71">
        <v>5339281.4177415678</v>
      </c>
      <c r="AG193" s="71">
        <v>22818644.320755307</v>
      </c>
      <c r="AH193" s="71">
        <v>37712593.394590974</v>
      </c>
      <c r="AI193" s="71">
        <v>0</v>
      </c>
      <c r="AJ193" s="71">
        <v>0</v>
      </c>
      <c r="AK193" s="71">
        <v>1949176.5090754095</v>
      </c>
      <c r="AL193" s="71">
        <v>0</v>
      </c>
      <c r="AM193" s="71">
        <v>0</v>
      </c>
      <c r="AN193" s="71">
        <v>138623186.41738603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2346</v>
      </c>
      <c r="B194" s="70">
        <v>186</v>
      </c>
      <c r="C194" s="70">
        <v>16</v>
      </c>
      <c r="D194" s="70">
        <v>6</v>
      </c>
      <c r="E194" s="70">
        <v>2022</v>
      </c>
      <c r="F194" s="70" t="s">
        <v>161</v>
      </c>
      <c r="G194" s="1073" t="s">
        <v>2344</v>
      </c>
      <c r="H194" s="70" t="s">
        <v>2345</v>
      </c>
      <c r="I194" s="1066"/>
      <c r="J194" s="73"/>
      <c r="K194" s="71"/>
      <c r="L194" s="71"/>
      <c r="M194" s="71"/>
      <c r="N194" s="71"/>
      <c r="O194" s="71"/>
      <c r="P194" s="71"/>
      <c r="Q194" s="71"/>
      <c r="R194" s="71"/>
      <c r="S194" s="71"/>
      <c r="T194" s="71"/>
      <c r="U194" s="71"/>
      <c r="V194" s="71"/>
      <c r="W194" s="71"/>
      <c r="X194" s="71"/>
      <c r="Y194" s="71"/>
      <c r="Z194" s="71"/>
      <c r="AA194" s="71"/>
      <c r="AB194" s="71"/>
      <c r="AC194" s="72"/>
      <c r="AD194" s="71">
        <v>3030483.3758013365</v>
      </c>
      <c r="AE194" s="71">
        <v>289921.13599870802</v>
      </c>
      <c r="AF194" s="71">
        <v>585304.90572075651</v>
      </c>
      <c r="AG194" s="71">
        <v>5785549.0887759794</v>
      </c>
      <c r="AH194" s="71">
        <v>11928076.635994568</v>
      </c>
      <c r="AI194" s="71">
        <v>0</v>
      </c>
      <c r="AJ194" s="71">
        <v>0</v>
      </c>
      <c r="AK194" s="71">
        <v>633756.76095012308</v>
      </c>
      <c r="AL194" s="71">
        <v>0</v>
      </c>
      <c r="AM194" s="71">
        <v>0</v>
      </c>
      <c r="AN194" s="71">
        <v>22253091.90324147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2365</v>
      </c>
      <c r="B195" s="70">
        <v>187</v>
      </c>
      <c r="C195" s="70">
        <v>16</v>
      </c>
      <c r="D195" s="70">
        <v>7</v>
      </c>
      <c r="E195" s="70">
        <v>2022</v>
      </c>
      <c r="F195" s="70" t="s">
        <v>161</v>
      </c>
      <c r="G195" s="1073" t="s">
        <v>2363</v>
      </c>
      <c r="H195" s="70" t="s">
        <v>2364</v>
      </c>
      <c r="I195" s="1066"/>
      <c r="J195" s="73"/>
      <c r="K195" s="71"/>
      <c r="L195" s="71"/>
      <c r="M195" s="71"/>
      <c r="N195" s="71"/>
      <c r="O195" s="71"/>
      <c r="P195" s="71"/>
      <c r="Q195" s="71"/>
      <c r="R195" s="71"/>
      <c r="S195" s="71"/>
      <c r="T195" s="71"/>
      <c r="U195" s="71"/>
      <c r="V195" s="71"/>
      <c r="W195" s="71"/>
      <c r="X195" s="71"/>
      <c r="Y195" s="71"/>
      <c r="Z195" s="71"/>
      <c r="AA195" s="71"/>
      <c r="AB195" s="71"/>
      <c r="AC195" s="72"/>
      <c r="AD195" s="71">
        <v>3226622.9885601485</v>
      </c>
      <c r="AE195" s="71">
        <v>654611.40707076702</v>
      </c>
      <c r="AF195" s="71">
        <v>2991558.4070172003</v>
      </c>
      <c r="AG195" s="71">
        <v>25999325.336385705</v>
      </c>
      <c r="AH195" s="71">
        <v>46820238.116655797</v>
      </c>
      <c r="AI195" s="71">
        <v>0</v>
      </c>
      <c r="AJ195" s="71">
        <v>0</v>
      </c>
      <c r="AK195" s="71">
        <v>2193872.7319768937</v>
      </c>
      <c r="AL195" s="71">
        <v>0</v>
      </c>
      <c r="AM195" s="71">
        <v>0</v>
      </c>
      <c r="AN195" s="71">
        <v>81886228.987666517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2185</v>
      </c>
      <c r="B196" s="70">
        <v>188</v>
      </c>
      <c r="C196" s="70">
        <v>16</v>
      </c>
      <c r="D196" s="70">
        <v>8</v>
      </c>
      <c r="E196" s="70">
        <v>2022</v>
      </c>
      <c r="F196" s="70" t="s">
        <v>161</v>
      </c>
      <c r="G196" s="1073" t="s">
        <v>2166</v>
      </c>
      <c r="H196" s="70" t="s">
        <v>2167</v>
      </c>
      <c r="I196" s="1066"/>
      <c r="J196" s="73"/>
      <c r="K196" s="71"/>
      <c r="L196" s="71"/>
      <c r="M196" s="71"/>
      <c r="N196" s="71"/>
      <c r="O196" s="71"/>
      <c r="P196" s="71"/>
      <c r="Q196" s="71"/>
      <c r="R196" s="71"/>
      <c r="S196" s="71"/>
      <c r="T196" s="71"/>
      <c r="U196" s="71"/>
      <c r="V196" s="71"/>
      <c r="W196" s="71"/>
      <c r="X196" s="71"/>
      <c r="Y196" s="71"/>
      <c r="Z196" s="71"/>
      <c r="AA196" s="71"/>
      <c r="AB196" s="71"/>
      <c r="AC196" s="72"/>
      <c r="AD196" s="71">
        <v>53359918.324706599</v>
      </c>
      <c r="AE196" s="71">
        <v>1130692.4303949613</v>
      </c>
      <c r="AF196" s="71">
        <v>1495779.2035086001</v>
      </c>
      <c r="AG196" s="71">
        <v>27194822.683639888</v>
      </c>
      <c r="AH196" s="71">
        <v>47995418.080793187</v>
      </c>
      <c r="AI196" s="71">
        <v>0</v>
      </c>
      <c r="AJ196" s="71">
        <v>0</v>
      </c>
      <c r="AK196" s="71">
        <v>2414034.7689410257</v>
      </c>
      <c r="AL196" s="71">
        <v>0</v>
      </c>
      <c r="AM196" s="71">
        <v>0</v>
      </c>
      <c r="AN196" s="71">
        <v>133590665.49198426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2342</v>
      </c>
      <c r="B197" s="70">
        <v>189</v>
      </c>
      <c r="C197" s="70">
        <v>16</v>
      </c>
      <c r="D197" s="70">
        <v>9</v>
      </c>
      <c r="E197" s="70">
        <v>2022</v>
      </c>
      <c r="F197" s="70" t="s">
        <v>161</v>
      </c>
      <c r="G197" s="1073" t="s">
        <v>2340</v>
      </c>
      <c r="H197" s="70" t="s">
        <v>2341</v>
      </c>
      <c r="I197" s="1066"/>
      <c r="J197" s="73"/>
      <c r="K197" s="71"/>
      <c r="L197" s="71"/>
      <c r="M197" s="71"/>
      <c r="N197" s="71"/>
      <c r="O197" s="71"/>
      <c r="P197" s="71"/>
      <c r="Q197" s="71"/>
      <c r="R197" s="71"/>
      <c r="S197" s="71"/>
      <c r="T197" s="71"/>
      <c r="U197" s="71"/>
      <c r="V197" s="71"/>
      <c r="W197" s="71"/>
      <c r="X197" s="71"/>
      <c r="Y197" s="71"/>
      <c r="Z197" s="71"/>
      <c r="AA197" s="71"/>
      <c r="AB197" s="71"/>
      <c r="AC197" s="72"/>
      <c r="AD197" s="71">
        <v>2606650.5833402886</v>
      </c>
      <c r="AE197" s="71">
        <v>212100.19949379168</v>
      </c>
      <c r="AF197" s="71">
        <v>520271.02730733919</v>
      </c>
      <c r="AG197" s="71">
        <v>4431017.6907402761</v>
      </c>
      <c r="AH197" s="71">
        <v>8082033.1169994548</v>
      </c>
      <c r="AI197" s="71">
        <v>0</v>
      </c>
      <c r="AJ197" s="71">
        <v>0</v>
      </c>
      <c r="AK197" s="71">
        <v>452332.91230812581</v>
      </c>
      <c r="AL197" s="71">
        <v>0</v>
      </c>
      <c r="AM197" s="71">
        <v>0</v>
      </c>
      <c r="AN197" s="71">
        <v>16304405.530189278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2334</v>
      </c>
      <c r="B198" s="70">
        <v>190</v>
      </c>
      <c r="C198" s="70">
        <v>16</v>
      </c>
      <c r="D198" s="70">
        <v>10</v>
      </c>
      <c r="E198" s="70">
        <v>2022</v>
      </c>
      <c r="F198" s="70" t="s">
        <v>161</v>
      </c>
      <c r="G198" s="1073" t="s">
        <v>2332</v>
      </c>
      <c r="H198" s="70" t="s">
        <v>2333</v>
      </c>
      <c r="I198" s="1066"/>
      <c r="J198" s="73"/>
      <c r="K198" s="71"/>
      <c r="L198" s="71"/>
      <c r="M198" s="71"/>
      <c r="N198" s="71"/>
      <c r="O198" s="71"/>
      <c r="P198" s="71"/>
      <c r="Q198" s="71"/>
      <c r="R198" s="71"/>
      <c r="S198" s="71"/>
      <c r="T198" s="71"/>
      <c r="U198" s="71"/>
      <c r="V198" s="71"/>
      <c r="W198" s="71"/>
      <c r="X198" s="71"/>
      <c r="Y198" s="71"/>
      <c r="Z198" s="71"/>
      <c r="AA198" s="71"/>
      <c r="AB198" s="71"/>
      <c r="AC198" s="72"/>
      <c r="AD198" s="71">
        <v>53026444.880537279</v>
      </c>
      <c r="AE198" s="71">
        <v>2000455.8383910852</v>
      </c>
      <c r="AF198" s="71">
        <v>7296801.1579854321</v>
      </c>
      <c r="AG198" s="71">
        <v>82730610.003103718</v>
      </c>
      <c r="AH198" s="71">
        <v>118559633.20013408</v>
      </c>
      <c r="AI198" s="71">
        <v>0</v>
      </c>
      <c r="AJ198" s="71">
        <v>0</v>
      </c>
      <c r="AK198" s="71">
        <v>5624010.1806075117</v>
      </c>
      <c r="AL198" s="71">
        <v>0</v>
      </c>
      <c r="AM198" s="71">
        <v>0</v>
      </c>
      <c r="AN198" s="71">
        <v>269237955.26075912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2385</v>
      </c>
      <c r="B199" s="70">
        <v>191</v>
      </c>
      <c r="C199" s="70">
        <v>16</v>
      </c>
      <c r="D199" s="70">
        <v>11</v>
      </c>
      <c r="E199" s="70">
        <v>2022</v>
      </c>
      <c r="F199" s="70" t="s">
        <v>161</v>
      </c>
      <c r="G199" s="1073" t="s">
        <v>2383</v>
      </c>
      <c r="H199" s="70" t="s">
        <v>2384</v>
      </c>
      <c r="I199" s="1066"/>
      <c r="J199" s="73"/>
      <c r="K199" s="71"/>
      <c r="L199" s="71"/>
      <c r="M199" s="71"/>
      <c r="N199" s="71"/>
      <c r="O199" s="71"/>
      <c r="P199" s="71"/>
      <c r="Q199" s="71"/>
      <c r="R199" s="71"/>
      <c r="S199" s="71"/>
      <c r="T199" s="71"/>
      <c r="U199" s="71"/>
      <c r="V199" s="71"/>
      <c r="W199" s="71"/>
      <c r="X199" s="71"/>
      <c r="Y199" s="71"/>
      <c r="Z199" s="71"/>
      <c r="AA199" s="71"/>
      <c r="AB199" s="71"/>
      <c r="AC199" s="72"/>
      <c r="AD199" s="71">
        <v>30620338.482465316</v>
      </c>
      <c r="AE199" s="71">
        <v>1258868.090520706</v>
      </c>
      <c r="AF199" s="71">
        <v>4383283.4050643332</v>
      </c>
      <c r="AG199" s="71">
        <v>47441502.527963035</v>
      </c>
      <c r="AH199" s="71">
        <v>74629269.449834347</v>
      </c>
      <c r="AI199" s="71">
        <v>0</v>
      </c>
      <c r="AJ199" s="71">
        <v>0</v>
      </c>
      <c r="AK199" s="71">
        <v>3727517.607650205</v>
      </c>
      <c r="AL199" s="71">
        <v>0</v>
      </c>
      <c r="AM199" s="71">
        <v>0</v>
      </c>
      <c r="AN199" s="71">
        <v>162060779.56349793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2330</v>
      </c>
      <c r="B200" s="70">
        <v>192</v>
      </c>
      <c r="C200" s="70">
        <v>16</v>
      </c>
      <c r="D200" s="70">
        <v>12</v>
      </c>
      <c r="E200" s="70">
        <v>2022</v>
      </c>
      <c r="F200" s="70" t="s">
        <v>161</v>
      </c>
      <c r="G200" s="1073" t="s">
        <v>2328</v>
      </c>
      <c r="H200" s="70" t="s">
        <v>2329</v>
      </c>
      <c r="I200" s="1066"/>
      <c r="J200" s="73"/>
      <c r="K200" s="71"/>
      <c r="L200" s="71"/>
      <c r="M200" s="71"/>
      <c r="N200" s="71"/>
      <c r="O200" s="71"/>
      <c r="P200" s="71"/>
      <c r="Q200" s="71"/>
      <c r="R200" s="71"/>
      <c r="S200" s="71"/>
      <c r="T200" s="71"/>
      <c r="U200" s="71"/>
      <c r="V200" s="71"/>
      <c r="W200" s="71"/>
      <c r="X200" s="71"/>
      <c r="Y200" s="71"/>
      <c r="Z200" s="71"/>
      <c r="AA200" s="71"/>
      <c r="AB200" s="71"/>
      <c r="AC200" s="72"/>
      <c r="AD200" s="71">
        <v>0</v>
      </c>
      <c r="AE200" s="71">
        <v>331120.45532484021</v>
      </c>
      <c r="AF200" s="71">
        <v>656842.17197551567</v>
      </c>
      <c r="AG200" s="71">
        <v>4019722.7318225526</v>
      </c>
      <c r="AH200" s="71">
        <v>6345971.8063419377</v>
      </c>
      <c r="AI200" s="71">
        <v>0</v>
      </c>
      <c r="AJ200" s="71">
        <v>0</v>
      </c>
      <c r="AK200" s="71">
        <v>333923.18333680084</v>
      </c>
      <c r="AL200" s="71">
        <v>0</v>
      </c>
      <c r="AM200" s="71">
        <v>0</v>
      </c>
      <c r="AN200" s="71">
        <v>11687580.348801646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2361</v>
      </c>
      <c r="B201" s="70">
        <v>193</v>
      </c>
      <c r="C201" s="70">
        <v>16</v>
      </c>
      <c r="D201" s="70">
        <v>13</v>
      </c>
      <c r="E201" s="70">
        <v>2022</v>
      </c>
      <c r="F201" s="70" t="s">
        <v>161</v>
      </c>
      <c r="G201" s="1073" t="s">
        <v>2359</v>
      </c>
      <c r="H201" s="70" t="s">
        <v>2360</v>
      </c>
      <c r="I201" s="1066"/>
      <c r="J201" s="73"/>
      <c r="K201" s="71"/>
      <c r="L201" s="71"/>
      <c r="M201" s="71"/>
      <c r="N201" s="71"/>
      <c r="O201" s="71"/>
      <c r="P201" s="71"/>
      <c r="Q201" s="71"/>
      <c r="R201" s="71"/>
      <c r="S201" s="71"/>
      <c r="T201" s="71"/>
      <c r="U201" s="71"/>
      <c r="V201" s="71"/>
      <c r="W201" s="71"/>
      <c r="X201" s="71"/>
      <c r="Y201" s="71"/>
      <c r="Z201" s="71"/>
      <c r="AA201" s="71"/>
      <c r="AB201" s="71"/>
      <c r="AC201" s="72"/>
      <c r="AD201" s="71">
        <v>26840697.71537042</v>
      </c>
      <c r="AE201" s="71">
        <v>505073.13692406495</v>
      </c>
      <c r="AF201" s="71">
        <v>1417738.5494124992</v>
      </c>
      <c r="AG201" s="71">
        <v>27633537.306485463</v>
      </c>
      <c r="AH201" s="71">
        <v>42584248.518651448</v>
      </c>
      <c r="AI201" s="71">
        <v>0</v>
      </c>
      <c r="AJ201" s="71">
        <v>0</v>
      </c>
      <c r="AK201" s="71">
        <v>2180701.7479473674</v>
      </c>
      <c r="AL201" s="71">
        <v>0</v>
      </c>
      <c r="AM201" s="71">
        <v>0</v>
      </c>
      <c r="AN201" s="71">
        <v>101161996.97479126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2377</v>
      </c>
      <c r="B202" s="70">
        <v>194</v>
      </c>
      <c r="C202" s="70">
        <v>16</v>
      </c>
      <c r="D202" s="70">
        <v>14</v>
      </c>
      <c r="E202" s="70">
        <v>2022</v>
      </c>
      <c r="F202" s="70" t="s">
        <v>161</v>
      </c>
      <c r="G202" s="1073" t="s">
        <v>2375</v>
      </c>
      <c r="H202" s="70" t="s">
        <v>2376</v>
      </c>
      <c r="I202" s="1066"/>
      <c r="J202" s="73"/>
      <c r="K202" s="71"/>
      <c r="L202" s="71"/>
      <c r="M202" s="71"/>
      <c r="N202" s="71"/>
      <c r="O202" s="71"/>
      <c r="P202" s="71"/>
      <c r="Q202" s="71"/>
      <c r="R202" s="71"/>
      <c r="S202" s="71"/>
      <c r="T202" s="71"/>
      <c r="U202" s="71"/>
      <c r="V202" s="71"/>
      <c r="W202" s="71"/>
      <c r="X202" s="71"/>
      <c r="Y202" s="71"/>
      <c r="Z202" s="71"/>
      <c r="AA202" s="71"/>
      <c r="AB202" s="71"/>
      <c r="AC202" s="72"/>
      <c r="AD202" s="71">
        <v>1774313.0796466754</v>
      </c>
      <c r="AE202" s="71">
        <v>941480.74163790978</v>
      </c>
      <c r="AF202" s="71">
        <v>760896.37743698352</v>
      </c>
      <c r="AG202" s="71">
        <v>22791224.656827461</v>
      </c>
      <c r="AH202" s="71">
        <v>26318689.469567951</v>
      </c>
      <c r="AI202" s="71">
        <v>0</v>
      </c>
      <c r="AJ202" s="71">
        <v>0</v>
      </c>
      <c r="AK202" s="71">
        <v>1462624.8637493979</v>
      </c>
      <c r="AL202" s="71">
        <v>0</v>
      </c>
      <c r="AM202" s="71">
        <v>0</v>
      </c>
      <c r="AN202" s="71">
        <v>54049229.188866377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2309</v>
      </c>
      <c r="B203" s="70">
        <v>195</v>
      </c>
      <c r="C203" s="70">
        <v>16</v>
      </c>
      <c r="D203" s="70">
        <v>15</v>
      </c>
      <c r="E203" s="70">
        <v>2022</v>
      </c>
      <c r="F203" s="70" t="s">
        <v>161</v>
      </c>
      <c r="G203" s="1073" t="s">
        <v>2307</v>
      </c>
      <c r="H203" s="70" t="s">
        <v>2308</v>
      </c>
      <c r="I203" s="1066"/>
      <c r="J203" s="73"/>
      <c r="K203" s="71"/>
      <c r="L203" s="71"/>
      <c r="M203" s="71"/>
      <c r="N203" s="71"/>
      <c r="O203" s="71"/>
      <c r="P203" s="71"/>
      <c r="Q203" s="71"/>
      <c r="R203" s="71"/>
      <c r="S203" s="71"/>
      <c r="T203" s="71"/>
      <c r="U203" s="71"/>
      <c r="V203" s="71"/>
      <c r="W203" s="71"/>
      <c r="X203" s="71"/>
      <c r="Y203" s="71"/>
      <c r="Z203" s="71"/>
      <c r="AA203" s="71"/>
      <c r="AB203" s="71"/>
      <c r="AC203" s="72"/>
      <c r="AD203" s="71">
        <v>69143911.977292523</v>
      </c>
      <c r="AE203" s="71">
        <v>646981.90349185374</v>
      </c>
      <c r="AF203" s="71">
        <v>2445273.8283444941</v>
      </c>
      <c r="AG203" s="71">
        <v>37608811.043436654</v>
      </c>
      <c r="AH203" s="71">
        <v>51339339.251475051</v>
      </c>
      <c r="AI203" s="71">
        <v>0</v>
      </c>
      <c r="AJ203" s="71">
        <v>0</v>
      </c>
      <c r="AK203" s="71">
        <v>2547552.391357983</v>
      </c>
      <c r="AL203" s="71">
        <v>0</v>
      </c>
      <c r="AM203" s="71">
        <v>0</v>
      </c>
      <c r="AN203" s="71">
        <v>163731870.39539859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2305</v>
      </c>
      <c r="B204" s="70">
        <v>196</v>
      </c>
      <c r="C204" s="70">
        <v>16</v>
      </c>
      <c r="D204" s="70">
        <v>16</v>
      </c>
      <c r="E204" s="70">
        <v>2022</v>
      </c>
      <c r="F204" s="70" t="s">
        <v>161</v>
      </c>
      <c r="G204" s="1073" t="s">
        <v>2303</v>
      </c>
      <c r="H204" s="70" t="s">
        <v>2304</v>
      </c>
      <c r="I204" s="1066"/>
      <c r="J204" s="73"/>
      <c r="K204" s="71"/>
      <c r="L204" s="71"/>
      <c r="M204" s="71"/>
      <c r="N204" s="71"/>
      <c r="O204" s="71"/>
      <c r="P204" s="71"/>
      <c r="Q204" s="71"/>
      <c r="R204" s="71"/>
      <c r="S204" s="71"/>
      <c r="T204" s="71"/>
      <c r="U204" s="71"/>
      <c r="V204" s="71"/>
      <c r="W204" s="71"/>
      <c r="X204" s="71"/>
      <c r="Y204" s="71"/>
      <c r="Z204" s="71"/>
      <c r="AA204" s="71"/>
      <c r="AB204" s="71"/>
      <c r="AC204" s="72"/>
      <c r="AD204" s="71">
        <v>10127756.324376233</v>
      </c>
      <c r="AE204" s="71">
        <v>363164.37035627634</v>
      </c>
      <c r="AF204" s="71">
        <v>741386.21391295828</v>
      </c>
      <c r="AG204" s="71">
        <v>10649797.469576258</v>
      </c>
      <c r="AH204" s="71">
        <v>23546333.099625643</v>
      </c>
      <c r="AI204" s="71">
        <v>0</v>
      </c>
      <c r="AJ204" s="71">
        <v>0</v>
      </c>
      <c r="AK204" s="71">
        <v>1141227.0279700872</v>
      </c>
      <c r="AL204" s="71">
        <v>0</v>
      </c>
      <c r="AM204" s="71">
        <v>0</v>
      </c>
      <c r="AN204" s="71">
        <v>46569664.505817458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2373</v>
      </c>
      <c r="B205" s="70">
        <v>197</v>
      </c>
      <c r="C205" s="70">
        <v>16</v>
      </c>
      <c r="D205" s="70">
        <v>17</v>
      </c>
      <c r="E205" s="70">
        <v>2022</v>
      </c>
      <c r="F205" s="70" t="s">
        <v>161</v>
      </c>
      <c r="G205" s="1073" t="s">
        <v>2371</v>
      </c>
      <c r="H205" s="70" t="s">
        <v>2372</v>
      </c>
      <c r="I205" s="1066"/>
      <c r="J205" s="73"/>
      <c r="K205" s="71"/>
      <c r="L205" s="71"/>
      <c r="M205" s="71"/>
      <c r="N205" s="71"/>
      <c r="O205" s="71"/>
      <c r="P205" s="71"/>
      <c r="Q205" s="71"/>
      <c r="R205" s="71"/>
      <c r="S205" s="71"/>
      <c r="T205" s="71"/>
      <c r="U205" s="71"/>
      <c r="V205" s="71"/>
      <c r="W205" s="71"/>
      <c r="X205" s="71"/>
      <c r="Y205" s="71"/>
      <c r="Z205" s="71"/>
      <c r="AA205" s="71"/>
      <c r="AB205" s="71"/>
      <c r="AC205" s="72"/>
      <c r="AD205" s="71">
        <v>17537552.964108974</v>
      </c>
      <c r="AE205" s="71">
        <v>296024.7388618387</v>
      </c>
      <c r="AF205" s="71">
        <v>1463262.2643018914</v>
      </c>
      <c r="AG205" s="71">
        <v>11697228.631620061</v>
      </c>
      <c r="AH205" s="71">
        <v>25522772.13022035</v>
      </c>
      <c r="AI205" s="71">
        <v>0</v>
      </c>
      <c r="AJ205" s="71">
        <v>0</v>
      </c>
      <c r="AK205" s="71">
        <v>1325104.2952058199</v>
      </c>
      <c r="AL205" s="71">
        <v>0</v>
      </c>
      <c r="AM205" s="71">
        <v>0</v>
      </c>
      <c r="AN205" s="71">
        <v>57841945.024318933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2357</v>
      </c>
      <c r="B206" s="70">
        <v>198</v>
      </c>
      <c r="C206" s="70">
        <v>16</v>
      </c>
      <c r="D206" s="70">
        <v>18</v>
      </c>
      <c r="E206" s="70">
        <v>2022</v>
      </c>
      <c r="F206" s="70" t="s">
        <v>161</v>
      </c>
      <c r="G206" s="1073" t="s">
        <v>2355</v>
      </c>
      <c r="H206" s="70" t="s">
        <v>2356</v>
      </c>
      <c r="I206" s="1066"/>
      <c r="J206" s="73"/>
      <c r="K206" s="71"/>
      <c r="L206" s="71"/>
      <c r="M206" s="71"/>
      <c r="N206" s="71"/>
      <c r="O206" s="71"/>
      <c r="P206" s="71"/>
      <c r="Q206" s="71"/>
      <c r="R206" s="71"/>
      <c r="S206" s="71"/>
      <c r="T206" s="71"/>
      <c r="U206" s="71"/>
      <c r="V206" s="71"/>
      <c r="W206" s="71"/>
      <c r="X206" s="71"/>
      <c r="Y206" s="71"/>
      <c r="Z206" s="71"/>
      <c r="AA206" s="71"/>
      <c r="AB206" s="71"/>
      <c r="AC206" s="72"/>
      <c r="AD206" s="71">
        <v>0</v>
      </c>
      <c r="AE206" s="71">
        <v>175478.58231500749</v>
      </c>
      <c r="AF206" s="71">
        <v>123564.36898549306</v>
      </c>
      <c r="AG206" s="71">
        <v>2237444.5765124168</v>
      </c>
      <c r="AH206" s="71">
        <v>2905899.5476851971</v>
      </c>
      <c r="AI206" s="71">
        <v>0</v>
      </c>
      <c r="AJ206" s="71">
        <v>0</v>
      </c>
      <c r="AK206" s="71">
        <v>138553.586898835</v>
      </c>
      <c r="AL206" s="71">
        <v>0</v>
      </c>
      <c r="AM206" s="71">
        <v>0</v>
      </c>
      <c r="AN206" s="71">
        <v>5580940.6623969497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2389</v>
      </c>
      <c r="B207" s="70">
        <v>199</v>
      </c>
      <c r="C207" s="70">
        <v>16</v>
      </c>
      <c r="D207" s="70">
        <v>19</v>
      </c>
      <c r="E207" s="70">
        <v>2022</v>
      </c>
      <c r="F207" s="70" t="s">
        <v>161</v>
      </c>
      <c r="G207" s="1073" t="s">
        <v>2387</v>
      </c>
      <c r="H207" s="70" t="s">
        <v>2388</v>
      </c>
      <c r="I207" s="1066"/>
      <c r="J207" s="73"/>
      <c r="K207" s="71"/>
      <c r="L207" s="71"/>
      <c r="M207" s="71"/>
      <c r="N207" s="71"/>
      <c r="O207" s="71"/>
      <c r="P207" s="71"/>
      <c r="Q207" s="71"/>
      <c r="R207" s="71"/>
      <c r="S207" s="71"/>
      <c r="T207" s="71"/>
      <c r="U207" s="71"/>
      <c r="V207" s="71"/>
      <c r="W207" s="71"/>
      <c r="X207" s="71"/>
      <c r="Y207" s="71"/>
      <c r="Z207" s="71"/>
      <c r="AA207" s="71"/>
      <c r="AB207" s="71"/>
      <c r="AC207" s="72"/>
      <c r="AD207" s="71">
        <v>77507742.421077996</v>
      </c>
      <c r="AE207" s="71">
        <v>1936368.0083282131</v>
      </c>
      <c r="AF207" s="71">
        <v>6919604.6631876109</v>
      </c>
      <c r="AG207" s="71">
        <v>89865206.557129845</v>
      </c>
      <c r="AH207" s="71">
        <v>139643430.10218093</v>
      </c>
      <c r="AI207" s="71">
        <v>0</v>
      </c>
      <c r="AJ207" s="71">
        <v>0</v>
      </c>
      <c r="AK207" s="71">
        <v>6454944.3201173004</v>
      </c>
      <c r="AL207" s="71">
        <v>0</v>
      </c>
      <c r="AM207" s="71">
        <v>0</v>
      </c>
      <c r="AN207" s="71">
        <v>322327296.0720219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1650</v>
      </c>
      <c r="B208" s="70">
        <v>200</v>
      </c>
      <c r="C208" s="70">
        <v>16</v>
      </c>
      <c r="D208" s="70">
        <v>20</v>
      </c>
      <c r="E208" s="70">
        <v>2022</v>
      </c>
      <c r="F208" s="70" t="s">
        <v>161</v>
      </c>
      <c r="G208" s="1073" t="s">
        <v>1648</v>
      </c>
      <c r="H208" s="70" t="s">
        <v>1649</v>
      </c>
      <c r="I208" s="1066"/>
      <c r="J208" s="73"/>
      <c r="K208" s="71"/>
      <c r="L208" s="71"/>
      <c r="M208" s="71"/>
      <c r="N208" s="71"/>
      <c r="O208" s="71"/>
      <c r="P208" s="71"/>
      <c r="Q208" s="71"/>
      <c r="R208" s="71"/>
      <c r="S208" s="71"/>
      <c r="T208" s="71"/>
      <c r="U208" s="71"/>
      <c r="V208" s="71"/>
      <c r="W208" s="71"/>
      <c r="X208" s="71"/>
      <c r="Y208" s="71"/>
      <c r="Z208" s="71"/>
      <c r="AA208" s="71"/>
      <c r="AB208" s="71"/>
      <c r="AC208" s="72"/>
      <c r="AD208" s="71">
        <v>409421507.90792722</v>
      </c>
      <c r="AE208" s="71">
        <v>7615770.4724713247</v>
      </c>
      <c r="AF208" s="71">
        <v>6685482.7008993076</v>
      </c>
      <c r="AG208" s="71">
        <v>224468336.77893686</v>
      </c>
      <c r="AH208" s="71">
        <v>319413914.25254422</v>
      </c>
      <c r="AI208" s="71">
        <v>0</v>
      </c>
      <c r="AJ208" s="71">
        <v>0</v>
      </c>
      <c r="AK208" s="71">
        <v>15180592.112383727</v>
      </c>
      <c r="AL208" s="71">
        <v>0</v>
      </c>
      <c r="AM208" s="71">
        <v>0</v>
      </c>
      <c r="AN208" s="71">
        <v>982785604.22516263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2338</v>
      </c>
      <c r="B209" s="70">
        <v>201</v>
      </c>
      <c r="C209" s="70">
        <v>16</v>
      </c>
      <c r="D209" s="70">
        <v>21</v>
      </c>
      <c r="E209" s="70">
        <v>2022</v>
      </c>
      <c r="F209" s="70" t="s">
        <v>161</v>
      </c>
      <c r="G209" s="1073" t="s">
        <v>2336</v>
      </c>
      <c r="H209" s="70" t="s">
        <v>2337</v>
      </c>
      <c r="I209" s="1066"/>
      <c r="J209" s="73"/>
      <c r="K209" s="71"/>
      <c r="L209" s="71"/>
      <c r="M209" s="71"/>
      <c r="N209" s="71"/>
      <c r="O209" s="71"/>
      <c r="P209" s="71"/>
      <c r="Q209" s="71"/>
      <c r="R209" s="71"/>
      <c r="S209" s="71"/>
      <c r="T209" s="71"/>
      <c r="U209" s="71"/>
      <c r="V209" s="71"/>
      <c r="W209" s="71"/>
      <c r="X209" s="71"/>
      <c r="Y209" s="71"/>
      <c r="Z209" s="71"/>
      <c r="AA209" s="71"/>
      <c r="AB209" s="71"/>
      <c r="AC209" s="72"/>
      <c r="AD209" s="71">
        <v>1460365.9193034093</v>
      </c>
      <c r="AE209" s="71">
        <v>221255.6037884877</v>
      </c>
      <c r="AF209" s="71">
        <v>507264.25162465574</v>
      </c>
      <c r="AG209" s="71">
        <v>4880700.179156987</v>
      </c>
      <c r="AH209" s="71">
        <v>8616205.8279709984</v>
      </c>
      <c r="AI209" s="71">
        <v>0</v>
      </c>
      <c r="AJ209" s="71">
        <v>0</v>
      </c>
      <c r="AK209" s="71">
        <v>463825.2415103591</v>
      </c>
      <c r="AL209" s="71">
        <v>0</v>
      </c>
      <c r="AM209" s="71">
        <v>0</v>
      </c>
      <c r="AN209" s="71">
        <v>16149617.023354897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2381</v>
      </c>
      <c r="B210" s="70">
        <v>202</v>
      </c>
      <c r="C210" s="70">
        <v>16</v>
      </c>
      <c r="D210" s="70">
        <v>22</v>
      </c>
      <c r="E210" s="70">
        <v>2022</v>
      </c>
      <c r="F210" s="70" t="s">
        <v>161</v>
      </c>
      <c r="G210" s="1073" t="s">
        <v>2379</v>
      </c>
      <c r="H210" s="70" t="s">
        <v>2380</v>
      </c>
      <c r="I210" s="1066"/>
      <c r="J210" s="73"/>
      <c r="K210" s="71"/>
      <c r="L210" s="71"/>
      <c r="M210" s="71"/>
      <c r="N210" s="71"/>
      <c r="O210" s="71"/>
      <c r="P210" s="71"/>
      <c r="Q210" s="71"/>
      <c r="R210" s="71"/>
      <c r="S210" s="71"/>
      <c r="T210" s="71"/>
      <c r="U210" s="71"/>
      <c r="V210" s="71"/>
      <c r="W210" s="71"/>
      <c r="X210" s="71"/>
      <c r="Y210" s="71"/>
      <c r="Z210" s="71"/>
      <c r="AA210" s="71"/>
      <c r="AB210" s="71"/>
      <c r="AC210" s="72"/>
      <c r="AD210" s="71">
        <v>182697886.07586029</v>
      </c>
      <c r="AE210" s="71">
        <v>3532460.1570368898</v>
      </c>
      <c r="AF210" s="71">
        <v>6789536.9063607762</v>
      </c>
      <c r="AG210" s="71">
        <v>113956123.28413731</v>
      </c>
      <c r="AH210" s="71">
        <v>155770104.24641183</v>
      </c>
      <c r="AI210" s="71">
        <v>0</v>
      </c>
      <c r="AJ210" s="71">
        <v>0</v>
      </c>
      <c r="AK210" s="71">
        <v>7668870.0148385931</v>
      </c>
      <c r="AL210" s="71">
        <v>0</v>
      </c>
      <c r="AM210" s="71">
        <v>0</v>
      </c>
      <c r="AN210" s="71">
        <v>470414980.68464565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2349</v>
      </c>
      <c r="B211" s="70">
        <v>203</v>
      </c>
      <c r="C211" s="70">
        <v>16</v>
      </c>
      <c r="D211" s="70">
        <v>23</v>
      </c>
      <c r="E211" s="70">
        <v>2022</v>
      </c>
      <c r="F211" s="70" t="s">
        <v>161</v>
      </c>
      <c r="G211" s="1073" t="s">
        <v>2348</v>
      </c>
      <c r="H211" s="70" t="s">
        <v>2311</v>
      </c>
      <c r="I211" s="1066"/>
      <c r="J211" s="73"/>
      <c r="K211" s="71"/>
      <c r="L211" s="71"/>
      <c r="M211" s="71"/>
      <c r="N211" s="71"/>
      <c r="O211" s="71"/>
      <c r="P211" s="71"/>
      <c r="Q211" s="71"/>
      <c r="R211" s="71"/>
      <c r="S211" s="71"/>
      <c r="T211" s="71"/>
      <c r="U211" s="71"/>
      <c r="V211" s="71"/>
      <c r="W211" s="71"/>
      <c r="X211" s="71"/>
      <c r="Y211" s="71"/>
      <c r="Z211" s="71"/>
      <c r="AA211" s="71"/>
      <c r="AB211" s="71"/>
      <c r="AC211" s="72"/>
      <c r="AD211" s="71">
        <v>1075895.1443173878</v>
      </c>
      <c r="AE211" s="71">
        <v>283817.53313557734</v>
      </c>
      <c r="AF211" s="71">
        <v>1638853.7360181184</v>
      </c>
      <c r="AG211" s="71">
        <v>6739753.393465098</v>
      </c>
      <c r="AH211" s="71">
        <v>13156673.87122912</v>
      </c>
      <c r="AI211" s="71">
        <v>0</v>
      </c>
      <c r="AJ211" s="71">
        <v>0</v>
      </c>
      <c r="AK211" s="71">
        <v>624846.97763603227</v>
      </c>
      <c r="AL211" s="71">
        <v>0</v>
      </c>
      <c r="AM211" s="71">
        <v>0</v>
      </c>
      <c r="AN211" s="71">
        <v>23519840.655801333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2322</v>
      </c>
      <c r="B212" s="70">
        <v>204</v>
      </c>
      <c r="C212" s="70">
        <v>16</v>
      </c>
      <c r="D212" s="70">
        <v>24</v>
      </c>
      <c r="E212" s="70">
        <v>2022</v>
      </c>
      <c r="F212" s="70" t="s">
        <v>161</v>
      </c>
      <c r="G212" s="1073" t="s">
        <v>2320</v>
      </c>
      <c r="H212" s="70" t="s">
        <v>2321</v>
      </c>
      <c r="I212" s="1066"/>
      <c r="J212" s="73"/>
      <c r="K212" s="71"/>
      <c r="L212" s="71"/>
      <c r="M212" s="71"/>
      <c r="N212" s="71"/>
      <c r="O212" s="71"/>
      <c r="P212" s="71"/>
      <c r="Q212" s="71"/>
      <c r="R212" s="71"/>
      <c r="S212" s="71"/>
      <c r="T212" s="71"/>
      <c r="U212" s="71"/>
      <c r="V212" s="71"/>
      <c r="W212" s="71"/>
      <c r="X212" s="71"/>
      <c r="Y212" s="71"/>
      <c r="Z212" s="71"/>
      <c r="AA212" s="71"/>
      <c r="AB212" s="71"/>
      <c r="AC212" s="72"/>
      <c r="AD212" s="71">
        <v>19541271.512478027</v>
      </c>
      <c r="AE212" s="71">
        <v>770579.8614702503</v>
      </c>
      <c r="AF212" s="71">
        <v>1281167.4047443226</v>
      </c>
      <c r="AG212" s="71">
        <v>30556473.481194083</v>
      </c>
      <c r="AH212" s="71">
        <v>61745023.661200717</v>
      </c>
      <c r="AI212" s="71">
        <v>0</v>
      </c>
      <c r="AJ212" s="71">
        <v>0</v>
      </c>
      <c r="AK212" s="71">
        <v>3356276.6362297479</v>
      </c>
      <c r="AL212" s="71">
        <v>0</v>
      </c>
      <c r="AM212" s="71">
        <v>0</v>
      </c>
      <c r="AN212" s="71">
        <v>117250792.55731715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1642</v>
      </c>
      <c r="B213" s="70">
        <v>205</v>
      </c>
      <c r="C213" s="70">
        <v>16</v>
      </c>
      <c r="D213" s="70">
        <v>25</v>
      </c>
      <c r="E213" s="70">
        <v>2022</v>
      </c>
      <c r="F213" s="70" t="s">
        <v>161</v>
      </c>
      <c r="G213" s="1073" t="s">
        <v>1640</v>
      </c>
      <c r="H213" s="70" t="s">
        <v>1641</v>
      </c>
      <c r="I213" s="1066"/>
      <c r="J213" s="73"/>
      <c r="K213" s="71"/>
      <c r="L213" s="71"/>
      <c r="M213" s="71"/>
      <c r="N213" s="71"/>
      <c r="O213" s="71"/>
      <c r="P213" s="71"/>
      <c r="Q213" s="71"/>
      <c r="R213" s="71"/>
      <c r="S213" s="71"/>
      <c r="T213" s="71"/>
      <c r="U213" s="71"/>
      <c r="V213" s="71"/>
      <c r="W213" s="71"/>
      <c r="X213" s="71"/>
      <c r="Y213" s="71"/>
      <c r="Z213" s="71"/>
      <c r="AA213" s="71"/>
      <c r="AB213" s="71"/>
      <c r="AC213" s="72"/>
      <c r="AD213" s="71">
        <v>493619070.69574541</v>
      </c>
      <c r="AE213" s="71">
        <v>8494689.284762146</v>
      </c>
      <c r="AF213" s="71">
        <v>18274519.834170289</v>
      </c>
      <c r="AG213" s="71">
        <v>327736275.06399888</v>
      </c>
      <c r="AH213" s="71">
        <v>429218456.71985465</v>
      </c>
      <c r="AI213" s="71">
        <v>0</v>
      </c>
      <c r="AJ213" s="71">
        <v>0</v>
      </c>
      <c r="AK213" s="71">
        <v>20867616.41266191</v>
      </c>
      <c r="AL213" s="71">
        <v>0</v>
      </c>
      <c r="AM213" s="71">
        <v>0</v>
      </c>
      <c r="AN213" s="71">
        <v>1298210628.0111933</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2393</v>
      </c>
      <c r="B214" s="70">
        <v>206</v>
      </c>
      <c r="C214" s="70">
        <v>16</v>
      </c>
      <c r="D214" s="70">
        <v>26</v>
      </c>
      <c r="E214" s="70">
        <v>2022</v>
      </c>
      <c r="F214" s="70" t="s">
        <v>161</v>
      </c>
      <c r="G214" s="1073" t="s">
        <v>2391</v>
      </c>
      <c r="H214" s="70" t="s">
        <v>2392</v>
      </c>
      <c r="I214" s="1066"/>
      <c r="J214" s="73"/>
      <c r="K214" s="71"/>
      <c r="L214" s="71"/>
      <c r="M214" s="71"/>
      <c r="N214" s="71"/>
      <c r="O214" s="71"/>
      <c r="P214" s="71"/>
      <c r="Q214" s="71"/>
      <c r="R214" s="71"/>
      <c r="S214" s="71"/>
      <c r="T214" s="71"/>
      <c r="U214" s="71"/>
      <c r="V214" s="71"/>
      <c r="W214" s="71"/>
      <c r="X214" s="71"/>
      <c r="Y214" s="71"/>
      <c r="Z214" s="71"/>
      <c r="AA214" s="71"/>
      <c r="AB214" s="71"/>
      <c r="AC214" s="72"/>
      <c r="AD214" s="71">
        <v>285346456.44506174</v>
      </c>
      <c r="AE214" s="71">
        <v>17999524.843372419</v>
      </c>
      <c r="AF214" s="71">
        <v>12772653.720395176</v>
      </c>
      <c r="AG214" s="71">
        <v>910513812.18648553</v>
      </c>
      <c r="AH214" s="71">
        <v>1075321717.5483756</v>
      </c>
      <c r="AI214" s="71">
        <v>0</v>
      </c>
      <c r="AJ214" s="71">
        <v>0</v>
      </c>
      <c r="AK214" s="71">
        <v>51596167.790017612</v>
      </c>
      <c r="AL214" s="71">
        <v>0</v>
      </c>
      <c r="AM214" s="71">
        <v>0</v>
      </c>
      <c r="AN214" s="71">
        <v>2353550332.5337081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2369</v>
      </c>
      <c r="B215" s="70">
        <v>207</v>
      </c>
      <c r="C215" s="70">
        <v>16</v>
      </c>
      <c r="D215" s="70">
        <v>27</v>
      </c>
      <c r="E215" s="70">
        <v>2022</v>
      </c>
      <c r="F215" s="70" t="s">
        <v>161</v>
      </c>
      <c r="G215" s="1073" t="s">
        <v>2367</v>
      </c>
      <c r="H215" s="70" t="s">
        <v>2368</v>
      </c>
      <c r="I215" s="1066"/>
      <c r="J215" s="73"/>
      <c r="K215" s="71"/>
      <c r="L215" s="71"/>
      <c r="M215" s="71"/>
      <c r="N215" s="71"/>
      <c r="O215" s="71"/>
      <c r="P215" s="71"/>
      <c r="Q215" s="71"/>
      <c r="R215" s="71"/>
      <c r="S215" s="71"/>
      <c r="T215" s="71"/>
      <c r="U215" s="71"/>
      <c r="V215" s="71"/>
      <c r="W215" s="71"/>
      <c r="X215" s="71"/>
      <c r="Y215" s="71"/>
      <c r="Z215" s="71"/>
      <c r="AA215" s="71"/>
      <c r="AB215" s="71"/>
      <c r="AC215" s="72"/>
      <c r="AD215" s="71">
        <v>983441.85222392296</v>
      </c>
      <c r="AE215" s="71">
        <v>117494.35511526588</v>
      </c>
      <c r="AF215" s="71">
        <v>793413.3166436922</v>
      </c>
      <c r="AG215" s="71">
        <v>2160669.5175144416</v>
      </c>
      <c r="AH215" s="71">
        <v>3627032.7074967809</v>
      </c>
      <c r="AI215" s="71">
        <v>0</v>
      </c>
      <c r="AJ215" s="71">
        <v>0</v>
      </c>
      <c r="AK215" s="71">
        <v>193561.81431626625</v>
      </c>
      <c r="AL215" s="71">
        <v>0</v>
      </c>
      <c r="AM215" s="71">
        <v>0</v>
      </c>
      <c r="AN215" s="71">
        <v>7875613.5633103698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1579</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1579</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1579</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1579</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1579</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1579</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1579</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1579</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1579</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2166</v>
      </c>
      <c r="H6" s="77" t="s">
        <v>2167</v>
      </c>
      <c r="I6" s="77" t="s">
        <v>2396</v>
      </c>
      <c r="J6" s="77" t="s">
        <v>2397</v>
      </c>
      <c r="K6" s="1080">
        <v>33</v>
      </c>
      <c r="L6" s="1081">
        <v>48</v>
      </c>
      <c r="M6" s="1044"/>
      <c r="N6" s="988">
        <v>1</v>
      </c>
      <c r="O6" s="77" t="s">
        <v>1653</v>
      </c>
      <c r="P6" s="77" t="s">
        <v>1654</v>
      </c>
      <c r="Q6" s="77" t="s">
        <v>1501</v>
      </c>
      <c r="R6" s="16"/>
      <c r="S6" s="77">
        <v>1</v>
      </c>
      <c r="T6" s="77" t="s">
        <v>2166</v>
      </c>
      <c r="U6" s="77" t="s">
        <v>2167</v>
      </c>
      <c r="V6" s="77" t="s">
        <v>1501</v>
      </c>
      <c r="W6" s="16"/>
      <c r="X6" s="77">
        <v>1</v>
      </c>
      <c r="Y6" s="692" t="s">
        <v>1653</v>
      </c>
      <c r="Z6" s="77" t="s">
        <v>1654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1676</v>
      </c>
      <c r="P7" s="77" t="s">
        <v>1677</v>
      </c>
      <c r="Q7" s="77" t="s">
        <v>1501</v>
      </c>
      <c r="R7" s="16"/>
      <c r="S7" s="77">
        <v>2</v>
      </c>
      <c r="T7" s="76" t="s">
        <v>795</v>
      </c>
      <c r="U7" s="77" t="s">
        <v>1503</v>
      </c>
      <c r="V7" s="77" t="s">
        <v>1503</v>
      </c>
      <c r="W7" s="16"/>
      <c r="X7" s="77">
        <v>2</v>
      </c>
      <c r="Y7" s="692" t="s">
        <v>1676</v>
      </c>
      <c r="Z7" s="77" t="s">
        <v>1677</v>
      </c>
      <c r="AA7" s="77" t="s">
        <v>1501</v>
      </c>
      <c r="AB7" s="16"/>
      <c r="AC7" s="77">
        <v>2</v>
      </c>
      <c r="AD7" s="77" t="s">
        <v>2351</v>
      </c>
      <c r="AE7" s="77" t="s">
        <v>2352</v>
      </c>
      <c r="AF7" s="77" t="s">
        <v>1501</v>
      </c>
    </row>
    <row r="8" spans="1:32" ht="12">
      <c r="A8" s="16"/>
      <c r="B8" s="16"/>
      <c r="C8" s="16"/>
      <c r="D8" s="16"/>
      <c r="F8" s="16"/>
      <c r="G8" s="16"/>
      <c r="H8" s="16"/>
      <c r="I8" s="16"/>
      <c r="J8" s="16"/>
      <c r="K8" s="1044"/>
      <c r="L8" s="1044"/>
      <c r="M8" s="1044"/>
      <c r="N8" s="988">
        <v>3</v>
      </c>
      <c r="O8" s="77" t="s">
        <v>1699</v>
      </c>
      <c r="P8" s="77" t="s">
        <v>1700</v>
      </c>
      <c r="Q8" s="77" t="s">
        <v>1501</v>
      </c>
      <c r="R8" s="16"/>
      <c r="S8" s="16"/>
      <c r="T8" s="16"/>
      <c r="U8" s="16"/>
      <c r="V8" s="16"/>
      <c r="W8" s="16"/>
      <c r="X8" s="77">
        <v>3</v>
      </c>
      <c r="Y8" s="692" t="s">
        <v>1699</v>
      </c>
      <c r="Z8" s="77" t="s">
        <v>1700</v>
      </c>
      <c r="AA8" s="77" t="s">
        <v>1501</v>
      </c>
      <c r="AB8" s="16"/>
      <c r="AC8" s="77">
        <v>3</v>
      </c>
      <c r="AD8" s="77" t="s">
        <v>2312</v>
      </c>
      <c r="AE8" s="77" t="s">
        <v>2313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1722</v>
      </c>
      <c r="P9" s="77" t="s">
        <v>1723</v>
      </c>
      <c r="Q9" s="77" t="s">
        <v>1501</v>
      </c>
      <c r="R9" s="16"/>
      <c r="S9" s="16"/>
      <c r="T9" s="16"/>
      <c r="U9" s="16"/>
      <c r="V9" s="16"/>
      <c r="W9" s="16"/>
      <c r="X9" s="77">
        <v>4</v>
      </c>
      <c r="Y9" s="692" t="s">
        <v>1722</v>
      </c>
      <c r="Z9" s="77" t="s">
        <v>1723</v>
      </c>
      <c r="AA9" s="77" t="s">
        <v>1501</v>
      </c>
      <c r="AB9" s="16"/>
      <c r="AC9" s="77">
        <v>4</v>
      </c>
      <c r="AD9" s="77" t="s">
        <v>2316</v>
      </c>
      <c r="AE9" s="77" t="s">
        <v>2317</v>
      </c>
      <c r="AF9" s="77" t="s">
        <v>1501</v>
      </c>
    </row>
    <row r="10" spans="1:32" ht="12">
      <c r="A10" s="16"/>
      <c r="B10" s="16"/>
      <c r="C10" s="16"/>
      <c r="D10" s="16"/>
      <c r="F10" s="75" t="s">
        <v>1501</v>
      </c>
      <c r="G10" s="76" t="s">
        <v>2166</v>
      </c>
      <c r="H10" s="77" t="s">
        <v>2167</v>
      </c>
      <c r="I10" s="77" t="s">
        <v>2396</v>
      </c>
      <c r="J10" s="77" t="s">
        <v>2397</v>
      </c>
      <c r="K10" s="1079">
        <v>33</v>
      </c>
      <c r="L10" s="1045">
        <v>48</v>
      </c>
      <c r="M10" s="1044"/>
      <c r="N10" s="988">
        <v>5</v>
      </c>
      <c r="O10" s="77" t="s">
        <v>1745</v>
      </c>
      <c r="P10" s="77" t="s">
        <v>1746</v>
      </c>
      <c r="Q10" s="77" t="s">
        <v>1501</v>
      </c>
      <c r="R10" s="16"/>
      <c r="S10" s="16"/>
      <c r="T10" s="16"/>
      <c r="U10" s="16"/>
      <c r="V10" s="16"/>
      <c r="W10" s="16"/>
      <c r="X10" s="77">
        <v>5</v>
      </c>
      <c r="Y10" s="692" t="s">
        <v>1745</v>
      </c>
      <c r="Z10" s="77" t="s">
        <v>1746</v>
      </c>
      <c r="AA10" s="77" t="s">
        <v>1501</v>
      </c>
      <c r="AB10" s="16"/>
      <c r="AC10" s="77">
        <v>5</v>
      </c>
      <c r="AD10" s="77" t="s">
        <v>2324</v>
      </c>
      <c r="AE10" s="77" t="s">
        <v>2325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1768</v>
      </c>
      <c r="P11" s="77" t="s">
        <v>1769</v>
      </c>
      <c r="Q11" s="77" t="s">
        <v>1501</v>
      </c>
      <c r="R11" s="16"/>
      <c r="S11" s="16"/>
      <c r="T11" s="16"/>
      <c r="U11" s="16"/>
      <c r="V11" s="16"/>
      <c r="W11" s="16"/>
      <c r="X11" s="77">
        <v>6</v>
      </c>
      <c r="Y11" s="692" t="s">
        <v>1768</v>
      </c>
      <c r="Z11" s="77" t="s">
        <v>1769</v>
      </c>
      <c r="AA11" s="77" t="s">
        <v>1501</v>
      </c>
      <c r="AB11" s="16"/>
      <c r="AC11" s="77">
        <v>6</v>
      </c>
      <c r="AD11" s="77" t="s">
        <v>2344</v>
      </c>
      <c r="AE11" s="77" t="s">
        <v>2345</v>
      </c>
      <c r="AF11" s="77" t="s">
        <v>1501</v>
      </c>
    </row>
    <row r="12" spans="1:32" ht="12">
      <c r="A12" s="16"/>
      <c r="B12" s="16"/>
      <c r="C12" s="16"/>
      <c r="D12" s="16"/>
      <c r="F12" s="75" t="s">
        <v>1505</v>
      </c>
      <c r="G12" s="76" t="s">
        <v>2166</v>
      </c>
      <c r="H12" s="77"/>
      <c r="I12" s="77" t="s">
        <v>2166</v>
      </c>
      <c r="J12" s="77"/>
      <c r="K12" s="1079" t="s">
        <v>1544</v>
      </c>
      <c r="L12" s="1045"/>
      <c r="M12" s="1044"/>
      <c r="N12" s="988">
        <v>7</v>
      </c>
      <c r="O12" s="77" t="s">
        <v>1791</v>
      </c>
      <c r="P12" s="77" t="s">
        <v>1792</v>
      </c>
      <c r="Q12" s="77" t="s">
        <v>1501</v>
      </c>
      <c r="R12" s="16"/>
      <c r="S12" s="16"/>
      <c r="T12" s="16"/>
      <c r="U12" s="16"/>
      <c r="V12" s="16"/>
      <c r="W12" s="16"/>
      <c r="X12" s="77">
        <v>7</v>
      </c>
      <c r="Y12" s="692" t="s">
        <v>1791</v>
      </c>
      <c r="Z12" s="77" t="s">
        <v>1792</v>
      </c>
      <c r="AA12" s="77" t="s">
        <v>1501</v>
      </c>
      <c r="AB12" s="16"/>
      <c r="AC12" s="77">
        <v>7</v>
      </c>
      <c r="AD12" s="77" t="s">
        <v>2363</v>
      </c>
      <c r="AE12" s="77" t="s">
        <v>2364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1570</v>
      </c>
      <c r="P13" s="77" t="s">
        <v>1571</v>
      </c>
      <c r="Q13" s="77" t="s">
        <v>1501</v>
      </c>
      <c r="R13" s="16"/>
      <c r="S13" s="16"/>
      <c r="T13" s="16"/>
      <c r="U13" s="16"/>
      <c r="V13" s="16"/>
      <c r="W13" s="16"/>
      <c r="X13" s="77">
        <v>8</v>
      </c>
      <c r="Y13" s="692" t="s">
        <v>1570</v>
      </c>
      <c r="Z13" s="77" t="s">
        <v>1571</v>
      </c>
      <c r="AA13" s="77" t="s">
        <v>1501</v>
      </c>
      <c r="AB13" s="16"/>
      <c r="AC13" s="77">
        <v>8</v>
      </c>
      <c r="AD13" s="77" t="s">
        <v>2166</v>
      </c>
      <c r="AE13" s="77" t="s">
        <v>2167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1833</v>
      </c>
      <c r="P14" s="77" t="s">
        <v>1834</v>
      </c>
      <c r="Q14" s="77" t="s">
        <v>1501</v>
      </c>
      <c r="R14" s="16"/>
      <c r="S14" s="16"/>
      <c r="T14" s="16"/>
      <c r="U14" s="16"/>
      <c r="V14" s="16"/>
      <c r="W14" s="16"/>
      <c r="X14" s="77">
        <v>9</v>
      </c>
      <c r="Y14" s="692" t="s">
        <v>1833</v>
      </c>
      <c r="Z14" s="77" t="s">
        <v>1834</v>
      </c>
      <c r="AA14" s="77" t="s">
        <v>1501</v>
      </c>
      <c r="AB14" s="16"/>
      <c r="AC14" s="77">
        <v>9</v>
      </c>
      <c r="AD14" s="77" t="s">
        <v>2340</v>
      </c>
      <c r="AE14" s="77" t="s">
        <v>2341</v>
      </c>
      <c r="AF14" s="77" t="s">
        <v>1501</v>
      </c>
    </row>
    <row r="15" spans="1:32" ht="12">
      <c r="A15" s="16"/>
      <c r="B15" s="16"/>
      <c r="C15" s="16"/>
      <c r="D15" s="16"/>
      <c r="E15" s="16"/>
      <c r="F15" s="16"/>
      <c r="G15" s="16"/>
      <c r="H15" s="16"/>
      <c r="I15" s="16"/>
      <c r="J15" s="16"/>
      <c r="K15" s="1044"/>
      <c r="L15" s="1044"/>
      <c r="M15" s="1044"/>
      <c r="N15" s="988">
        <v>10</v>
      </c>
      <c r="O15" s="77" t="s">
        <v>1856</v>
      </c>
      <c r="P15" s="77" t="s">
        <v>1857</v>
      </c>
      <c r="Q15" s="77" t="s">
        <v>1501</v>
      </c>
      <c r="R15" s="16"/>
      <c r="S15" s="16"/>
      <c r="T15" s="16"/>
      <c r="U15" s="16"/>
      <c r="V15" s="16"/>
      <c r="W15" s="16"/>
      <c r="X15" s="77">
        <v>10</v>
      </c>
      <c r="Y15" s="692" t="s">
        <v>1856</v>
      </c>
      <c r="Z15" s="77" t="s">
        <v>1857</v>
      </c>
      <c r="AA15" s="77" t="s">
        <v>1501</v>
      </c>
      <c r="AB15" s="16"/>
      <c r="AC15" s="77">
        <v>10</v>
      </c>
      <c r="AD15" s="77" t="s">
        <v>2332</v>
      </c>
      <c r="AE15" s="77" t="s">
        <v>2333</v>
      </c>
      <c r="AF15" s="77" t="s">
        <v>1501</v>
      </c>
    </row>
    <row r="16" spans="1:32" ht="12">
      <c r="A16" s="16"/>
      <c r="B16" s="16"/>
      <c r="C16" s="16"/>
      <c r="D16" s="16"/>
      <c r="E16" s="16"/>
      <c r="F16" s="16"/>
      <c r="G16" s="16"/>
      <c r="H16" s="16"/>
      <c r="I16" s="16"/>
      <c r="J16" s="16"/>
      <c r="K16" s="1044"/>
      <c r="L16" s="1044"/>
      <c r="M16" s="1044"/>
      <c r="N16" s="988">
        <v>11</v>
      </c>
      <c r="O16" s="77" t="s">
        <v>1879</v>
      </c>
      <c r="P16" s="77" t="s">
        <v>1880</v>
      </c>
      <c r="Q16" s="77" t="s">
        <v>1501</v>
      </c>
      <c r="R16" s="16"/>
      <c r="S16" s="16"/>
      <c r="T16" s="16"/>
      <c r="U16" s="16"/>
      <c r="V16" s="16"/>
      <c r="W16" s="16"/>
      <c r="X16" s="77">
        <v>11</v>
      </c>
      <c r="Y16" s="692" t="s">
        <v>1879</v>
      </c>
      <c r="Z16" s="77" t="s">
        <v>1880</v>
      </c>
      <c r="AA16" s="77" t="s">
        <v>1501</v>
      </c>
      <c r="AB16" s="16"/>
      <c r="AC16" s="77">
        <v>11</v>
      </c>
      <c r="AD16" s="77" t="s">
        <v>2383</v>
      </c>
      <c r="AE16" s="77" t="s">
        <v>2384</v>
      </c>
      <c r="AF16" s="77" t="s">
        <v>1501</v>
      </c>
    </row>
    <row r="17" spans="1:32" ht="12">
      <c r="A17" s="16"/>
      <c r="B17" s="16"/>
      <c r="C17" s="16"/>
      <c r="D17" s="16"/>
      <c r="E17" s="16"/>
      <c r="F17" s="16"/>
      <c r="G17" s="16"/>
      <c r="H17" s="16"/>
      <c r="I17" s="16"/>
      <c r="J17" s="16"/>
      <c r="K17" s="1044"/>
      <c r="L17" s="1044"/>
      <c r="M17" s="1044"/>
      <c r="N17" s="988">
        <v>12</v>
      </c>
      <c r="O17" s="77" t="s">
        <v>1902</v>
      </c>
      <c r="P17" s="77" t="s">
        <v>1903</v>
      </c>
      <c r="Q17" s="77" t="s">
        <v>1501</v>
      </c>
      <c r="R17" s="16"/>
      <c r="S17" s="16"/>
      <c r="T17" s="16"/>
      <c r="U17" s="16"/>
      <c r="V17" s="16"/>
      <c r="W17" s="16"/>
      <c r="X17" s="77">
        <v>12</v>
      </c>
      <c r="Y17" s="692" t="s">
        <v>1902</v>
      </c>
      <c r="Z17" s="77" t="s">
        <v>1903</v>
      </c>
      <c r="AA17" s="77" t="s">
        <v>1501</v>
      </c>
      <c r="AB17" s="16"/>
      <c r="AC17" s="77">
        <v>12</v>
      </c>
      <c r="AD17" s="77" t="s">
        <v>2328</v>
      </c>
      <c r="AE17" s="77" t="s">
        <v>2329</v>
      </c>
      <c r="AF17" s="77" t="s">
        <v>1501</v>
      </c>
    </row>
    <row r="18" spans="1:32" ht="12">
      <c r="A18" s="16"/>
      <c r="B18" s="16"/>
      <c r="C18" s="16"/>
      <c r="D18" s="16"/>
      <c r="E18" s="16"/>
      <c r="F18" s="16"/>
      <c r="G18" s="16"/>
      <c r="H18" s="16"/>
      <c r="I18" s="16"/>
      <c r="J18" s="16"/>
      <c r="K18" s="1044"/>
      <c r="L18" s="1044"/>
      <c r="M18" s="1044"/>
      <c r="N18" s="988">
        <v>13</v>
      </c>
      <c r="O18" s="77" t="s">
        <v>1925</v>
      </c>
      <c r="P18" s="77" t="s">
        <v>1926</v>
      </c>
      <c r="Q18" s="77" t="s">
        <v>1501</v>
      </c>
      <c r="R18" s="16"/>
      <c r="S18" s="16"/>
      <c r="T18" s="16"/>
      <c r="U18" s="16"/>
      <c r="V18" s="16"/>
      <c r="W18" s="16"/>
      <c r="X18" s="77">
        <v>13</v>
      </c>
      <c r="Y18" s="692" t="s">
        <v>1925</v>
      </c>
      <c r="Z18" s="77" t="s">
        <v>1926</v>
      </c>
      <c r="AA18" s="77" t="s">
        <v>1501</v>
      </c>
      <c r="AB18" s="16"/>
      <c r="AC18" s="77">
        <v>13</v>
      </c>
      <c r="AD18" s="77" t="s">
        <v>2359</v>
      </c>
      <c r="AE18" s="77" t="s">
        <v>2360</v>
      </c>
      <c r="AF18" s="77" t="s">
        <v>1501</v>
      </c>
    </row>
    <row r="19" spans="1:32" ht="12">
      <c r="A19" s="16"/>
      <c r="B19" s="16"/>
      <c r="C19" s="16"/>
      <c r="D19" s="16"/>
      <c r="E19" s="16"/>
      <c r="F19" s="16"/>
      <c r="G19" s="16"/>
      <c r="H19" s="16"/>
      <c r="I19" s="16"/>
      <c r="J19" s="16"/>
      <c r="K19" s="1044"/>
      <c r="L19" s="1044"/>
      <c r="M19" s="1044"/>
      <c r="N19" s="988">
        <v>14</v>
      </c>
      <c r="O19" s="77" t="s">
        <v>1948</v>
      </c>
      <c r="P19" s="77" t="s">
        <v>1949</v>
      </c>
      <c r="Q19" s="77" t="s">
        <v>1501</v>
      </c>
      <c r="R19" s="16"/>
      <c r="S19" s="16"/>
      <c r="T19" s="16"/>
      <c r="U19" s="16"/>
      <c r="V19" s="16"/>
      <c r="W19" s="16"/>
      <c r="X19" s="77">
        <v>14</v>
      </c>
      <c r="Y19" s="692" t="s">
        <v>1948</v>
      </c>
      <c r="Z19" s="77" t="s">
        <v>1949</v>
      </c>
      <c r="AA19" s="77" t="s">
        <v>1501</v>
      </c>
      <c r="AB19" s="16"/>
      <c r="AC19" s="77">
        <v>14</v>
      </c>
      <c r="AD19" s="77" t="s">
        <v>2375</v>
      </c>
      <c r="AE19" s="77" t="s">
        <v>2376</v>
      </c>
      <c r="AF19" s="77" t="s">
        <v>1501</v>
      </c>
    </row>
    <row r="20" spans="1:32" ht="12">
      <c r="A20" s="16"/>
      <c r="B20" s="16"/>
      <c r="C20" s="16"/>
      <c r="D20" s="16"/>
      <c r="E20" s="16"/>
      <c r="F20" s="16"/>
      <c r="G20" s="16"/>
      <c r="H20" s="16"/>
      <c r="I20" s="16"/>
      <c r="J20" s="16"/>
      <c r="K20" s="1044"/>
      <c r="L20" s="1044"/>
      <c r="M20" s="1044"/>
      <c r="N20" s="988">
        <v>15</v>
      </c>
      <c r="O20" s="77" t="s">
        <v>1573</v>
      </c>
      <c r="P20" s="77" t="s">
        <v>1574</v>
      </c>
      <c r="Q20" s="77" t="s">
        <v>1501</v>
      </c>
      <c r="R20" s="16"/>
      <c r="S20" s="16"/>
      <c r="T20" s="16"/>
      <c r="U20" s="16"/>
      <c r="V20" s="16"/>
      <c r="W20" s="16"/>
      <c r="X20" s="77">
        <v>15</v>
      </c>
      <c r="Y20" s="692" t="s">
        <v>1573</v>
      </c>
      <c r="Z20" s="77" t="s">
        <v>1574</v>
      </c>
      <c r="AA20" s="77" t="s">
        <v>1501</v>
      </c>
      <c r="AB20" s="16"/>
      <c r="AC20" s="77">
        <v>15</v>
      </c>
      <c r="AD20" s="77" t="s">
        <v>2307</v>
      </c>
      <c r="AE20" s="77" t="s">
        <v>2308</v>
      </c>
      <c r="AF20" s="77" t="s">
        <v>1501</v>
      </c>
    </row>
    <row r="21" spans="1:32" ht="12">
      <c r="A21" s="16"/>
      <c r="B21" s="16"/>
      <c r="C21" s="16"/>
      <c r="D21" s="16"/>
      <c r="E21" s="16"/>
      <c r="F21" s="16"/>
      <c r="G21" s="16"/>
      <c r="H21" s="16"/>
      <c r="I21" s="16"/>
      <c r="J21" s="16"/>
      <c r="K21" s="1044"/>
      <c r="L21" s="1044"/>
      <c r="M21" s="1044"/>
      <c r="N21" s="988">
        <v>16</v>
      </c>
      <c r="O21" s="77" t="s">
        <v>1990</v>
      </c>
      <c r="P21" s="77" t="s">
        <v>1991</v>
      </c>
      <c r="Q21" s="77" t="s">
        <v>1501</v>
      </c>
      <c r="R21" s="16"/>
      <c r="S21" s="16"/>
      <c r="T21" s="16"/>
      <c r="U21" s="16"/>
      <c r="V21" s="16"/>
      <c r="W21" s="16"/>
      <c r="X21" s="77">
        <v>16</v>
      </c>
      <c r="Y21" s="692" t="s">
        <v>1990</v>
      </c>
      <c r="Z21" s="77" t="s">
        <v>1991</v>
      </c>
      <c r="AA21" s="77" t="s">
        <v>1501</v>
      </c>
      <c r="AB21" s="16"/>
      <c r="AC21" s="77">
        <v>16</v>
      </c>
      <c r="AD21" s="77" t="s">
        <v>2303</v>
      </c>
      <c r="AE21" s="77" t="s">
        <v>2304</v>
      </c>
      <c r="AF21" s="77" t="s">
        <v>1501</v>
      </c>
    </row>
    <row r="22" spans="1:32" ht="12">
      <c r="A22" s="16"/>
      <c r="B22" s="16"/>
      <c r="C22" s="16"/>
      <c r="D22" s="16"/>
      <c r="E22" s="16"/>
      <c r="F22" s="16"/>
      <c r="G22" s="16"/>
      <c r="H22" s="16"/>
      <c r="I22" s="16"/>
      <c r="J22" s="16"/>
      <c r="K22" s="1044"/>
      <c r="L22" s="1044"/>
      <c r="M22" s="1044"/>
      <c r="N22" s="988">
        <v>17</v>
      </c>
      <c r="O22" s="77" t="s">
        <v>1637</v>
      </c>
      <c r="P22" s="77" t="s">
        <v>1638</v>
      </c>
      <c r="Q22" s="77" t="s">
        <v>1501</v>
      </c>
      <c r="R22" s="16"/>
      <c r="S22" s="16"/>
      <c r="T22" s="16"/>
      <c r="U22" s="16"/>
      <c r="V22" s="16"/>
      <c r="W22" s="16"/>
      <c r="X22" s="77">
        <v>17</v>
      </c>
      <c r="Y22" s="692" t="s">
        <v>1637</v>
      </c>
      <c r="Z22" s="77" t="s">
        <v>1638</v>
      </c>
      <c r="AA22" s="77" t="s">
        <v>1501</v>
      </c>
      <c r="AB22" s="16"/>
      <c r="AC22" s="77">
        <v>17</v>
      </c>
      <c r="AD22" s="77" t="s">
        <v>2371</v>
      </c>
      <c r="AE22" s="77" t="s">
        <v>2372</v>
      </c>
      <c r="AF22" s="77" t="s">
        <v>1501</v>
      </c>
    </row>
    <row r="23" spans="1:32" ht="12">
      <c r="A23" s="16"/>
      <c r="B23" s="16"/>
      <c r="C23" s="16"/>
      <c r="D23" s="16"/>
      <c r="E23" s="16"/>
      <c r="F23" s="16"/>
      <c r="G23" s="16"/>
      <c r="H23" s="16"/>
      <c r="I23" s="16"/>
      <c r="J23" s="16"/>
      <c r="K23" s="1044"/>
      <c r="L23" s="1044"/>
      <c r="M23" s="1044"/>
      <c r="N23" s="988">
        <v>18</v>
      </c>
      <c r="O23" s="77" t="s">
        <v>2032</v>
      </c>
      <c r="P23" s="77" t="s">
        <v>2033</v>
      </c>
      <c r="Q23" s="77" t="s">
        <v>1501</v>
      </c>
      <c r="R23" s="16"/>
      <c r="S23" s="16"/>
      <c r="T23" s="16"/>
      <c r="U23" s="16"/>
      <c r="V23" s="16"/>
      <c r="W23" s="16"/>
      <c r="X23" s="77">
        <v>18</v>
      </c>
      <c r="Y23" s="692" t="s">
        <v>2032</v>
      </c>
      <c r="Z23" s="77" t="s">
        <v>2033</v>
      </c>
      <c r="AA23" s="77" t="s">
        <v>1501</v>
      </c>
      <c r="AB23" s="16"/>
      <c r="AC23" s="77">
        <v>18</v>
      </c>
      <c r="AD23" s="77" t="s">
        <v>2355</v>
      </c>
      <c r="AE23" s="77" t="s">
        <v>2356</v>
      </c>
      <c r="AF23" s="77" t="s">
        <v>1501</v>
      </c>
    </row>
    <row r="24" spans="1:32" ht="12">
      <c r="A24" s="16"/>
      <c r="B24" s="16"/>
      <c r="C24" s="16"/>
      <c r="D24" s="16"/>
      <c r="E24" s="16"/>
      <c r="F24" s="16"/>
      <c r="G24" s="16"/>
      <c r="H24" s="16"/>
      <c r="I24" s="16"/>
      <c r="J24" s="16"/>
      <c r="K24" s="1044"/>
      <c r="L24" s="1044"/>
      <c r="M24" s="1044"/>
      <c r="N24" s="988">
        <v>19</v>
      </c>
      <c r="O24" s="77" t="s">
        <v>1645</v>
      </c>
      <c r="P24" s="77" t="s">
        <v>1646</v>
      </c>
      <c r="Q24" s="77" t="s">
        <v>1501</v>
      </c>
      <c r="R24" s="16"/>
      <c r="S24" s="16"/>
      <c r="T24" s="16"/>
      <c r="U24" s="16"/>
      <c r="V24" s="16"/>
      <c r="W24" s="16"/>
      <c r="X24" s="77">
        <v>19</v>
      </c>
      <c r="Y24" s="692" t="s">
        <v>1645</v>
      </c>
      <c r="Z24" s="77" t="s">
        <v>1646</v>
      </c>
      <c r="AA24" s="77" t="s">
        <v>1501</v>
      </c>
      <c r="AB24" s="16"/>
      <c r="AC24" s="77">
        <v>19</v>
      </c>
      <c r="AD24" s="77" t="s">
        <v>2387</v>
      </c>
      <c r="AE24" s="77" t="s">
        <v>2388</v>
      </c>
      <c r="AF24" s="77" t="s">
        <v>1501</v>
      </c>
    </row>
    <row r="25" spans="1:32" ht="12">
      <c r="A25" s="16"/>
      <c r="B25" s="16"/>
      <c r="C25" s="16"/>
      <c r="D25" s="16"/>
      <c r="E25" s="16"/>
      <c r="F25" s="16"/>
      <c r="G25" s="16"/>
      <c r="H25" s="16"/>
      <c r="I25" s="16"/>
      <c r="J25" s="16"/>
      <c r="K25" s="1044"/>
      <c r="L25" s="1044"/>
      <c r="M25" s="1044"/>
      <c r="N25" s="988">
        <v>20</v>
      </c>
      <c r="O25" s="77" t="s">
        <v>2074</v>
      </c>
      <c r="P25" s="77" t="s">
        <v>2075</v>
      </c>
      <c r="Q25" s="77" t="s">
        <v>1501</v>
      </c>
      <c r="R25" s="16"/>
      <c r="S25" s="16"/>
      <c r="T25" s="16"/>
      <c r="U25" s="16"/>
      <c r="V25" s="16"/>
      <c r="W25" s="16"/>
      <c r="X25" s="77">
        <v>20</v>
      </c>
      <c r="Y25" s="692" t="s">
        <v>2074</v>
      </c>
      <c r="Z25" s="77" t="s">
        <v>2075</v>
      </c>
      <c r="AA25" s="77" t="s">
        <v>1501</v>
      </c>
      <c r="AB25" s="16"/>
      <c r="AC25" s="77">
        <v>20</v>
      </c>
      <c r="AD25" s="77" t="s">
        <v>1648</v>
      </c>
      <c r="AE25" s="77" t="s">
        <v>1649</v>
      </c>
      <c r="AF25" s="77" t="s">
        <v>1501</v>
      </c>
    </row>
    <row r="26" spans="1:32" ht="12">
      <c r="A26" s="16"/>
      <c r="B26" s="16"/>
      <c r="C26" s="16"/>
      <c r="D26" s="16"/>
      <c r="E26" s="16"/>
      <c r="F26" s="16"/>
      <c r="G26" s="16"/>
      <c r="H26" s="16"/>
      <c r="I26" s="16"/>
      <c r="J26" s="16"/>
      <c r="K26" s="1044"/>
      <c r="L26" s="1044"/>
      <c r="M26" s="1044"/>
      <c r="N26" s="988">
        <v>21</v>
      </c>
      <c r="O26" s="77" t="s">
        <v>2097</v>
      </c>
      <c r="P26" s="77" t="s">
        <v>2098</v>
      </c>
      <c r="Q26" s="77" t="s">
        <v>1501</v>
      </c>
      <c r="R26" s="16"/>
      <c r="S26" s="16"/>
      <c r="T26" s="16"/>
      <c r="U26" s="16"/>
      <c r="V26" s="16"/>
      <c r="W26" s="16"/>
      <c r="X26" s="77">
        <v>21</v>
      </c>
      <c r="Y26" s="692" t="s">
        <v>2097</v>
      </c>
      <c r="Z26" s="77" t="s">
        <v>2098</v>
      </c>
      <c r="AA26" s="77" t="s">
        <v>1501</v>
      </c>
      <c r="AB26" s="16"/>
      <c r="AC26" s="77">
        <v>21</v>
      </c>
      <c r="AD26" s="77" t="s">
        <v>2336</v>
      </c>
      <c r="AE26" s="77" t="s">
        <v>2337</v>
      </c>
      <c r="AF26" s="77" t="s">
        <v>1501</v>
      </c>
    </row>
    <row r="27" spans="1:32" ht="12">
      <c r="A27" s="16"/>
      <c r="B27" s="16"/>
      <c r="C27" s="16"/>
      <c r="D27" s="16"/>
      <c r="E27" s="16"/>
      <c r="F27" s="16"/>
      <c r="G27" s="16"/>
      <c r="H27" s="16"/>
      <c r="I27" s="16"/>
      <c r="J27" s="16"/>
      <c r="K27" s="1044"/>
      <c r="L27" s="1044"/>
      <c r="M27" s="1044"/>
      <c r="N27" s="988">
        <v>22</v>
      </c>
      <c r="O27" s="77" t="s">
        <v>2120</v>
      </c>
      <c r="P27" s="77" t="s">
        <v>2121</v>
      </c>
      <c r="Q27" s="77" t="s">
        <v>1501</v>
      </c>
      <c r="R27" s="16"/>
      <c r="S27" s="16"/>
      <c r="T27" s="16"/>
      <c r="U27" s="16"/>
      <c r="V27" s="16"/>
      <c r="W27" s="16"/>
      <c r="X27" s="77">
        <v>22</v>
      </c>
      <c r="Y27" s="692" t="s">
        <v>2120</v>
      </c>
      <c r="Z27" s="77" t="s">
        <v>2121</v>
      </c>
      <c r="AA27" s="77" t="s">
        <v>1501</v>
      </c>
      <c r="AB27" s="16"/>
      <c r="AC27" s="77">
        <v>22</v>
      </c>
      <c r="AD27" s="77" t="s">
        <v>2379</v>
      </c>
      <c r="AE27" s="77" t="s">
        <v>2380</v>
      </c>
      <c r="AF27" s="77" t="s">
        <v>1501</v>
      </c>
    </row>
    <row r="28" spans="1:32" ht="12">
      <c r="A28" s="16"/>
      <c r="B28" s="16"/>
      <c r="C28" s="16"/>
      <c r="D28" s="16"/>
      <c r="E28" s="16"/>
      <c r="F28" s="16"/>
      <c r="G28" s="16"/>
      <c r="H28" s="16"/>
      <c r="I28" s="16"/>
      <c r="J28" s="16"/>
      <c r="K28" s="1044"/>
      <c r="L28" s="1044"/>
      <c r="M28" s="1044"/>
      <c r="N28" s="988">
        <v>23</v>
      </c>
      <c r="O28" s="77" t="s">
        <v>2143</v>
      </c>
      <c r="P28" s="77" t="s">
        <v>2144</v>
      </c>
      <c r="Q28" s="77" t="s">
        <v>1501</v>
      </c>
      <c r="R28" s="16"/>
      <c r="S28" s="16"/>
      <c r="T28" s="16"/>
      <c r="U28" s="16"/>
      <c r="V28" s="16"/>
      <c r="W28" s="16"/>
      <c r="X28" s="77">
        <v>23</v>
      </c>
      <c r="Y28" s="692" t="s">
        <v>2143</v>
      </c>
      <c r="Z28" s="77" t="s">
        <v>2144</v>
      </c>
      <c r="AA28" s="77" t="s">
        <v>1501</v>
      </c>
      <c r="AB28" s="16"/>
      <c r="AC28" s="77">
        <v>23</v>
      </c>
      <c r="AD28" s="77" t="s">
        <v>2348</v>
      </c>
      <c r="AE28" s="77" t="s">
        <v>2311</v>
      </c>
      <c r="AF28" s="77" t="s">
        <v>1501</v>
      </c>
    </row>
    <row r="29" spans="1:32" ht="12">
      <c r="A29" s="16"/>
      <c r="B29" s="16"/>
      <c r="C29" s="16"/>
      <c r="D29" s="16"/>
      <c r="E29" s="16"/>
      <c r="F29" s="16"/>
      <c r="G29" s="16"/>
      <c r="H29" s="16"/>
      <c r="I29" s="16"/>
      <c r="J29" s="16"/>
      <c r="K29" s="1044"/>
      <c r="L29" s="1044"/>
      <c r="M29" s="1044"/>
      <c r="N29" s="988">
        <v>24</v>
      </c>
      <c r="O29" s="77" t="s">
        <v>2166</v>
      </c>
      <c r="P29" s="77" t="s">
        <v>2167</v>
      </c>
      <c r="Q29" s="77" t="s">
        <v>1501</v>
      </c>
      <c r="R29" s="16"/>
      <c r="S29" s="16"/>
      <c r="T29" s="16"/>
      <c r="U29" s="16"/>
      <c r="V29" s="16"/>
      <c r="W29" s="16"/>
      <c r="X29" s="77">
        <v>24</v>
      </c>
      <c r="Y29" s="692" t="s">
        <v>2166</v>
      </c>
      <c r="Z29" s="77" t="s">
        <v>2167</v>
      </c>
      <c r="AA29" s="77" t="s">
        <v>1501</v>
      </c>
      <c r="AB29" s="16"/>
      <c r="AC29" s="77">
        <v>24</v>
      </c>
      <c r="AD29" s="77" t="s">
        <v>2320</v>
      </c>
      <c r="AE29" s="77" t="s">
        <v>2321</v>
      </c>
      <c r="AF29" s="77" t="s">
        <v>1501</v>
      </c>
    </row>
    <row r="30" spans="1:32" ht="12">
      <c r="A30" s="16"/>
      <c r="B30" s="16"/>
      <c r="C30" s="16"/>
      <c r="D30" s="16"/>
      <c r="E30" s="16"/>
      <c r="F30" s="16"/>
      <c r="G30" s="16"/>
      <c r="H30" s="16"/>
      <c r="I30" s="16"/>
      <c r="J30" s="16"/>
      <c r="K30" s="1044"/>
      <c r="L30" s="1044"/>
      <c r="M30" s="1044"/>
      <c r="N30" s="988">
        <v>25</v>
      </c>
      <c r="O30" s="77" t="s">
        <v>2189</v>
      </c>
      <c r="P30" s="77" t="s">
        <v>2190</v>
      </c>
      <c r="Q30" s="77" t="s">
        <v>1501</v>
      </c>
      <c r="R30" s="16"/>
      <c r="S30" s="16"/>
      <c r="T30" s="16"/>
      <c r="U30" s="16"/>
      <c r="V30" s="16"/>
      <c r="W30" s="16"/>
      <c r="X30" s="77">
        <v>25</v>
      </c>
      <c r="Y30" s="692" t="s">
        <v>2189</v>
      </c>
      <c r="Z30" s="77" t="s">
        <v>2190</v>
      </c>
      <c r="AA30" s="77" t="s">
        <v>1501</v>
      </c>
      <c r="AB30" s="16"/>
      <c r="AC30" s="77">
        <v>25</v>
      </c>
      <c r="AD30" s="77" t="s">
        <v>1640</v>
      </c>
      <c r="AE30" s="77" t="s">
        <v>1641</v>
      </c>
      <c r="AF30" s="77" t="s">
        <v>1501</v>
      </c>
    </row>
    <row r="31" spans="1:32" ht="12">
      <c r="A31" s="16"/>
      <c r="B31" s="16"/>
      <c r="C31" s="16"/>
      <c r="D31" s="16"/>
      <c r="E31" s="16"/>
      <c r="F31" s="16"/>
      <c r="G31" s="16"/>
      <c r="H31" s="16"/>
      <c r="I31" s="16"/>
      <c r="J31" s="16"/>
      <c r="K31" s="1044"/>
      <c r="L31" s="1044"/>
      <c r="M31" s="1044"/>
      <c r="N31" s="988">
        <v>26</v>
      </c>
      <c r="O31" s="77" t="s">
        <v>2212</v>
      </c>
      <c r="P31" s="77" t="s">
        <v>2213</v>
      </c>
      <c r="Q31" s="77" t="s">
        <v>1501</v>
      </c>
      <c r="R31" s="16"/>
      <c r="S31" s="16"/>
      <c r="T31" s="16"/>
      <c r="U31" s="16"/>
      <c r="V31" s="16"/>
      <c r="W31" s="16"/>
      <c r="X31" s="77">
        <v>26</v>
      </c>
      <c r="Y31" s="692" t="s">
        <v>2212</v>
      </c>
      <c r="Z31" s="77" t="s">
        <v>2213</v>
      </c>
      <c r="AA31" s="77" t="s">
        <v>1501</v>
      </c>
      <c r="AB31" s="16"/>
      <c r="AC31" s="77">
        <v>26</v>
      </c>
      <c r="AD31" s="77" t="s">
        <v>2391</v>
      </c>
      <c r="AE31" s="77" t="s">
        <v>2392</v>
      </c>
      <c r="AF31" s="77" t="s">
        <v>1501</v>
      </c>
    </row>
    <row r="32" spans="1:32" ht="12">
      <c r="A32" s="16"/>
      <c r="B32" s="16"/>
      <c r="C32" s="16"/>
      <c r="D32" s="16"/>
      <c r="E32" s="16"/>
      <c r="F32" s="16"/>
      <c r="G32" s="16"/>
      <c r="H32" s="16"/>
      <c r="I32" s="16"/>
      <c r="J32" s="16"/>
      <c r="K32" s="1044"/>
      <c r="L32" s="1044"/>
      <c r="M32" s="1044"/>
      <c r="N32" s="988">
        <v>27</v>
      </c>
      <c r="O32" s="77" t="s">
        <v>2235</v>
      </c>
      <c r="P32" s="77" t="s">
        <v>2236</v>
      </c>
      <c r="Q32" s="77" t="s">
        <v>1501</v>
      </c>
      <c r="R32" s="16"/>
      <c r="S32" s="16"/>
      <c r="T32" s="16"/>
      <c r="U32" s="16"/>
      <c r="V32" s="16"/>
      <c r="W32" s="16"/>
      <c r="X32" s="77">
        <v>27</v>
      </c>
      <c r="Y32" s="692" t="s">
        <v>2235</v>
      </c>
      <c r="Z32" s="77" t="s">
        <v>2236</v>
      </c>
      <c r="AA32" s="77" t="s">
        <v>1501</v>
      </c>
      <c r="AB32" s="16"/>
      <c r="AC32" s="77">
        <v>27</v>
      </c>
      <c r="AD32" s="77" t="s">
        <v>2367</v>
      </c>
      <c r="AE32" s="77" t="s">
        <v>2368</v>
      </c>
      <c r="AF32" s="77" t="s">
        <v>1501</v>
      </c>
    </row>
    <row r="33" spans="1:32" ht="12">
      <c r="A33" s="16"/>
      <c r="B33" s="16"/>
      <c r="C33" s="16"/>
      <c r="D33" s="16"/>
      <c r="E33" s="16"/>
      <c r="F33" s="16"/>
      <c r="G33" s="16"/>
      <c r="H33" s="16"/>
      <c r="I33" s="16"/>
      <c r="J33" s="16"/>
      <c r="K33" s="1044"/>
      <c r="L33" s="1044"/>
      <c r="M33" s="1044"/>
      <c r="N33" s="988">
        <v>28</v>
      </c>
      <c r="O33" s="77" t="s">
        <v>2258</v>
      </c>
      <c r="P33" s="77" t="s">
        <v>2259</v>
      </c>
      <c r="Q33" s="77" t="s">
        <v>1501</v>
      </c>
      <c r="R33" s="16"/>
      <c r="S33" s="16"/>
      <c r="T33" s="16"/>
      <c r="U33" s="16"/>
      <c r="V33" s="16"/>
      <c r="W33" s="16"/>
      <c r="X33" s="77">
        <v>28</v>
      </c>
      <c r="Y33" s="692" t="s">
        <v>2258</v>
      </c>
      <c r="Z33" s="77" t="s">
        <v>2259</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2281</v>
      </c>
      <c r="P34" s="77" t="s">
        <v>2282</v>
      </c>
      <c r="Q34" s="77" t="s">
        <v>1501</v>
      </c>
      <c r="R34" s="16"/>
      <c r="S34" s="16"/>
      <c r="T34" s="16"/>
      <c r="U34" s="16"/>
      <c r="V34" s="16"/>
      <c r="W34" s="16"/>
      <c r="X34" s="77">
        <v>29</v>
      </c>
      <c r="Y34" s="692" t="s">
        <v>2281</v>
      </c>
      <c r="Z34" s="77" t="s">
        <v>2282</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2396</v>
      </c>
      <c r="P36" s="77" t="s">
        <v>2397</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45</v>
      </c>
      <c r="I4" s="70" t="str">
        <f>HLOOKUP(I3,比較地域マスタ!$E$5:$L$6,2,0)</f>
        <v>宮崎県</v>
      </c>
      <c r="J4" s="70" t="str">
        <f>HLOOKUP(J3,比較地域マスタ!$E$5:$L$6,2,0)</f>
        <v>国富町</v>
      </c>
      <c r="K4" s="70" t="str">
        <f>HLOOKUP(K3,比較地域マスタ!$E$5:$L$6,2,0)</f>
        <v>45382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国富町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244.21525030985879</v>
      </c>
      <c r="BB5" s="29"/>
      <c r="BC5" s="17"/>
      <c r="BD5" s="1005">
        <f>SUM(BC6:BC8)</f>
        <v>230.06646900016909</v>
      </c>
      <c r="BE5" s="29"/>
      <c r="BF5" s="17"/>
      <c r="BG5" s="1005">
        <f>AK35</f>
        <v>66.731934526116433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217.0237214643742</v>
      </c>
      <c r="BA6" s="17"/>
      <c r="BB6" s="29"/>
      <c r="BC6" s="1005">
        <f>O32</f>
        <v>217.7342638386404</v>
      </c>
      <c r="BD6" s="17"/>
      <c r="BE6" s="29"/>
      <c r="BF6" s="1005">
        <f>AK36</f>
        <v>57.674842544160242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2.226810666942002</v>
      </c>
      <c r="BA7" s="17"/>
      <c r="BB7" s="29"/>
      <c r="BC7" s="1005">
        <f>O33</f>
        <v>1.8234563035375959</v>
      </c>
      <c r="BD7" s="17"/>
      <c r="BE7" s="29"/>
      <c r="BF7" s="1005">
        <f t="shared" ref="BF7:BF8" si="0">AK37</f>
        <v>1.4523486533257517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24.964718178542569</v>
      </c>
      <c r="BA8" s="17"/>
      <c r="BB8" s="29"/>
      <c r="BC8" s="1005">
        <f>O34</f>
        <v>10.508748857991099</v>
      </c>
      <c r="BD8" s="17"/>
      <c r="BE8" s="29"/>
      <c r="BF8" s="1005">
        <f t="shared" si="0"/>
        <v>7.6047433286304393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341.33763609417105</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17.328030832123421</v>
      </c>
      <c r="BA9" s="1005">
        <f>AZ9</f>
        <v>17.328030832123421</v>
      </c>
      <c r="BB9" s="29"/>
      <c r="BC9" s="1005">
        <f>O35</f>
        <v>25.398069392820069</v>
      </c>
      <c r="BD9" s="1005">
        <f>BC9</f>
        <v>25.398069392820069</v>
      </c>
      <c r="BE9" s="29"/>
      <c r="BF9" s="1005">
        <f>AK39</f>
        <v>16.947937740609838</v>
      </c>
      <c r="BG9" s="1005">
        <f>AK39</f>
        <v>16.947937740609838</v>
      </c>
      <c r="BH9" s="29"/>
    </row>
    <row r="10" spans="1:62" ht="17.100000000000001" customHeight="1" thickBot="1">
      <c r="B10" s="323"/>
      <c r="C10" s="324"/>
      <c r="D10" s="326"/>
      <c r="E10" s="326"/>
      <c r="F10" s="326"/>
      <c r="G10" s="325"/>
      <c r="H10" s="325"/>
      <c r="I10" s="326"/>
      <c r="J10" s="327"/>
      <c r="K10" s="334"/>
      <c r="L10" s="246" t="s">
        <v>114</v>
      </c>
      <c r="M10" s="246"/>
      <c r="N10" s="563"/>
      <c r="O10" s="906">
        <f>SUM(O11:O13)</f>
        <v>244.21525030985879</v>
      </c>
      <c r="P10" s="453">
        <f t="shared" ref="P10:P22" si="1">O10/$O$9</f>
        <v>0.71546534716869803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22.259375093016899</v>
      </c>
      <c r="BA10" s="1005">
        <f>AZ10</f>
        <v>22.259375093016899</v>
      </c>
      <c r="BB10" s="29"/>
      <c r="BC10" s="1005">
        <f>O36</f>
        <v>33.161983304302638</v>
      </c>
      <c r="BD10" s="1005">
        <f>BC10</f>
        <v>33.161983304302638</v>
      </c>
      <c r="BE10" s="29"/>
      <c r="BF10" s="1005">
        <f>AK40</f>
        <v>24.217378786989542</v>
      </c>
      <c r="BG10" s="1005">
        <f>AK40</f>
        <v>24.217378786989542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217.0237214643742</v>
      </c>
      <c r="P11" s="454">
        <f t="shared" si="1"/>
        <v>0.63580366919896258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57.253472659171933</v>
      </c>
      <c r="BB11" s="29"/>
      <c r="BC11" s="1005"/>
      <c r="BD11" s="1005">
        <f>SUM(BC12:BC14)</f>
        <v>52.694283659914873</v>
      </c>
      <c r="BE11" s="29"/>
      <c r="BF11" s="17"/>
      <c r="BG11" s="1005">
        <f>AK41</f>
        <v>42.401858538057859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2.226810666942002</v>
      </c>
      <c r="P12" s="454">
        <f t="shared" si="1"/>
        <v>6.5237771387379358E-3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55.941568649541402</v>
      </c>
      <c r="BA12" s="17"/>
      <c r="BB12" s="29"/>
      <c r="BC12" s="1005">
        <f>O38</f>
        <v>51.094042971915627</v>
      </c>
      <c r="BD12" s="17"/>
      <c r="BE12" s="29"/>
      <c r="BF12" s="1005">
        <f>AK42</f>
        <v>41.301286832387916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24.964718178542569</v>
      </c>
      <c r="P13" s="454">
        <f t="shared" si="1"/>
        <v>7.3137900830997429E-2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1.3119040096305301</v>
      </c>
      <c r="BA13" s="17"/>
      <c r="BB13" s="29"/>
      <c r="BC13" s="1005">
        <f>O41</f>
        <v>1.6002406879992499</v>
      </c>
      <c r="BD13" s="17"/>
      <c r="BE13" s="29"/>
      <c r="BF13" s="1005">
        <f>AK45</f>
        <v>1.1005717056699404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17.328030832123421</v>
      </c>
      <c r="P14" s="453">
        <f t="shared" si="1"/>
        <v>5.0765075396909415E-2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22.259375093016899</v>
      </c>
      <c r="P15" s="453">
        <f t="shared" si="1"/>
        <v>6.5212190919596694E-2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0.28150720000000001</v>
      </c>
      <c r="BA15" s="1005">
        <f>AZ15</f>
        <v>0.28150720000000001</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57.253472659171933</v>
      </c>
      <c r="P16" s="453">
        <f t="shared" si="1"/>
        <v>0.16773266878597698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55.941568649541402</v>
      </c>
      <c r="P17" s="454">
        <f t="shared" si="1"/>
        <v>0.16388924845693775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24.728654255172991</v>
      </c>
      <c r="P18" s="454">
        <f t="shared" si="1"/>
        <v>7.2446316023442092E-2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31.212914394368411</v>
      </c>
      <c r="P19" s="454">
        <f t="shared" si="1"/>
        <v>9.1442932433495661E-2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1.3119040096305301</v>
      </c>
      <c r="P20" s="454">
        <f t="shared" si="1"/>
        <v>3.8434203290392249E-3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0.28150720000000001</v>
      </c>
      <c r="P22" s="612">
        <f t="shared" si="1"/>
        <v>8.2471772881890907E-4</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72.939250579897745</v>
      </c>
      <c r="AZ22" s="1005">
        <f t="shared" si="3"/>
        <v>75.85269248325983</v>
      </c>
      <c r="BA22" s="1005">
        <f t="shared" si="3"/>
        <v>80.644171212826365</v>
      </c>
      <c r="BB22" s="1005">
        <f t="shared" si="3"/>
        <v>189.48139470869577</v>
      </c>
      <c r="BC22" s="1005">
        <f t="shared" si="3"/>
        <v>230.06646900016909</v>
      </c>
      <c r="BD22" s="1005">
        <f t="shared" si="3"/>
        <v>217.96059230760329</v>
      </c>
      <c r="BE22" s="1005">
        <f t="shared" si="3"/>
        <v>190.62400411379036</v>
      </c>
      <c r="BF22" s="1005">
        <f t="shared" si="3"/>
        <v>172.00851294667177</v>
      </c>
      <c r="BG22" s="1005">
        <f t="shared" si="3"/>
        <v>132.87637208348713</v>
      </c>
      <c r="BH22" s="1005">
        <f t="shared" si="3"/>
        <v>112.1919265473516</v>
      </c>
      <c r="BI22" s="1005">
        <f t="shared" si="3"/>
        <v>107.79185080005453</v>
      </c>
      <c r="BJ22" s="1005">
        <f t="shared" si="3"/>
        <v>101.4487019810925</v>
      </c>
      <c r="BK22" s="1005">
        <f t="shared" si="3"/>
        <v>80.017726554445844</v>
      </c>
      <c r="BL22" s="1005">
        <f t="shared" si="3"/>
        <v>66.731934526116433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18.623474521954261</v>
      </c>
      <c r="AZ23" s="1005">
        <f t="shared" ref="AZ23:BL23" si="4">Y39</f>
        <v>19.884470522744898</v>
      </c>
      <c r="BA23" s="1005">
        <f t="shared" si="4"/>
        <v>26.48152987090393</v>
      </c>
      <c r="BB23" s="1005">
        <f t="shared" si="4"/>
        <v>29.445238824413899</v>
      </c>
      <c r="BC23" s="1005">
        <f t="shared" si="4"/>
        <v>25.398069392820069</v>
      </c>
      <c r="BD23" s="1005">
        <f t="shared" si="4"/>
        <v>25.740467837103079</v>
      </c>
      <c r="BE23" s="1005">
        <f t="shared" si="4"/>
        <v>29.717774072263779</v>
      </c>
      <c r="BF23" s="1005">
        <f t="shared" si="4"/>
        <v>20.987751967082058</v>
      </c>
      <c r="BG23" s="1005">
        <f t="shared" si="4"/>
        <v>17.803577759648658</v>
      </c>
      <c r="BH23" s="1005">
        <f t="shared" si="4"/>
        <v>17.176954225770913</v>
      </c>
      <c r="BI23" s="1005">
        <f t="shared" si="4"/>
        <v>19.236328557734453</v>
      </c>
      <c r="BJ23" s="1005">
        <f t="shared" si="4"/>
        <v>18.093479466779407</v>
      </c>
      <c r="BK23" s="1005">
        <f t="shared" si="4"/>
        <v>16.472233055034366</v>
      </c>
      <c r="BL23" s="1005">
        <f t="shared" si="4"/>
        <v>16.947937740609838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19.853494310165409</v>
      </c>
      <c r="AZ24" s="1005">
        <f t="shared" ref="AZ24:BL24" si="5">Y40</f>
        <v>24.041694023708619</v>
      </c>
      <c r="BA24" s="1005">
        <f t="shared" si="5"/>
        <v>30.299198108058661</v>
      </c>
      <c r="BB24" s="1005">
        <f t="shared" si="5"/>
        <v>31.40849620426858</v>
      </c>
      <c r="BC24" s="1005">
        <f t="shared" si="5"/>
        <v>33.161983304302638</v>
      </c>
      <c r="BD24" s="1005">
        <f t="shared" si="5"/>
        <v>32.07302843889763</v>
      </c>
      <c r="BE24" s="1005">
        <f t="shared" si="5"/>
        <v>27.925169294070312</v>
      </c>
      <c r="BF24" s="1005">
        <f t="shared" si="5"/>
        <v>24.058318239969477</v>
      </c>
      <c r="BG24" s="1005">
        <f t="shared" si="5"/>
        <v>25.049765348394189</v>
      </c>
      <c r="BH24" s="1005">
        <f t="shared" si="5"/>
        <v>16.74995912318996</v>
      </c>
      <c r="BI24" s="1005">
        <f t="shared" si="5"/>
        <v>17.333061366300583</v>
      </c>
      <c r="BJ24" s="1005">
        <f t="shared" si="5"/>
        <v>19.262443842201179</v>
      </c>
      <c r="BK24" s="1005">
        <f t="shared" si="5"/>
        <v>16.064723879832215</v>
      </c>
      <c r="BL24" s="1005">
        <f t="shared" si="5"/>
        <v>24.217378786989542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54.731190977313936</v>
      </c>
      <c r="AZ25" s="1005">
        <f t="shared" ref="AZ25:BL25" si="6">Y41</f>
        <v>55.368359254007871</v>
      </c>
      <c r="BA25" s="1005">
        <f t="shared" si="6"/>
        <v>53.871401835996899</v>
      </c>
      <c r="BB25" s="1005">
        <f t="shared" si="6"/>
        <v>53.759181111765393</v>
      </c>
      <c r="BC25" s="1005">
        <f t="shared" si="6"/>
        <v>52.694283659914873</v>
      </c>
      <c r="BD25" s="1005">
        <f t="shared" si="6"/>
        <v>51.493943531546201</v>
      </c>
      <c r="BE25" s="1005">
        <f t="shared" si="6"/>
        <v>51.010180416889753</v>
      </c>
      <c r="BF25" s="1005">
        <f t="shared" si="6"/>
        <v>49.537307927698443</v>
      </c>
      <c r="BG25" s="1005">
        <f t="shared" si="6"/>
        <v>48.785594616100639</v>
      </c>
      <c r="BH25" s="1005">
        <f t="shared" si="6"/>
        <v>47.535384256462883</v>
      </c>
      <c r="BI25" s="1005">
        <f t="shared" si="6"/>
        <v>46.387193413283271</v>
      </c>
      <c r="BJ25" s="1005">
        <f t="shared" si="6"/>
        <v>42.307319381472006</v>
      </c>
      <c r="BK25" s="1005">
        <f t="shared" si="6"/>
        <v>42.112764884886921</v>
      </c>
      <c r="BL25" s="1005">
        <f t="shared" si="6"/>
        <v>42.401858538057859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166.14741038933136</v>
      </c>
      <c r="AZ27" s="1005">
        <f t="shared" si="8"/>
        <v>175.14721628372121</v>
      </c>
      <c r="BA27" s="1005">
        <f t="shared" si="8"/>
        <v>191.29630102778583</v>
      </c>
      <c r="BB27" s="1005">
        <f t="shared" si="8"/>
        <v>304.09431084914365</v>
      </c>
      <c r="BC27" s="1005">
        <f t="shared" si="8"/>
        <v>341.32080535720672</v>
      </c>
      <c r="BD27" s="1005">
        <f t="shared" si="8"/>
        <v>327.26803211515022</v>
      </c>
      <c r="BE27" s="1005">
        <f t="shared" si="8"/>
        <v>299.27712789701422</v>
      </c>
      <c r="BF27" s="1005">
        <f t="shared" si="8"/>
        <v>266.59189108142175</v>
      </c>
      <c r="BG27" s="1005">
        <f t="shared" si="8"/>
        <v>224.51530980763062</v>
      </c>
      <c r="BH27" s="1005">
        <f t="shared" si="8"/>
        <v>193.65422415277536</v>
      </c>
      <c r="BI27" s="1005">
        <f t="shared" si="8"/>
        <v>190.74843413737284</v>
      </c>
      <c r="BJ27" s="1005">
        <f t="shared" si="8"/>
        <v>181.1119446715451</v>
      </c>
      <c r="BK27" s="1005">
        <f t="shared" si="8"/>
        <v>154.66744837419935</v>
      </c>
      <c r="BL27" s="1005">
        <f t="shared" si="8"/>
        <v>150.29910959177369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341.32080535720672</v>
      </c>
      <c r="P30" s="452">
        <f>P31+P35+P36+P37+P43</f>
        <v>0.99999999999999978</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230.06646900016909</v>
      </c>
      <c r="P31" s="453">
        <f t="shared" ref="P31:P43" si="9">O31/$O$30</f>
        <v>0.67404759800503444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217.7342638386404</v>
      </c>
      <c r="P32" s="454">
        <f t="shared" si="9"/>
        <v>0.63791676458390001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1.8234563035375959</v>
      </c>
      <c r="P33" s="454">
        <f t="shared" si="9"/>
        <v>5.3423532199546745E-3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10.508748857991099</v>
      </c>
      <c r="P34" s="454">
        <f t="shared" si="9"/>
        <v>3.0788480201179788E-2</v>
      </c>
      <c r="Q34" s="328"/>
      <c r="R34" s="13"/>
      <c r="S34" s="323"/>
      <c r="T34" s="563" t="s">
        <v>112</v>
      </c>
      <c r="U34" s="332"/>
      <c r="V34" s="332"/>
      <c r="W34" s="332"/>
      <c r="X34" s="893">
        <f>X35+X39+X40+X41+X47</f>
        <v>166.14741038933136</v>
      </c>
      <c r="Y34" s="894">
        <f t="shared" ref="Y34:AK34" si="10">Y35+Y39+Y40+Y41+Y47</f>
        <v>175.14721628372121</v>
      </c>
      <c r="Z34" s="894">
        <f t="shared" si="10"/>
        <v>191.29630102778583</v>
      </c>
      <c r="AA34" s="894">
        <f t="shared" si="10"/>
        <v>304.09431084914365</v>
      </c>
      <c r="AB34" s="894">
        <f t="shared" si="10"/>
        <v>341.32080535720672</v>
      </c>
      <c r="AC34" s="894">
        <f t="shared" si="10"/>
        <v>327.26803211515022</v>
      </c>
      <c r="AD34" s="894">
        <f t="shared" si="10"/>
        <v>299.27712789701422</v>
      </c>
      <c r="AE34" s="894">
        <f t="shared" si="10"/>
        <v>266.59189108142175</v>
      </c>
      <c r="AF34" s="894">
        <f t="shared" si="10"/>
        <v>224.51530980763062</v>
      </c>
      <c r="AG34" s="894">
        <f t="shared" si="10"/>
        <v>193.65422415277536</v>
      </c>
      <c r="AH34" s="894">
        <f t="shared" si="10"/>
        <v>190.74843413737284</v>
      </c>
      <c r="AI34" s="894">
        <f t="shared" si="10"/>
        <v>181.1119446715451</v>
      </c>
      <c r="AJ34" s="894">
        <f t="shared" si="10"/>
        <v>154.66744837419935</v>
      </c>
      <c r="AK34" s="895">
        <f t="shared" si="10"/>
        <v>150.29910959177369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25.398069392820069</v>
      </c>
      <c r="P35" s="453">
        <f t="shared" si="9"/>
        <v>7.4411137540355651E-2</v>
      </c>
      <c r="Q35" s="328"/>
      <c r="R35" s="13"/>
      <c r="S35" s="323"/>
      <c r="T35" s="334"/>
      <c r="U35" s="246" t="s">
        <v>114</v>
      </c>
      <c r="V35" s="344"/>
      <c r="W35" s="344"/>
      <c r="X35" s="896">
        <f>SUM(X36:X38)</f>
        <v>72.939250579897745</v>
      </c>
      <c r="Y35" s="897">
        <f t="shared" ref="Y35:AK35" si="11">SUM(Y36:Y38)</f>
        <v>75.85269248325983</v>
      </c>
      <c r="Z35" s="897">
        <f t="shared" si="11"/>
        <v>80.644171212826365</v>
      </c>
      <c r="AA35" s="897">
        <f t="shared" si="11"/>
        <v>189.48139470869577</v>
      </c>
      <c r="AB35" s="897">
        <f t="shared" si="11"/>
        <v>230.06646900016909</v>
      </c>
      <c r="AC35" s="897">
        <f t="shared" si="11"/>
        <v>217.96059230760329</v>
      </c>
      <c r="AD35" s="897">
        <f t="shared" si="11"/>
        <v>190.62400411379036</v>
      </c>
      <c r="AE35" s="897">
        <f t="shared" si="11"/>
        <v>172.00851294667177</v>
      </c>
      <c r="AF35" s="897">
        <f t="shared" si="11"/>
        <v>132.87637208348713</v>
      </c>
      <c r="AG35" s="897">
        <f t="shared" si="11"/>
        <v>112.1919265473516</v>
      </c>
      <c r="AH35" s="897">
        <f t="shared" si="11"/>
        <v>107.79185080005453</v>
      </c>
      <c r="AI35" s="897">
        <f t="shared" si="11"/>
        <v>101.4487019810925</v>
      </c>
      <c r="AJ35" s="897">
        <f t="shared" si="11"/>
        <v>80.017726554445844</v>
      </c>
      <c r="AK35" s="898">
        <f t="shared" si="11"/>
        <v>66.731934526116433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33.161983304302638</v>
      </c>
      <c r="P36" s="453">
        <f t="shared" si="9"/>
        <v>9.7157813950418906E-2</v>
      </c>
      <c r="Q36" s="328"/>
      <c r="R36" s="13"/>
      <c r="S36" s="356" t="s">
        <v>184</v>
      </c>
      <c r="T36" s="335"/>
      <c r="U36" s="346"/>
      <c r="V36" s="336" t="s">
        <v>184</v>
      </c>
      <c r="W36" s="357"/>
      <c r="X36" s="899">
        <f>VLOOKUP(年度マスタ!$K$4&amp;"_"&amp;X$33,データシート1!$A:$BT,MATCH("aa_"&amp;$S36,データシート1!$A$1:$BT$1,0),0)</f>
        <v>58.375775074026137</v>
      </c>
      <c r="Y36" s="900">
        <f>VLOOKUP(年度マスタ!$K$4&amp;"_"&amp;Y$33,データシート1!$A:$BT,MATCH("aa_"&amp;$S36,データシート1!$A$1:$BT$1,0),0)</f>
        <v>62.320512809554693</v>
      </c>
      <c r="Z36" s="900">
        <f>VLOOKUP(年度マスタ!$K$4&amp;"_"&amp;Z$33,データシート1!$A:$BT,MATCH("aa_"&amp;$S36,データシート1!$A$1:$BT$1,0),0)</f>
        <v>66.448774915447189</v>
      </c>
      <c r="AA36" s="900">
        <f>VLOOKUP(年度マスタ!$K$4&amp;"_"&amp;AA$33,データシート1!$A:$BT,MATCH("aa_"&amp;$S36,データシート1!$A$1:$BT$1,0),0)</f>
        <v>175.37892005869361</v>
      </c>
      <c r="AB36" s="900">
        <f>VLOOKUP(年度マスタ!$K$4&amp;"_"&amp;AB$33,データシート1!$A:$BT,MATCH("aa_"&amp;$S36,データシート1!$A$1:$BT$1,0),0)</f>
        <v>217.7342638386404</v>
      </c>
      <c r="AC36" s="900">
        <f>VLOOKUP(年度マスタ!$K$4&amp;"_"&amp;AC$33,データシート1!$A:$BT,MATCH("aa_"&amp;$S36,データシート1!$A$1:$BT$1,0),0)</f>
        <v>209.71586692444311</v>
      </c>
      <c r="AD36" s="900">
        <f>VLOOKUP(年度マスタ!$K$4&amp;"_"&amp;AD$33,データシート1!$A:$BT,MATCH("aa_"&amp;$S36,データシート1!$A$1:$BT$1,0),0)</f>
        <v>181.35354364377031</v>
      </c>
      <c r="AE36" s="900">
        <f>VLOOKUP(年度マスタ!$K$4&amp;"_"&amp;AE$33,データシート1!$A:$BT,MATCH("aa_"&amp;$S36,データシート1!$A$1:$BT$1,0),0)</f>
        <v>162.36313239122623</v>
      </c>
      <c r="AF36" s="900">
        <f>VLOOKUP(年度マスタ!$K$4&amp;"_"&amp;AF$33,データシート1!$A:$BT,MATCH("aa_"&amp;$S36,データシート1!$A$1:$BT$1,0),0)</f>
        <v>124.36856168250682</v>
      </c>
      <c r="AG36" s="900">
        <f>VLOOKUP(年度マスタ!$K$4&amp;"_"&amp;AG$33,データシート1!$A:$BT,MATCH("aa_"&amp;$S36,データシート1!$A$1:$BT$1,0),0)</f>
        <v>104.665988579993</v>
      </c>
      <c r="AH36" s="900">
        <f>VLOOKUP(年度マスタ!$K$4&amp;"_"&amp;AH$33,データシート1!$A:$BT,MATCH("aa_"&amp;$S36,データシート1!$A$1:$BT$1,0),0)</f>
        <v>100.25058980838601</v>
      </c>
      <c r="AI36" s="900">
        <f>VLOOKUP(年度マスタ!$K$4&amp;"_"&amp;AI$33,データシート1!$A:$BT,MATCH("aa_"&amp;$S36,データシート1!$A$1:$BT$1,0),0)</f>
        <v>90.51672550321139</v>
      </c>
      <c r="AJ36" s="900">
        <f>VLOOKUP(年度マスタ!$K$4&amp;"_"&amp;AJ$33,データシート1!$A:$BT,MATCH("aa_"&amp;$S36,データシート1!$A$1:$BT$1,0),0)</f>
        <v>69.839251288868354</v>
      </c>
      <c r="AK36" s="901">
        <f>VLOOKUP(年度マスタ!$K$4&amp;"_"&amp;AK$33,データシート1!$A:$BT,MATCH("aa_"&amp;$S36,データシート1!$A$1:$BT$1,0),0)</f>
        <v>57.674842544160242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52.694283659914873</v>
      </c>
      <c r="P37" s="453">
        <f t="shared" si="9"/>
        <v>0.15438345050419083</v>
      </c>
      <c r="Q37" s="328"/>
      <c r="R37" s="13"/>
      <c r="S37" s="356" t="s">
        <v>187</v>
      </c>
      <c r="T37" s="335"/>
      <c r="U37" s="346"/>
      <c r="V37" s="336" t="s">
        <v>194</v>
      </c>
      <c r="W37" s="357"/>
      <c r="X37" s="899">
        <f>VLOOKUP(年度マスタ!$K$4&amp;"_"&amp;X$33,データシート1!$A:$BT,MATCH("aa_"&amp;$S37,データシート1!$A$1:$BT$1,0),0)</f>
        <v>1.6796823782761809</v>
      </c>
      <c r="Y37" s="900">
        <f>VLOOKUP(年度マスタ!$K$4&amp;"_"&amp;Y$33,データシート1!$A:$BT,MATCH("aa_"&amp;$S37,データシート1!$A$1:$BT$1,0),0)</f>
        <v>1.8360990572937621</v>
      </c>
      <c r="Z37" s="900">
        <f>VLOOKUP(年度マスタ!$K$4&amp;"_"&amp;Z$33,データシート1!$A:$BT,MATCH("aa_"&amp;$S37,データシート1!$A$1:$BT$1,0),0)</f>
        <v>2.2433450455053738</v>
      </c>
      <c r="AA37" s="900">
        <f>VLOOKUP(年度マスタ!$K$4&amp;"_"&amp;AA$33,データシート1!$A:$BT,MATCH("aa_"&amp;$S37,データシート1!$A$1:$BT$1,0),0)</f>
        <v>2.1767342068574118</v>
      </c>
      <c r="AB37" s="900">
        <f>VLOOKUP(年度マスタ!$K$4&amp;"_"&amp;AB$33,データシート1!$A:$BT,MATCH("aa_"&amp;$S37,データシート1!$A$1:$BT$1,0),0)</f>
        <v>1.8234563035375959</v>
      </c>
      <c r="AC37" s="900">
        <f>VLOOKUP(年度マスタ!$K$4&amp;"_"&amp;AC$33,データシート1!$A:$BT,MATCH("aa_"&amp;$S37,データシート1!$A$1:$BT$1,0),0)</f>
        <v>1.7666432944225141</v>
      </c>
      <c r="AD37" s="900">
        <f>VLOOKUP(年度マスタ!$K$4&amp;"_"&amp;AD$33,データシート1!$A:$BT,MATCH("aa_"&amp;$S37,データシート1!$A$1:$BT$1,0),0)</f>
        <v>1.670671185281466</v>
      </c>
      <c r="AE37" s="900">
        <f>VLOOKUP(年度マスタ!$K$4&amp;"_"&amp;AE$33,データシート1!$A:$BT,MATCH("aa_"&amp;$S37,データシート1!$A$1:$BT$1,0),0)</f>
        <v>1.6133734402843631</v>
      </c>
      <c r="AF37" s="900">
        <f>VLOOKUP(年度マスタ!$K$4&amp;"_"&amp;AF$33,データシート1!$A:$BT,MATCH("aa_"&amp;$S37,データシート1!$A$1:$BT$1,0),0)</f>
        <v>1.5986026044183812</v>
      </c>
      <c r="AG37" s="900">
        <f>VLOOKUP(年度マスタ!$K$4&amp;"_"&amp;AG$33,データシート1!$A:$BT,MATCH("aa_"&amp;$S37,データシート1!$A$1:$BT$1,0),0)</f>
        <v>1.3777728142700458</v>
      </c>
      <c r="AH37" s="900">
        <f>VLOOKUP(年度マスタ!$K$4&amp;"_"&amp;AH$33,データシート1!$A:$BT,MATCH("aa_"&amp;$S37,データシート1!$A$1:$BT$1,0),0)</f>
        <v>1.2960614204625025</v>
      </c>
      <c r="AI37" s="900">
        <f>VLOOKUP(年度マスタ!$K$4&amp;"_"&amp;AI$33,データシート1!$A:$BT,MATCH("aa_"&amp;$S37,データシート1!$A$1:$BT$1,0),0)</f>
        <v>1.4198475145183833</v>
      </c>
      <c r="AJ37" s="900">
        <f>VLOOKUP(年度マスタ!$K$4&amp;"_"&amp;AJ$33,データシート1!$A:$BT,MATCH("aa_"&amp;$S37,データシート1!$A$1:$BT$1,0),0)</f>
        <v>1.4251807863525721</v>
      </c>
      <c r="AK37" s="901">
        <f>VLOOKUP(年度マスタ!$K$4&amp;"_"&amp;AK$33,データシート1!$A:$BT,MATCH("aa_"&amp;$S37,データシート1!$A$1:$BT$1,0),0)</f>
        <v>1.4523486533257517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51.094042971915627</v>
      </c>
      <c r="P38" s="454">
        <f t="shared" si="9"/>
        <v>0.14969507328580084</v>
      </c>
      <c r="Q38" s="328"/>
      <c r="R38" s="13"/>
      <c r="S38" s="356" t="s">
        <v>188</v>
      </c>
      <c r="T38" s="335"/>
      <c r="U38" s="348"/>
      <c r="V38" s="358" t="s">
        <v>197</v>
      </c>
      <c r="W38" s="358"/>
      <c r="X38" s="899">
        <f>VLOOKUP(年度マスタ!$K$4&amp;"_"&amp;X$33,データシート1!$A:$BT,MATCH("aa_"&amp;$S38,データシート1!$A$1:$BT$1,0),0)</f>
        <v>12.883793127595419</v>
      </c>
      <c r="Y38" s="900">
        <f>VLOOKUP(年度マスタ!$K$4&amp;"_"&amp;Y$33,データシート1!$A:$BT,MATCH("aa_"&amp;$S38,データシート1!$A$1:$BT$1,0),0)</f>
        <v>11.696080616411381</v>
      </c>
      <c r="Z38" s="900">
        <f>VLOOKUP(年度マスタ!$K$4&amp;"_"&amp;Z$33,データシート1!$A:$BT,MATCH("aa_"&amp;$S38,データシート1!$A$1:$BT$1,0),0)</f>
        <v>11.952051251873799</v>
      </c>
      <c r="AA38" s="900">
        <f>VLOOKUP(年度マスタ!$K$4&amp;"_"&amp;AA$33,データシート1!$A:$BT,MATCH("aa_"&amp;$S38,データシート1!$A$1:$BT$1,0),0)</f>
        <v>11.925740443144759</v>
      </c>
      <c r="AB38" s="900">
        <f>VLOOKUP(年度マスタ!$K$4&amp;"_"&amp;AB$33,データシート1!$A:$BT,MATCH("aa_"&amp;$S38,データシート1!$A$1:$BT$1,0),0)</f>
        <v>10.508748857991099</v>
      </c>
      <c r="AC38" s="900">
        <f>VLOOKUP(年度マスタ!$K$4&amp;"_"&amp;AC$33,データシート1!$A:$BT,MATCH("aa_"&amp;$S38,データシート1!$A$1:$BT$1,0),0)</f>
        <v>6.4780820887376684</v>
      </c>
      <c r="AD38" s="900">
        <f>VLOOKUP(年度マスタ!$K$4&amp;"_"&amp;AD$33,データシート1!$A:$BT,MATCH("aa_"&amp;$S38,データシート1!$A$1:$BT$1,0),0)</f>
        <v>7.5997892847386002</v>
      </c>
      <c r="AE38" s="900">
        <f>VLOOKUP(年度マスタ!$K$4&amp;"_"&amp;AE$33,データシート1!$A:$BT,MATCH("aa_"&amp;$S38,データシート1!$A$1:$BT$1,0),0)</f>
        <v>8.032007115161182</v>
      </c>
      <c r="AF38" s="900">
        <f>VLOOKUP(年度マスタ!$K$4&amp;"_"&amp;AF$33,データシート1!$A:$BT,MATCH("aa_"&amp;$S38,データシート1!$A$1:$BT$1,0),0)</f>
        <v>6.9092077965619367</v>
      </c>
      <c r="AG38" s="900">
        <f>VLOOKUP(年度マスタ!$K$4&amp;"_"&amp;AG$33,データシート1!$A:$BT,MATCH("aa_"&amp;$S38,データシート1!$A$1:$BT$1,0),0)</f>
        <v>6.148165153088561</v>
      </c>
      <c r="AH38" s="900">
        <f>VLOOKUP(年度マスタ!$K$4&amp;"_"&amp;AH$33,データシート1!$A:$BT,MATCH("aa_"&amp;$S38,データシート1!$A$1:$BT$1,0),0)</f>
        <v>6.2451995712060224</v>
      </c>
      <c r="AI38" s="900">
        <f>VLOOKUP(年度マスタ!$K$4&amp;"_"&amp;AI$33,データシート1!$A:$BT,MATCH("aa_"&amp;$S38,データシート1!$A$1:$BT$1,0),0)</f>
        <v>9.5121289633627253</v>
      </c>
      <c r="AJ38" s="900">
        <f>VLOOKUP(年度マスタ!$K$4&amp;"_"&amp;AJ$33,データシート1!$A:$BT,MATCH("aa_"&amp;$S38,データシート1!$A$1:$BT$1,0),0)</f>
        <v>8.7532944792249197</v>
      </c>
      <c r="AK38" s="901">
        <f>VLOOKUP(年度マスタ!$K$4&amp;"_"&amp;AK$33,データシート1!$A:$BT,MATCH("aa_"&amp;$S38,データシート1!$A$1:$BT$1,0),0)</f>
        <v>7.6047433286304393</v>
      </c>
      <c r="AL38" s="330"/>
      <c r="AW38" s="17" t="str">
        <f>年度マスタ!H4</f>
        <v>45</v>
      </c>
      <c r="AX38" s="17" t="s">
        <v>198</v>
      </c>
      <c r="AY38" s="17">
        <f>VLOOKUP($AW38&amp;"_"&amp;$AY$34,データシート1!$A:$BT,MATCH($AY$31&amp;"_"&amp;AY$36,データシート1!$A$1:$BT$1,0),0)</f>
        <v>2041.4568600643106</v>
      </c>
      <c r="AZ38" s="17">
        <f>VLOOKUP($AW38&amp;"_"&amp;$AY$34,データシート1!$A:$BT,MATCH($AY$31&amp;"_"&amp;AZ$36,データシート1!$A$1:$BT$1,0),0)</f>
        <v>67.162795281394793</v>
      </c>
      <c r="BA38" s="17">
        <f>VLOOKUP($AW38&amp;"_"&amp;$AY$34,データシート1!$A:$BT,MATCH($AY$31&amp;"_"&amp;BA$36,データシート1!$A$1:$BT$1,0),0)</f>
        <v>466.53447116076313</v>
      </c>
      <c r="BB38" s="17">
        <f>VLOOKUP($AW38&amp;"_"&amp;$AY$34,データシート1!$A:$BT,MATCH($AY$31&amp;"_"&amp;BB$36,データシート1!$A$1:$BT$1,0),0)</f>
        <v>1311.0779729388403</v>
      </c>
      <c r="BC38" s="17">
        <f>VLOOKUP($AW38&amp;"_"&amp;$AY$34,データシート1!$A:$BT,MATCH($AY$31&amp;"_"&amp;BC$36,データシート1!$A$1:$BT$1,0),0)</f>
        <v>1434.3696053232941</v>
      </c>
      <c r="BD38" s="17">
        <f>VLOOKUP($AW38&amp;"_"&amp;$AY$34,データシート1!$A:$BT,MATCH($AY$31&amp;"_"&amp;BD$36,データシート1!$A$1:$BT$1,0),0)</f>
        <v>1002.8037973066456</v>
      </c>
      <c r="BE38" s="17">
        <f>VLOOKUP($AW38&amp;"_"&amp;$AY$34,データシート1!$A:$BT,MATCH($AY$31&amp;"_"&amp;BE$36,データシート1!$A$1:$BT$1,0),0)</f>
        <v>1037.7935860028481</v>
      </c>
      <c r="BF38" s="17">
        <f>VLOOKUP($AW38&amp;"_"&amp;$AY$34,データシート1!$A:$BT,MATCH($AY$31&amp;"_"&amp;BF$36,データシート1!$A$1:$BT$1,0),0)</f>
        <v>62.922324725586925</v>
      </c>
      <c r="BG38" s="17">
        <f>VLOOKUP($AW38&amp;"_"&amp;$AY$34,データシート1!$A:$BT,MATCH($AY$31&amp;"_"&amp;BG$36,データシート1!$A$1:$BT$1,0),0)</f>
        <v>64.290308006225999</v>
      </c>
      <c r="BH38" s="17">
        <f>VLOOKUP($AW38&amp;"_"&amp;$AY$34,データシート1!$A:$BT,MATCH($AY$31&amp;"_"&amp;BH$36,データシート1!$A$1:$BT$1,0),0)</f>
        <v>101.81125566507647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23.105018928786908</v>
      </c>
      <c r="P39" s="454">
        <f t="shared" si="9"/>
        <v>6.7692969681723697E-2</v>
      </c>
      <c r="Q39" s="328"/>
      <c r="R39" s="13"/>
      <c r="S39" s="356" t="s">
        <v>189</v>
      </c>
      <c r="T39" s="335"/>
      <c r="U39" s="343" t="s">
        <v>199</v>
      </c>
      <c r="V39" s="344"/>
      <c r="W39" s="344"/>
      <c r="X39" s="896">
        <f>VLOOKUP(年度マスタ!$K$4&amp;"_"&amp;X$33,データシート1!$A:$BT,MATCH("aa_"&amp;$S39,データシート1!$A$1:$BT$1,0),0)</f>
        <v>18.623474521954261</v>
      </c>
      <c r="Y39" s="897">
        <f>VLOOKUP(年度マスタ!$K$4&amp;"_"&amp;Y$33,データシート1!$A:$BT,MATCH("aa_"&amp;$S39,データシート1!$A$1:$BT$1,0),0)</f>
        <v>19.884470522744898</v>
      </c>
      <c r="Z39" s="897">
        <f>VLOOKUP(年度マスタ!$K$4&amp;"_"&amp;Z$33,データシート1!$A:$BT,MATCH("aa_"&amp;$S39,データシート1!$A$1:$BT$1,0),0)</f>
        <v>26.48152987090393</v>
      </c>
      <c r="AA39" s="897">
        <f>VLOOKUP(年度マスタ!$K$4&amp;"_"&amp;AA$33,データシート1!$A:$BT,MATCH("aa_"&amp;$S39,データシート1!$A$1:$BT$1,0),0)</f>
        <v>29.445238824413899</v>
      </c>
      <c r="AB39" s="897">
        <f>VLOOKUP(年度マスタ!$K$4&amp;"_"&amp;AB$33,データシート1!$A:$BT,MATCH("aa_"&amp;$S39,データシート1!$A$1:$BT$1,0),0)</f>
        <v>25.398069392820069</v>
      </c>
      <c r="AC39" s="897">
        <f>VLOOKUP(年度マスタ!$K$4&amp;"_"&amp;AC$33,データシート1!$A:$BT,MATCH("aa_"&amp;$S39,データシート1!$A$1:$BT$1,0),0)</f>
        <v>25.740467837103079</v>
      </c>
      <c r="AD39" s="897">
        <f>VLOOKUP(年度マスタ!$K$4&amp;"_"&amp;AD$33,データシート1!$A:$BT,MATCH("aa_"&amp;$S39,データシート1!$A$1:$BT$1,0),0)</f>
        <v>29.717774072263779</v>
      </c>
      <c r="AE39" s="897">
        <f>VLOOKUP(年度マスタ!$K$4&amp;"_"&amp;AE$33,データシート1!$A:$BT,MATCH("aa_"&amp;$S39,データシート1!$A$1:$BT$1,0),0)</f>
        <v>20.987751967082058</v>
      </c>
      <c r="AF39" s="897">
        <f>VLOOKUP(年度マスタ!$K$4&amp;"_"&amp;AF$33,データシート1!$A:$BT,MATCH("aa_"&amp;$S39,データシート1!$A$1:$BT$1,0),0)</f>
        <v>17.803577759648658</v>
      </c>
      <c r="AG39" s="897">
        <f>VLOOKUP(年度マスタ!$K$4&amp;"_"&amp;AG$33,データシート1!$A:$BT,MATCH("aa_"&amp;$S39,データシート1!$A$1:$BT$1,0),0)</f>
        <v>17.176954225770913</v>
      </c>
      <c r="AH39" s="897">
        <f>VLOOKUP(年度マスタ!$K$4&amp;"_"&amp;AH$33,データシート1!$A:$BT,MATCH("aa_"&amp;$S39,データシート1!$A$1:$BT$1,0),0)</f>
        <v>19.236328557734453</v>
      </c>
      <c r="AI39" s="897">
        <f>VLOOKUP(年度マスタ!$K$4&amp;"_"&amp;AI$33,データシート1!$A:$BT,MATCH("aa_"&amp;$S39,データシート1!$A$1:$BT$1,0),0)</f>
        <v>18.093479466779407</v>
      </c>
      <c r="AJ39" s="897">
        <f>VLOOKUP(年度マスタ!$K$4&amp;"_"&amp;AJ$33,データシート1!$A:$BT,MATCH("aa_"&amp;$S39,データシート1!$A$1:$BT$1,0),0)</f>
        <v>16.472233055034366</v>
      </c>
      <c r="AK39" s="898">
        <f>VLOOKUP(年度マスタ!$K$4&amp;"_"&amp;AK$33,データシート1!$A:$BT,MATCH("aa_"&amp;$S39,データシート1!$A$1:$BT$1,0),0)</f>
        <v>16.947937740609838</v>
      </c>
      <c r="AL39" s="330"/>
      <c r="AW39" s="17" t="str">
        <f>年度マスタ!K4</f>
        <v>45382</v>
      </c>
      <c r="AX39" s="17" t="s">
        <v>200</v>
      </c>
      <c r="AY39" s="17">
        <f>VLOOKUP($AW39&amp;"_"&amp;$AY$34,データシート1!$A:$BT,MATCH($AY$31&amp;"_"&amp;AY$36,データシート1!$A$1:$BT$1,0),0)</f>
        <v>57.674842544160242</v>
      </c>
      <c r="AZ39" s="17">
        <f>VLOOKUP($AW39&amp;"_"&amp;$AY$34,データシート1!$A:$BT,MATCH($AY$31&amp;"_"&amp;AZ$36,データシート1!$A$1:$BT$1,0),0)</f>
        <v>1.4523486533257517</v>
      </c>
      <c r="BA39" s="17">
        <f>VLOOKUP($AW39&amp;"_"&amp;$AY$34,データシート1!$A:$BT,MATCH($AY$31&amp;"_"&amp;BA$36,データシート1!$A$1:$BT$1,0),0)</f>
        <v>7.6047433286304393</v>
      </c>
      <c r="BB39" s="17">
        <f>VLOOKUP($AW39&amp;"_"&amp;$AY$34,データシート1!$A:$BT,MATCH($AY$31&amp;"_"&amp;BB$36,データシート1!$A$1:$BT$1,0),0)</f>
        <v>16.947937740609838</v>
      </c>
      <c r="BC39" s="17">
        <f>VLOOKUP($AW39&amp;"_"&amp;$AY$34,データシート1!$A:$BT,MATCH($AY$31&amp;"_"&amp;BC$36,データシート1!$A$1:$BT$1,0),0)</f>
        <v>24.217378786989542</v>
      </c>
      <c r="BD39" s="17">
        <f>VLOOKUP($AW39&amp;"_"&amp;$AY$34,データシート1!$A:$BT,MATCH($AY$31&amp;"_"&amp;BD$36,データシート1!$A$1:$BT$1,0),0)</f>
        <v>17.785489872389707</v>
      </c>
      <c r="BE39" s="17">
        <f>VLOOKUP($AW39&amp;"_"&amp;$AY$34,データシート1!$A:$BT,MATCH($AY$31&amp;"_"&amp;BE$36,データシート1!$A$1:$BT$1,0),0)</f>
        <v>23.515796959998209</v>
      </c>
      <c r="BF39" s="17">
        <f>VLOOKUP($AW39&amp;"_"&amp;$AY$34,データシート1!$A:$BT,MATCH($AY$31&amp;"_"&amp;BF$36,データシート1!$A$1:$BT$1,0),0)</f>
        <v>1.1005717056699404</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27.989024043128715</v>
      </c>
      <c r="P40" s="454">
        <f t="shared" si="9"/>
        <v>8.2002103604077142E-2</v>
      </c>
      <c r="Q40" s="328"/>
      <c r="R40" s="13"/>
      <c r="S40" s="356" t="s">
        <v>165</v>
      </c>
      <c r="T40" s="335"/>
      <c r="U40" s="343" t="s">
        <v>165</v>
      </c>
      <c r="V40" s="344"/>
      <c r="W40" s="344"/>
      <c r="X40" s="896">
        <f>VLOOKUP(年度マスタ!$K$4&amp;"_"&amp;X$33,データシート1!$A:$BT,MATCH("aa_"&amp;$S40,データシート1!$A$1:$BT$1,0),0)</f>
        <v>19.853494310165409</v>
      </c>
      <c r="Y40" s="897">
        <f>VLOOKUP(年度マスタ!$K$4&amp;"_"&amp;Y$33,データシート1!$A:$BT,MATCH("aa_"&amp;$S40,データシート1!$A$1:$BT$1,0),0)</f>
        <v>24.041694023708619</v>
      </c>
      <c r="Z40" s="897">
        <f>VLOOKUP(年度マスタ!$K$4&amp;"_"&amp;Z$33,データシート1!$A:$BT,MATCH("aa_"&amp;$S40,データシート1!$A$1:$BT$1,0),0)</f>
        <v>30.299198108058661</v>
      </c>
      <c r="AA40" s="897">
        <f>VLOOKUP(年度マスタ!$K$4&amp;"_"&amp;AA$33,データシート1!$A:$BT,MATCH("aa_"&amp;$S40,データシート1!$A$1:$BT$1,0),0)</f>
        <v>31.40849620426858</v>
      </c>
      <c r="AB40" s="897">
        <f>VLOOKUP(年度マスタ!$K$4&amp;"_"&amp;AB$33,データシート1!$A:$BT,MATCH("aa_"&amp;$S40,データシート1!$A$1:$BT$1,0),0)</f>
        <v>33.161983304302638</v>
      </c>
      <c r="AC40" s="897">
        <f>VLOOKUP(年度マスタ!$K$4&amp;"_"&amp;AC$33,データシート1!$A:$BT,MATCH("aa_"&amp;$S40,データシート1!$A$1:$BT$1,0),0)</f>
        <v>32.07302843889763</v>
      </c>
      <c r="AD40" s="897">
        <f>VLOOKUP(年度マスタ!$K$4&amp;"_"&amp;AD$33,データシート1!$A:$BT,MATCH("aa_"&amp;$S40,データシート1!$A$1:$BT$1,0),0)</f>
        <v>27.925169294070312</v>
      </c>
      <c r="AE40" s="897">
        <f>VLOOKUP(年度マスタ!$K$4&amp;"_"&amp;AE$33,データシート1!$A:$BT,MATCH("aa_"&amp;$S40,データシート1!$A$1:$BT$1,0),0)</f>
        <v>24.058318239969477</v>
      </c>
      <c r="AF40" s="897">
        <f>VLOOKUP(年度マスタ!$K$4&amp;"_"&amp;AF$33,データシート1!$A:$BT,MATCH("aa_"&amp;$S40,データシート1!$A$1:$BT$1,0),0)</f>
        <v>25.049765348394189</v>
      </c>
      <c r="AG40" s="897">
        <f>VLOOKUP(年度マスタ!$K$4&amp;"_"&amp;AG$33,データシート1!$A:$BT,MATCH("aa_"&amp;$S40,データシート1!$A$1:$BT$1,0),0)</f>
        <v>16.74995912318996</v>
      </c>
      <c r="AH40" s="897">
        <f>VLOOKUP(年度マスタ!$K$4&amp;"_"&amp;AH$33,データシート1!$A:$BT,MATCH("aa_"&amp;$S40,データシート1!$A$1:$BT$1,0),0)</f>
        <v>17.333061366300583</v>
      </c>
      <c r="AI40" s="897">
        <f>VLOOKUP(年度マスタ!$K$4&amp;"_"&amp;AI$33,データシート1!$A:$BT,MATCH("aa_"&amp;$S40,データシート1!$A$1:$BT$1,0),0)</f>
        <v>19.262443842201179</v>
      </c>
      <c r="AJ40" s="897">
        <f>VLOOKUP(年度マスタ!$K$4&amp;"_"&amp;AJ$33,データシート1!$A:$BT,MATCH("aa_"&amp;$S40,データシート1!$A$1:$BT$1,0),0)</f>
        <v>16.064723879832215</v>
      </c>
      <c r="AK40" s="898">
        <f>VLOOKUP(年度マスタ!$K$4&amp;"_"&amp;AK$33,データシート1!$A:$BT,MATCH("aa_"&amp;$S40,データシート1!$A$1:$BT$1,0),0)</f>
        <v>24.217378786989542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1.6002406879992499</v>
      </c>
      <c r="P41" s="454">
        <f t="shared" si="9"/>
        <v>4.6883772183899837E-3</v>
      </c>
      <c r="Q41" s="328"/>
      <c r="R41" s="13"/>
      <c r="S41" s="356" t="s">
        <v>201</v>
      </c>
      <c r="T41" s="335"/>
      <c r="U41" s="246" t="s">
        <v>128</v>
      </c>
      <c r="V41" s="344"/>
      <c r="W41" s="344"/>
      <c r="X41" s="896">
        <f>X42+X45+X46</f>
        <v>54.731190977313936</v>
      </c>
      <c r="Y41" s="897">
        <f t="shared" ref="Y41:AH41" si="12">Y42+Y45+Y46</f>
        <v>55.368359254007871</v>
      </c>
      <c r="Z41" s="897">
        <f t="shared" si="12"/>
        <v>53.871401835996899</v>
      </c>
      <c r="AA41" s="897">
        <f t="shared" si="12"/>
        <v>53.759181111765393</v>
      </c>
      <c r="AB41" s="897">
        <f t="shared" si="12"/>
        <v>52.694283659914873</v>
      </c>
      <c r="AC41" s="897">
        <f t="shared" si="12"/>
        <v>51.493943531546201</v>
      </c>
      <c r="AD41" s="897">
        <f t="shared" si="12"/>
        <v>51.010180416889753</v>
      </c>
      <c r="AE41" s="897">
        <f t="shared" si="12"/>
        <v>49.537307927698443</v>
      </c>
      <c r="AF41" s="897">
        <f t="shared" si="12"/>
        <v>48.785594616100639</v>
      </c>
      <c r="AG41" s="897">
        <f t="shared" si="12"/>
        <v>47.535384256462883</v>
      </c>
      <c r="AH41" s="897">
        <f t="shared" si="12"/>
        <v>46.387193413283271</v>
      </c>
      <c r="AI41" s="897">
        <f>AI42+AI45+AI46</f>
        <v>42.307319381472006</v>
      </c>
      <c r="AJ41" s="897">
        <f>AJ42+AJ45+AJ46</f>
        <v>42.112764884886921</v>
      </c>
      <c r="AK41" s="898">
        <f>AK42+AK45+AK46</f>
        <v>42.401858538057859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53.477564583213734</v>
      </c>
      <c r="Y42" s="900">
        <f t="shared" ref="Y42:AK42" si="13">SUM(Y43:Y44)</f>
        <v>54.07200256219614</v>
      </c>
      <c r="Z42" s="900">
        <f t="shared" si="13"/>
        <v>52.400280508667088</v>
      </c>
      <c r="AA42" s="900">
        <f t="shared" si="13"/>
        <v>52.175095423827273</v>
      </c>
      <c r="AB42" s="900">
        <f t="shared" si="13"/>
        <v>51.094042971915627</v>
      </c>
      <c r="AC42" s="900">
        <f t="shared" si="13"/>
        <v>49.975158390152494</v>
      </c>
      <c r="AD42" s="900">
        <f t="shared" si="13"/>
        <v>49.542277704072056</v>
      </c>
      <c r="AE42" s="900">
        <f t="shared" si="13"/>
        <v>48.127422019758519</v>
      </c>
      <c r="AF42" s="900">
        <f t="shared" si="13"/>
        <v>47.438527916086372</v>
      </c>
      <c r="AG42" s="900">
        <f t="shared" si="13"/>
        <v>46.30262704721801</v>
      </c>
      <c r="AH42" s="900">
        <f t="shared" si="13"/>
        <v>45.196247886304107</v>
      </c>
      <c r="AI42" s="900">
        <f t="shared" si="13"/>
        <v>41.182230857573828</v>
      </c>
      <c r="AJ42" s="900">
        <f t="shared" si="13"/>
        <v>41.007905651605242</v>
      </c>
      <c r="AK42" s="901">
        <f t="shared" si="13"/>
        <v>41.301286832387916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24.238195853953489</v>
      </c>
      <c r="Y43" s="900">
        <f>VLOOKUP(年度マスタ!$K$4&amp;"_"&amp;Y$33,データシート1!$A:$BT,MATCH("aa_"&amp;$S43,データシート1!$A$1:$BT$1,0),0)</f>
        <v>24.287544295212989</v>
      </c>
      <c r="Z43" s="900">
        <f>VLOOKUP(年度マスタ!$K$4&amp;"_"&amp;Z$33,データシート1!$A:$BT,MATCH("aa_"&amp;$S43,データシート1!$A$1:$BT$1,0),0)</f>
        <v>23.867473190245164</v>
      </c>
      <c r="AA43" s="900">
        <f>VLOOKUP(年度マスタ!$K$4&amp;"_"&amp;AA$33,データシート1!$A:$BT,MATCH("aa_"&amp;$S43,データシート1!$A$1:$BT$1,0),0)</f>
        <v>23.912915820489534</v>
      </c>
      <c r="AB43" s="900">
        <f>VLOOKUP(年度マスタ!$K$4&amp;"_"&amp;AB$33,データシート1!$A:$BT,MATCH("aa_"&amp;$S43,データシート1!$A$1:$BT$1,0),0)</f>
        <v>23.105018928786908</v>
      </c>
      <c r="AC43" s="900">
        <f>VLOOKUP(年度マスタ!$K$4&amp;"_"&amp;AC$33,データシート1!$A:$BT,MATCH("aa_"&amp;$S43,データシート1!$A$1:$BT$1,0),0)</f>
        <v>22.12686743112522</v>
      </c>
      <c r="AD43" s="900">
        <f>VLOOKUP(年度マスタ!$K$4&amp;"_"&amp;AD$33,データシート1!$A:$BT,MATCH("aa_"&amp;$S43,データシート1!$A$1:$BT$1,0),0)</f>
        <v>21.93832566654487</v>
      </c>
      <c r="AE43" s="900">
        <f>VLOOKUP(年度マスタ!$K$4&amp;"_"&amp;AE$33,データシート1!$A:$BT,MATCH("aa_"&amp;$S43,データシート1!$A$1:$BT$1,0),0)</f>
        <v>21.632811313325419</v>
      </c>
      <c r="AF43" s="900">
        <f>VLOOKUP(年度マスタ!$K$4&amp;"_"&amp;AF$33,データシート1!$A:$BT,MATCH("aa_"&amp;$S43,データシート1!$A$1:$BT$1,0),0)</f>
        <v>21.261417361228403</v>
      </c>
      <c r="AG43" s="900">
        <f>VLOOKUP(年度マスタ!$K$4&amp;"_"&amp;AG$33,データシート1!$A:$BT,MATCH("aa_"&amp;$S43,データシート1!$A$1:$BT$1,0),0)</f>
        <v>20.715901740760593</v>
      </c>
      <c r="AH43" s="900">
        <f>VLOOKUP(年度マスタ!$K$4&amp;"_"&amp;AH$33,データシート1!$A:$BT,MATCH("aa_"&amp;$S43,データシート1!$A$1:$BT$1,0),0)</f>
        <v>20.032999201469206</v>
      </c>
      <c r="AI43" s="900">
        <f>VLOOKUP(年度マスタ!$K$4&amp;"_"&amp;AI$33,データシート1!$A:$BT,MATCH("aa_"&amp;$S43,データシート1!$A$1:$BT$1,0),0)</f>
        <v>17.589524426399038</v>
      </c>
      <c r="AJ43" s="900">
        <f>VLOOKUP(年度マスタ!$K$4&amp;"_"&amp;AJ$33,データシート1!$A:$BT,MATCH("aa_"&amp;$S43,データシート1!$A$1:$BT$1,0),0)</f>
        <v>16.919879921565965</v>
      </c>
      <c r="AK43" s="901">
        <f>VLOOKUP(年度マスタ!$K$4&amp;"_"&amp;AK$33,データシート1!$A:$BT,MATCH("aa_"&amp;$S43,データシート1!$A$1:$BT$1,0),0)</f>
        <v>17.785489872389707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29.239368729260249</v>
      </c>
      <c r="Y44" s="900">
        <f>VLOOKUP(年度マスタ!$K$4&amp;"_"&amp;Y$33,データシート1!$A:$BT,MATCH("aa_"&amp;$S44,データシート1!$A$1:$BT$1,0),0)</f>
        <v>29.784458266983151</v>
      </c>
      <c r="Z44" s="900">
        <f>VLOOKUP(年度マスタ!$K$4&amp;"_"&amp;Z$33,データシート1!$A:$BT,MATCH("aa_"&amp;$S44,データシート1!$A$1:$BT$1,0),0)</f>
        <v>28.532807318421924</v>
      </c>
      <c r="AA44" s="900">
        <f>VLOOKUP(年度マスタ!$K$4&amp;"_"&amp;AA$33,データシート1!$A:$BT,MATCH("aa_"&amp;$S44,データシート1!$A$1:$BT$1,0),0)</f>
        <v>28.262179603337735</v>
      </c>
      <c r="AB44" s="900">
        <f>VLOOKUP(年度マスタ!$K$4&amp;"_"&amp;AB$33,データシート1!$A:$BT,MATCH("aa_"&amp;$S44,データシート1!$A$1:$BT$1,0),0)</f>
        <v>27.989024043128715</v>
      </c>
      <c r="AC44" s="900">
        <f>VLOOKUP(年度マスタ!$K$4&amp;"_"&amp;AC$33,データシート1!$A:$BT,MATCH("aa_"&amp;$S44,データシート1!$A$1:$BT$1,0),0)</f>
        <v>27.848290959027274</v>
      </c>
      <c r="AD44" s="900">
        <f>VLOOKUP(年度マスタ!$K$4&amp;"_"&amp;AD$33,データシート1!$A:$BT,MATCH("aa_"&amp;$S44,データシート1!$A$1:$BT$1,0),0)</f>
        <v>27.603952037527186</v>
      </c>
      <c r="AE44" s="900">
        <f>VLOOKUP(年度マスタ!$K$4&amp;"_"&amp;AE$33,データシート1!$A:$BT,MATCH("aa_"&amp;$S44,データシート1!$A$1:$BT$1,0),0)</f>
        <v>26.4946107064331</v>
      </c>
      <c r="AF44" s="900">
        <f>VLOOKUP(年度マスタ!$K$4&amp;"_"&amp;AF$33,データシート1!$A:$BT,MATCH("aa_"&amp;$S44,データシート1!$A$1:$BT$1,0),0)</f>
        <v>26.177110554857968</v>
      </c>
      <c r="AG44" s="900">
        <f>VLOOKUP(年度マスタ!$K$4&amp;"_"&amp;AG$33,データシート1!$A:$BT,MATCH("aa_"&amp;$S44,データシート1!$A$1:$BT$1,0),0)</f>
        <v>25.586725306457414</v>
      </c>
      <c r="AH44" s="900">
        <f>VLOOKUP(年度マスタ!$K$4&amp;"_"&amp;AH$33,データシート1!$A:$BT,MATCH("aa_"&amp;$S44,データシート1!$A$1:$BT$1,0),0)</f>
        <v>25.163248684834898</v>
      </c>
      <c r="AI44" s="900">
        <f>VLOOKUP(年度マスタ!$K$4&amp;"_"&amp;AI$33,データシート1!$A:$BT,MATCH("aa_"&amp;$S44,データシート1!$A$1:$BT$1,0),0)</f>
        <v>23.592706431174793</v>
      </c>
      <c r="AJ44" s="900">
        <f>VLOOKUP(年度マスタ!$K$4&amp;"_"&amp;AJ$33,データシート1!$A:$BT,MATCH("aa_"&amp;$S44,データシート1!$A$1:$BT$1,0),0)</f>
        <v>24.088025730039273</v>
      </c>
      <c r="AK44" s="901">
        <f>VLOOKUP(年度マスタ!$K$4&amp;"_"&amp;AK$33,データシート1!$A:$BT,MATCH("aa_"&amp;$S44,データシート1!$A$1:$BT$1,0),0)</f>
        <v>23.515796959998209</v>
      </c>
      <c r="AL44" s="330"/>
      <c r="AW44" s="17" t="str">
        <f>AW47</f>
        <v>宮崎県</v>
      </c>
      <c r="AX44" s="1010">
        <f t="shared" si="14"/>
        <v>0.33927252657634166</v>
      </c>
      <c r="AY44" s="1010">
        <f t="shared" si="14"/>
        <v>0.17273247136511985</v>
      </c>
      <c r="AZ44" s="1010">
        <f t="shared" si="14"/>
        <v>0.18897595100551803</v>
      </c>
      <c r="BA44" s="1010">
        <f t="shared" si="14"/>
        <v>0.28560557743299264</v>
      </c>
      <c r="BB44" s="1010">
        <f t="shared" si="14"/>
        <v>1.3413473620027849E-2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1.2536263941001999</v>
      </c>
      <c r="Y45" s="900">
        <f>VLOOKUP(年度マスタ!$K$4&amp;"_"&amp;Y$33,データシート1!$A:$BT,MATCH("aa_"&amp;$S45,データシート1!$A$1:$BT$1,0),0)</f>
        <v>1.29635669181173</v>
      </c>
      <c r="Z45" s="900">
        <f>VLOOKUP(年度マスタ!$K$4&amp;"_"&amp;Z$33,データシート1!$A:$BT,MATCH("aa_"&amp;$S45,データシート1!$A$1:$BT$1,0),0)</f>
        <v>1.47112132732981</v>
      </c>
      <c r="AA45" s="900">
        <f>VLOOKUP(年度マスタ!$K$4&amp;"_"&amp;AA$33,データシート1!$A:$BT,MATCH("aa_"&amp;$S45,データシート1!$A$1:$BT$1,0),0)</f>
        <v>1.58408568793812</v>
      </c>
      <c r="AB45" s="900">
        <f>VLOOKUP(年度マスタ!$K$4&amp;"_"&amp;AB$33,データシート1!$A:$BT,MATCH("aa_"&amp;$S45,データシート1!$A$1:$BT$1,0),0)</f>
        <v>1.6002406879992499</v>
      </c>
      <c r="AC45" s="900">
        <f>VLOOKUP(年度マスタ!$K$4&amp;"_"&amp;AC$33,データシート1!$A:$BT,MATCH("aa_"&amp;$S45,データシート1!$A$1:$BT$1,0),0)</f>
        <v>1.5187851413937099</v>
      </c>
      <c r="AD45" s="900">
        <f>VLOOKUP(年度マスタ!$K$4&amp;"_"&amp;AD$33,データシート1!$A:$BT,MATCH("aa_"&amp;$S45,データシート1!$A$1:$BT$1,0),0)</f>
        <v>1.4679027128177</v>
      </c>
      <c r="AE45" s="900">
        <f>VLOOKUP(年度マスタ!$K$4&amp;"_"&amp;AE$33,データシート1!$A:$BT,MATCH("aa_"&amp;$S45,データシート1!$A$1:$BT$1,0),0)</f>
        <v>1.4098859079399206</v>
      </c>
      <c r="AF45" s="900">
        <f>VLOOKUP(年度マスタ!$K$4&amp;"_"&amp;AF$33,データシート1!$A:$BT,MATCH("aa_"&amp;$S45,データシート1!$A$1:$BT$1,0),0)</f>
        <v>1.34706670001427</v>
      </c>
      <c r="AG45" s="900">
        <f>VLOOKUP(年度マスタ!$K$4&amp;"_"&amp;AG$33,データシート1!$A:$BT,MATCH("aa_"&amp;$S45,データシート1!$A$1:$BT$1,0),0)</f>
        <v>1.23275720924487</v>
      </c>
      <c r="AH45" s="900">
        <f>VLOOKUP(年度マスタ!$K$4&amp;"_"&amp;AH$33,データシート1!$A:$BT,MATCH("aa_"&amp;$S45,データシート1!$A$1:$BT$1,0),0)</f>
        <v>1.19094552697916</v>
      </c>
      <c r="AI45" s="900">
        <f>VLOOKUP(年度マスタ!$K$4&amp;"_"&amp;AI$33,データシート1!$A:$BT,MATCH("aa_"&amp;$S45,データシート1!$A$1:$BT$1,0),0)</f>
        <v>1.12508852389818</v>
      </c>
      <c r="AJ45" s="900">
        <f>VLOOKUP(年度マスタ!$K$4&amp;"_"&amp;AJ$33,データシート1!$A:$BT,MATCH("aa_"&amp;$S45,データシート1!$A$1:$BT$1,0),0)</f>
        <v>1.10485923328168</v>
      </c>
      <c r="AK45" s="901">
        <f>VLOOKUP(年度マスタ!$K$4&amp;"_"&amp;AK$33,データシート1!$A:$BT,MATCH("aa_"&amp;$S45,データシート1!$A$1:$BT$1,0),0)</f>
        <v>1.1005717056699404</v>
      </c>
      <c r="AL45" s="330"/>
      <c r="AW45" s="17" t="str">
        <f>AW48</f>
        <v>国富町</v>
      </c>
      <c r="AX45" s="1010">
        <f t="shared" ref="AX45:BB45" si="15">AX48/$BC48</f>
        <v>0.44399421066010675</v>
      </c>
      <c r="AY45" s="1010">
        <f t="shared" si="15"/>
        <v>0.11276139816557801</v>
      </c>
      <c r="AZ45" s="1010">
        <f t="shared" si="15"/>
        <v>0.16112789259208646</v>
      </c>
      <c r="BA45" s="1010">
        <f t="shared" si="15"/>
        <v>0.2821164985822287</v>
      </c>
      <c r="BB45" s="1010">
        <f t="shared" si="15"/>
        <v>0</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宮崎県</v>
      </c>
      <c r="AX47" s="1011">
        <f>SUM(AY38:BA38)</f>
        <v>2575.1541265064684</v>
      </c>
      <c r="AY47" s="1011">
        <f t="shared" si="17"/>
        <v>1311.0779729388403</v>
      </c>
      <c r="AZ47" s="1011">
        <f t="shared" si="17"/>
        <v>1434.3696053232941</v>
      </c>
      <c r="BA47" s="1011">
        <f>SUM(BD38:BG38)</f>
        <v>2167.8100160413064</v>
      </c>
      <c r="BB47" s="1011">
        <f>BH38</f>
        <v>101.81125566507647</v>
      </c>
      <c r="BC47" s="1011">
        <f>SUM(AX47:BB47)</f>
        <v>7590.2229764749854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国富町</v>
      </c>
      <c r="AX48" s="1011">
        <f>SUM(AY39:BA39)</f>
        <v>66.731934526116433</v>
      </c>
      <c r="AY48" s="1011">
        <f>BB39</f>
        <v>16.947937740609838</v>
      </c>
      <c r="AZ48" s="1011">
        <f>BC39</f>
        <v>24.217378786989542</v>
      </c>
      <c r="BA48" s="1011">
        <f>SUM(BD39:BG39)</f>
        <v>42.401858538057859</v>
      </c>
      <c r="BB48" s="1011">
        <f>BH39</f>
        <v>0</v>
      </c>
      <c r="BC48" s="1011">
        <f>SUM(AX48:BB48)</f>
        <v>150.29910959177369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150.29910959177369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66.731934526116433</v>
      </c>
      <c r="P52" s="453">
        <f t="shared" ref="P52:P64" si="18">O52/$O$51</f>
        <v>0.44399421066010675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57.674842544160242</v>
      </c>
      <c r="P53" s="454">
        <f t="shared" si="18"/>
        <v>0.38373376063777398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1.4523486533257517</v>
      </c>
      <c r="P54" s="454">
        <f t="shared" si="18"/>
        <v>9.6630556047235753E-3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7.6047433286304393</v>
      </c>
      <c r="P55" s="454">
        <f t="shared" si="18"/>
        <v>5.0597394417609173E-2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16.947937740609838</v>
      </c>
      <c r="P56" s="453">
        <f t="shared" si="18"/>
        <v>0.11276139816557801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24.217378786989542</v>
      </c>
      <c r="P57" s="453">
        <f t="shared" si="18"/>
        <v>0.16112789259208646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42.401858538057859</v>
      </c>
      <c r="P58" s="453">
        <f t="shared" si="18"/>
        <v>0.2821164985822287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41.301286832387916</v>
      </c>
      <c r="P59" s="454">
        <f t="shared" si="18"/>
        <v>0.27479395549691571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17.785489872389707</v>
      </c>
      <c r="P60" s="454">
        <f t="shared" si="18"/>
        <v>0.11833396698554467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23.515796959998209</v>
      </c>
      <c r="P61" s="454">
        <f t="shared" si="18"/>
        <v>0.15645998851137105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1.1005717056699404</v>
      </c>
      <c r="P62" s="454">
        <f t="shared" si="18"/>
        <v>7.3225430853129814E-3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国富町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267.97190000000001</v>
      </c>
      <c r="AI7" s="78">
        <f>VLOOKUP(年度マスタ!$K$4&amp;"_"&amp;$AG7,データシート1!$A:$BT,MATCH("ab_"&amp;AI$2,データシート1!$A$1:$BT$1,0),0)</f>
        <v>923</v>
      </c>
      <c r="AJ7" s="78">
        <f>VLOOKUP(年度マスタ!$K$4&amp;"_"&amp;$AG7,データシート1!$A:$BT,MATCH("ab_"&amp;AJ$2,データシート1!$A$1:$BT$1,0),0)</f>
        <v>221</v>
      </c>
      <c r="AK7" s="78">
        <f>VLOOKUP(年度マスタ!$K$4&amp;"_"&amp;$AG7,データシート1!$A:$BT,MATCH("ab_"&amp;AK$2,データシート1!$A$1:$BT$1,0),0)</f>
        <v>4795</v>
      </c>
      <c r="AL7" s="78">
        <f>VLOOKUP(年度マスタ!$K$4&amp;"_"&amp;$AG7,データシート1!$A:$BT,MATCH("ab_"&amp;AL$2,データシート1!$A$1:$BT$1,0),0)</f>
        <v>8890</v>
      </c>
      <c r="AM7" s="78">
        <f>VLOOKUP(年度マスタ!$K$4&amp;"_"&amp;$AG7,データシート1!$A:$BT,MATCH("ab_"&amp;AM$2,データシート1!$A$1:$BT$1,0),0)</f>
        <v>12253</v>
      </c>
      <c r="AN7" s="78">
        <f>VLOOKUP(年度マスタ!$K$4&amp;"_"&amp;$AG7,データシート1!$A:$BT,MATCH("ab_"&amp;AN$2,データシート1!$A$1:$BT$1,0),0)</f>
        <v>5885</v>
      </c>
      <c r="AO7" s="78">
        <f>VLOOKUP(年度マスタ!$K$4&amp;"_"&amp;$AG7,データシート1!$A:$BT,MATCH("ab_"&amp;AO$2,データシート1!$A$1:$BT$1,0),0)</f>
        <v>21504</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303.99880000000002</v>
      </c>
      <c r="AI8" s="78">
        <f>VLOOKUP(年度マスタ!$K$4&amp;"_"&amp;$AG8,データシート1!$A:$BT,MATCH("ab_"&amp;AI$2,データシート1!$A$1:$BT$1,0),0)</f>
        <v>923</v>
      </c>
      <c r="AJ8" s="78">
        <f>VLOOKUP(年度マスタ!$K$4&amp;"_"&amp;$AG8,データシート1!$A:$BT,MATCH("ab_"&amp;AJ$2,データシート1!$A$1:$BT$1,0),0)</f>
        <v>221</v>
      </c>
      <c r="AK8" s="78">
        <f>VLOOKUP(年度マスタ!$K$4&amp;"_"&amp;$AG8,データシート1!$A:$BT,MATCH("ab_"&amp;AK$2,データシート1!$A$1:$BT$1,0),0)</f>
        <v>4795</v>
      </c>
      <c r="AL8" s="78">
        <f>VLOOKUP(年度マスタ!$K$4&amp;"_"&amp;$AG8,データシート1!$A:$BT,MATCH("ab_"&amp;AL$2,データシート1!$A$1:$BT$1,0),0)</f>
        <v>8905</v>
      </c>
      <c r="AM8" s="78">
        <f>VLOOKUP(年度マスタ!$K$4&amp;"_"&amp;$AG8,データシート1!$A:$BT,MATCH("ab_"&amp;AM$2,データシート1!$A$1:$BT$1,0),0)</f>
        <v>12335</v>
      </c>
      <c r="AN8" s="78">
        <f>VLOOKUP(年度マスタ!$K$4&amp;"_"&amp;$AG8,データシート1!$A:$BT,MATCH("ab_"&amp;AN$2,データシート1!$A$1:$BT$1,0),0)</f>
        <v>5845</v>
      </c>
      <c r="AO8" s="78">
        <f>VLOOKUP(年度マスタ!$K$4&amp;"_"&amp;$AG8,データシート1!$A:$BT,MATCH("ab_"&amp;AO$2,データシート1!$A$1:$BT$1,0),0)</f>
        <v>21308</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295.06959999999998</v>
      </c>
      <c r="AI9" s="78">
        <f>VLOOKUP(年度マスタ!$K$4&amp;"_"&amp;$AG9,データシート1!$A:$BT,MATCH("ab_"&amp;AI$2,データシート1!$A$1:$BT$1,0),0)</f>
        <v>923</v>
      </c>
      <c r="AJ9" s="78">
        <f>VLOOKUP(年度マスタ!$K$4&amp;"_"&amp;$AG9,データシート1!$A:$BT,MATCH("ab_"&amp;AJ$2,データシート1!$A$1:$BT$1,0),0)</f>
        <v>221</v>
      </c>
      <c r="AK9" s="78">
        <f>VLOOKUP(年度マスタ!$K$4&amp;"_"&amp;$AG9,データシート1!$A:$BT,MATCH("ab_"&amp;AK$2,データシート1!$A$1:$BT$1,0),0)</f>
        <v>4795</v>
      </c>
      <c r="AL9" s="78">
        <f>VLOOKUP(年度マスタ!$K$4&amp;"_"&amp;$AG9,データシート1!$A:$BT,MATCH("ab_"&amp;AL$2,データシート1!$A$1:$BT$1,0),0)</f>
        <v>8877</v>
      </c>
      <c r="AM9" s="78">
        <f>VLOOKUP(年度マスタ!$K$4&amp;"_"&amp;$AG9,データシート1!$A:$BT,MATCH("ab_"&amp;AM$2,データシート1!$A$1:$BT$1,0),0)</f>
        <v>12385</v>
      </c>
      <c r="AN9" s="78">
        <f>VLOOKUP(年度マスタ!$K$4&amp;"_"&amp;$AG9,データシート1!$A:$BT,MATCH("ab_"&amp;AN$2,データシート1!$A$1:$BT$1,0),0)</f>
        <v>5766</v>
      </c>
      <c r="AO9" s="78">
        <f>VLOOKUP(年度マスタ!$K$4&amp;"_"&amp;$AG9,データシート1!$A:$BT,MATCH("ab_"&amp;AO$2,データシート1!$A$1:$BT$1,0),0)</f>
        <v>20963</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818.03440000000001</v>
      </c>
      <c r="AI10" s="78">
        <f>VLOOKUP(年度マスタ!$K$4&amp;"_"&amp;$AG10,データシート1!$A:$BT,MATCH("ab_"&amp;AI$2,データシート1!$A$1:$BT$1,0),0)</f>
        <v>923</v>
      </c>
      <c r="AJ10" s="78">
        <f>VLOOKUP(年度マスタ!$K$4&amp;"_"&amp;$AG10,データシート1!$A:$BT,MATCH("ab_"&amp;AJ$2,データシート1!$A$1:$BT$1,0),0)</f>
        <v>221</v>
      </c>
      <c r="AK10" s="78">
        <f>VLOOKUP(年度マスタ!$K$4&amp;"_"&amp;$AG10,データシート1!$A:$BT,MATCH("ab_"&amp;AK$2,データシート1!$A$1:$BT$1,0),0)</f>
        <v>4795</v>
      </c>
      <c r="AL10" s="78">
        <f>VLOOKUP(年度マスタ!$K$4&amp;"_"&amp;$AG10,データシート1!$A:$BT,MATCH("ab_"&amp;AL$2,データシート1!$A$1:$BT$1,0),0)</f>
        <v>8941</v>
      </c>
      <c r="AM10" s="78">
        <f>VLOOKUP(年度マスタ!$K$4&amp;"_"&amp;$AG10,データシート1!$A:$BT,MATCH("ab_"&amp;AM$2,データシート1!$A$1:$BT$1,0),0)</f>
        <v>12507</v>
      </c>
      <c r="AN10" s="78">
        <f>VLOOKUP(年度マスタ!$K$4&amp;"_"&amp;$AG10,データシート1!$A:$BT,MATCH("ab_"&amp;AN$2,データシート1!$A$1:$BT$1,0),0)</f>
        <v>5679</v>
      </c>
      <c r="AO10" s="78">
        <f>VLOOKUP(年度マスタ!$K$4&amp;"_"&amp;$AG10,データシート1!$A:$BT,MATCH("ab_"&amp;AO$2,データシート1!$A$1:$BT$1,0),0)</f>
        <v>20776</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924.03279999999995</v>
      </c>
      <c r="AI11" s="78">
        <f>VLOOKUP(年度マスタ!$K$4&amp;"_"&amp;$AG11,データシート1!$A:$BT,MATCH("ab_"&amp;AI$2,データシート1!$A$1:$BT$1,0),0)</f>
        <v>923</v>
      </c>
      <c r="AJ11" s="78">
        <f>VLOOKUP(年度マスタ!$K$4&amp;"_"&amp;$AG11,データシート1!$A:$BT,MATCH("ab_"&amp;AJ$2,データシート1!$A$1:$BT$1,0),0)</f>
        <v>221</v>
      </c>
      <c r="AK11" s="78">
        <f>VLOOKUP(年度マスタ!$K$4&amp;"_"&amp;$AG11,データシート1!$A:$BT,MATCH("ab_"&amp;AK$2,データシート1!$A$1:$BT$1,0),0)</f>
        <v>4795</v>
      </c>
      <c r="AL11" s="78">
        <f>VLOOKUP(年度マスタ!$K$4&amp;"_"&amp;$AG11,データシート1!$A:$BT,MATCH("ab_"&amp;AL$2,データシート1!$A$1:$BT$1,0),0)</f>
        <v>8942</v>
      </c>
      <c r="AM11" s="78">
        <f>VLOOKUP(年度マスタ!$K$4&amp;"_"&amp;$AG11,データシート1!$A:$BT,MATCH("ab_"&amp;AM$2,データシート1!$A$1:$BT$1,0),0)</f>
        <v>12624</v>
      </c>
      <c r="AN11" s="78">
        <f>VLOOKUP(年度マスタ!$K$4&amp;"_"&amp;$AG11,データシート1!$A:$BT,MATCH("ab_"&amp;AN$2,データシート1!$A$1:$BT$1,0),0)</f>
        <v>5603</v>
      </c>
      <c r="AO11" s="78">
        <f>VLOOKUP(年度マスタ!$K$4&amp;"_"&amp;$AG11,データシート1!$A:$BT,MATCH("ab_"&amp;AO$2,データシート1!$A$1:$BT$1,0),0)</f>
        <v>20687</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942.97529999999995</v>
      </c>
      <c r="AI12" s="78">
        <f>VLOOKUP(年度マスタ!$K$4&amp;"_"&amp;$AG12,データシート1!$A:$BT,MATCH("ab_"&amp;AI$2,データシート1!$A$1:$BT$1,0),0)</f>
        <v>775</v>
      </c>
      <c r="AJ12" s="78">
        <f>VLOOKUP(年度マスタ!$K$4&amp;"_"&amp;$AG12,データシート1!$A:$BT,MATCH("ab_"&amp;AJ$2,データシート1!$A$1:$BT$1,0),0)</f>
        <v>161</v>
      </c>
      <c r="AK12" s="78">
        <f>VLOOKUP(年度マスタ!$K$4&amp;"_"&amp;$AG12,データシート1!$A:$BT,MATCH("ab_"&amp;AK$2,データシート1!$A$1:$BT$1,0),0)</f>
        <v>5022</v>
      </c>
      <c r="AL12" s="78">
        <f>VLOOKUP(年度マスタ!$K$4&amp;"_"&amp;$AG12,データシート1!$A:$BT,MATCH("ab_"&amp;AL$2,データシート1!$A$1:$BT$1,0),0)</f>
        <v>8966</v>
      </c>
      <c r="AM12" s="78">
        <f>VLOOKUP(年度マスタ!$K$4&amp;"_"&amp;$AG12,データシート1!$A:$BT,MATCH("ab_"&amp;AM$2,データシート1!$A$1:$BT$1,0),0)</f>
        <v>12733</v>
      </c>
      <c r="AN12" s="78">
        <f>VLOOKUP(年度マスタ!$K$4&amp;"_"&amp;$AG12,データシート1!$A:$BT,MATCH("ab_"&amp;AN$2,データシート1!$A$1:$BT$1,0),0)</f>
        <v>5546</v>
      </c>
      <c r="AO12" s="78">
        <f>VLOOKUP(年度マスタ!$K$4&amp;"_"&amp;$AG12,データシート1!$A:$BT,MATCH("ab_"&amp;AO$2,データシート1!$A$1:$BT$1,0),0)</f>
        <v>20464</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922.01409999999998</v>
      </c>
      <c r="AI13" s="78">
        <f>VLOOKUP(年度マスタ!$K$4&amp;"_"&amp;$AG13,データシート1!$A:$BT,MATCH("ab_"&amp;AI$2,データシート1!$A$1:$BT$1,0),0)</f>
        <v>775</v>
      </c>
      <c r="AJ13" s="78">
        <f>VLOOKUP(年度マスタ!$K$4&amp;"_"&amp;$AG13,データシート1!$A:$BT,MATCH("ab_"&amp;AJ$2,データシート1!$A$1:$BT$1,0),0)</f>
        <v>161</v>
      </c>
      <c r="AK13" s="78">
        <f>VLOOKUP(年度マスタ!$K$4&amp;"_"&amp;$AG13,データシート1!$A:$BT,MATCH("ab_"&amp;AK$2,データシート1!$A$1:$BT$1,0),0)</f>
        <v>5022</v>
      </c>
      <c r="AL13" s="78">
        <f>VLOOKUP(年度マスタ!$K$4&amp;"_"&amp;$AG13,データシート1!$A:$BT,MATCH("ab_"&amp;AL$2,データシート1!$A$1:$BT$1,0),0)</f>
        <v>8965</v>
      </c>
      <c r="AM13" s="78">
        <f>VLOOKUP(年度マスタ!$K$4&amp;"_"&amp;$AG13,データシート1!$A:$BT,MATCH("ab_"&amp;AM$2,データシート1!$A$1:$BT$1,0),0)</f>
        <v>12746</v>
      </c>
      <c r="AN13" s="78">
        <f>VLOOKUP(年度マスタ!$K$4&amp;"_"&amp;$AG13,データシート1!$A:$BT,MATCH("ab_"&amp;AN$2,データシート1!$A$1:$BT$1,0),0)</f>
        <v>5493</v>
      </c>
      <c r="AO13" s="78">
        <f>VLOOKUP(年度マスタ!$K$4&amp;"_"&amp;$AG13,データシート1!$A:$BT,MATCH("ab_"&amp;AO$2,データシート1!$A$1:$BT$1,0),0)</f>
        <v>20204</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960.37909999999999</v>
      </c>
      <c r="AI14" s="78">
        <f>VLOOKUP(年度マスタ!$K$4&amp;"_"&amp;$AG14,データシート1!$A:$BT,MATCH("ab_"&amp;AI$2,データシート1!$A$1:$BT$1,0),0)</f>
        <v>775</v>
      </c>
      <c r="AJ14" s="78">
        <f>VLOOKUP(年度マスタ!$K$4&amp;"_"&amp;$AG14,データシート1!$A:$BT,MATCH("ab_"&amp;AJ$2,データシート1!$A$1:$BT$1,0),0)</f>
        <v>161</v>
      </c>
      <c r="AK14" s="78">
        <f>VLOOKUP(年度マスタ!$K$4&amp;"_"&amp;$AG14,データシート1!$A:$BT,MATCH("ab_"&amp;AK$2,データシート1!$A$1:$BT$1,0),0)</f>
        <v>5022</v>
      </c>
      <c r="AL14" s="78">
        <f>VLOOKUP(年度マスタ!$K$4&amp;"_"&amp;$AG14,データシート1!$A:$BT,MATCH("ab_"&amp;AL$2,データシート1!$A$1:$BT$1,0),0)</f>
        <v>8964</v>
      </c>
      <c r="AM14" s="78">
        <f>VLOOKUP(年度マスタ!$K$4&amp;"_"&amp;$AG14,データシート1!$A:$BT,MATCH("ab_"&amp;AM$2,データシート1!$A$1:$BT$1,0),0)</f>
        <v>12723</v>
      </c>
      <c r="AN14" s="78">
        <f>VLOOKUP(年度マスタ!$K$4&amp;"_"&amp;$AG14,データシート1!$A:$BT,MATCH("ab_"&amp;AN$2,データシート1!$A$1:$BT$1,0),0)</f>
        <v>5453</v>
      </c>
      <c r="AO14" s="78">
        <f>VLOOKUP(年度マスタ!$K$4&amp;"_"&amp;$AG14,データシート1!$A:$BT,MATCH("ab_"&amp;AO$2,データシート1!$A$1:$BT$1,0),0)</f>
        <v>19961</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790.10670000000005</v>
      </c>
      <c r="AI15" s="78">
        <f>VLOOKUP(年度マスタ!$K$4&amp;"_"&amp;$AG15,データシート1!$A:$BT,MATCH("ab_"&amp;AI$2,データシート1!$A$1:$BT$1,0),0)</f>
        <v>775</v>
      </c>
      <c r="AJ15" s="78">
        <f>VLOOKUP(年度マスタ!$K$4&amp;"_"&amp;$AG15,データシート1!$A:$BT,MATCH("ab_"&amp;AJ$2,データシート1!$A$1:$BT$1,0),0)</f>
        <v>161</v>
      </c>
      <c r="AK15" s="78">
        <f>VLOOKUP(年度マスタ!$K$4&amp;"_"&amp;$AG15,データシート1!$A:$BT,MATCH("ab_"&amp;AK$2,データシート1!$A$1:$BT$1,0),0)</f>
        <v>5022</v>
      </c>
      <c r="AL15" s="78">
        <f>VLOOKUP(年度マスタ!$K$4&amp;"_"&amp;$AG15,データシート1!$A:$BT,MATCH("ab_"&amp;AL$2,データシート1!$A$1:$BT$1,0),0)</f>
        <v>9007</v>
      </c>
      <c r="AM15" s="78">
        <f>VLOOKUP(年度マスタ!$K$4&amp;"_"&amp;$AG15,データシート1!$A:$BT,MATCH("ab_"&amp;AM$2,データシート1!$A$1:$BT$1,0),0)</f>
        <v>12712</v>
      </c>
      <c r="AN15" s="78">
        <f>VLOOKUP(年度マスタ!$K$4&amp;"_"&amp;$AG15,データシート1!$A:$BT,MATCH("ab_"&amp;AN$2,データシート1!$A$1:$BT$1,0),0)</f>
        <v>5422</v>
      </c>
      <c r="AO15" s="78">
        <f>VLOOKUP(年度マスタ!$K$4&amp;"_"&amp;$AG15,データシート1!$A:$BT,MATCH("ab_"&amp;AO$2,データシート1!$A$1:$BT$1,0),0)</f>
        <v>19722</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686.63699999999994</v>
      </c>
      <c r="AI16" s="78">
        <f>VLOOKUP(年度マスタ!$K$4&amp;"_"&amp;$AG16,データシート1!$A:$BT,MATCH("ab_"&amp;AI$2,データシート1!$A$1:$BT$1,0),0)</f>
        <v>775</v>
      </c>
      <c r="AJ16" s="78">
        <f>VLOOKUP(年度マスタ!$K$4&amp;"_"&amp;$AG16,データシート1!$A:$BT,MATCH("ab_"&amp;AJ$2,データシート1!$A$1:$BT$1,0),0)</f>
        <v>161</v>
      </c>
      <c r="AK16" s="78">
        <f>VLOOKUP(年度マスタ!$K$4&amp;"_"&amp;$AG16,データシート1!$A:$BT,MATCH("ab_"&amp;AK$2,データシート1!$A$1:$BT$1,0),0)</f>
        <v>5022</v>
      </c>
      <c r="AL16" s="78">
        <f>VLOOKUP(年度マスタ!$K$4&amp;"_"&amp;$AG16,データシート1!$A:$BT,MATCH("ab_"&amp;AL$2,データシート1!$A$1:$BT$1,0),0)</f>
        <v>9001</v>
      </c>
      <c r="AM16" s="78">
        <f>VLOOKUP(年度マスタ!$K$4&amp;"_"&amp;$AG16,データシート1!$A:$BT,MATCH("ab_"&amp;AM$2,データシート1!$A$1:$BT$1,0),0)</f>
        <v>12623</v>
      </c>
      <c r="AN16" s="78">
        <f>VLOOKUP(年度マスタ!$K$4&amp;"_"&amp;$AG16,データシート1!$A:$BT,MATCH("ab_"&amp;AN$2,データシート1!$A$1:$BT$1,0),0)</f>
        <v>5353</v>
      </c>
      <c r="AO16" s="78">
        <f>VLOOKUP(年度マスタ!$K$4&amp;"_"&amp;$AG16,データシート1!$A:$BT,MATCH("ab_"&amp;AO$2,データシート1!$A$1:$BT$1,0),0)</f>
        <v>19450</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651.63430000000005</v>
      </c>
      <c r="AI17" s="151">
        <f>VLOOKUP(年度マスタ!$K$4&amp;"_"&amp;$AG17,データシート1!$A:$BT,MATCH("ab_"&amp;AI$2,データシート1!$A$1:$BT$1,0),0)</f>
        <v>775</v>
      </c>
      <c r="AJ17" s="151">
        <f>VLOOKUP(年度マスタ!$K$4&amp;"_"&amp;$AG17,データシート1!$A:$BT,MATCH("ab_"&amp;AJ$2,データシート1!$A$1:$BT$1,0),0)</f>
        <v>161</v>
      </c>
      <c r="AK17" s="151">
        <f>VLOOKUP(年度マスタ!$K$4&amp;"_"&amp;$AG17,データシート1!$A:$BT,MATCH("ab_"&amp;AK$2,データシート1!$A$1:$BT$1,0),0)</f>
        <v>5022</v>
      </c>
      <c r="AL17" s="151">
        <f>VLOOKUP(年度マスタ!$K$4&amp;"_"&amp;$AG17,データシート1!$A:$BT,MATCH("ab_"&amp;AL$2,データシート1!$A$1:$BT$1,0),0)</f>
        <v>9019</v>
      </c>
      <c r="AM17" s="151">
        <f>VLOOKUP(年度マスタ!$K$4&amp;"_"&amp;$AG17,データシート1!$A:$BT,MATCH("ab_"&amp;AM$2,データシート1!$A$1:$BT$1,0),0)</f>
        <v>12542</v>
      </c>
      <c r="AN17" s="151">
        <f>VLOOKUP(年度マスタ!$K$4&amp;"_"&amp;$AG17,データシート1!$A:$BT,MATCH("ab_"&amp;AN$2,データシート1!$A$1:$BT$1,0),0)</f>
        <v>5225</v>
      </c>
      <c r="AO17" s="151">
        <f>VLOOKUP(年度マスタ!$K$4&amp;"_"&amp;$AG17,データシート1!$A:$BT,MATCH("ab_"&amp;AO$2,データシート1!$A$1:$BT$1,0),0)</f>
        <v>19299</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638.69370000000004</v>
      </c>
      <c r="AI18" s="78">
        <f>VLOOKUP(年度マスタ!$K$4&amp;"_"&amp;$AG18,データシート1!$A:$BT,MATCH("ab_"&amp;AI$2,データシート1!$A$1:$BT$1,0),0)</f>
        <v>741</v>
      </c>
      <c r="AJ18" s="78">
        <f>VLOOKUP(年度マスタ!$K$4&amp;"_"&amp;$AG18,データシート1!$A:$BT,MATCH("ab_"&amp;AJ$2,データシート1!$A$1:$BT$1,0),0)</f>
        <v>230</v>
      </c>
      <c r="AK18" s="78">
        <f>VLOOKUP(年度マスタ!$K$4&amp;"_"&amp;$AG18,データシート1!$A:$BT,MATCH("ab_"&amp;AK$2,データシート1!$A$1:$BT$1,0),0)</f>
        <v>4959</v>
      </c>
      <c r="AL18" s="78">
        <f>VLOOKUP(年度マスタ!$K$4&amp;"_"&amp;$AG18,データシート1!$A:$BT,MATCH("ab_"&amp;AL$2,データシート1!$A$1:$BT$1,0),0)</f>
        <v>9004</v>
      </c>
      <c r="AM18" s="78">
        <f>VLOOKUP(年度マスタ!$K$4&amp;"_"&amp;$AG18,データシート1!$A:$BT,MATCH("ab_"&amp;AM$2,データシート1!$A$1:$BT$1,0),0)</f>
        <v>12569</v>
      </c>
      <c r="AN18" s="78">
        <f>VLOOKUP(年度マスタ!$K$4&amp;"_"&amp;$AG18,データシート1!$A:$BT,MATCH("ab_"&amp;AN$2,データシート1!$A$1:$BT$1,0),0)</f>
        <v>5207</v>
      </c>
      <c r="AO18" s="78">
        <f>VLOOKUP(年度マスタ!$K$4&amp;"_"&amp;$AG18,データシート1!$A:$BT,MATCH("ab_"&amp;AO$2,データシート1!$A$1:$BT$1,0),0)</f>
        <v>19082</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558.98109999999997</v>
      </c>
      <c r="AI19" s="78">
        <f>VLOOKUP(年度マスタ!$K$4&amp;"_"&amp;$AG19,データシート1!$A:$BT,MATCH("ab_"&amp;AI$2,データシート1!$A$1:$BT$1,0),0)</f>
        <v>741</v>
      </c>
      <c r="AJ19" s="78">
        <f>VLOOKUP(年度マスタ!$K$4&amp;"_"&amp;$AG19,データシート1!$A:$BT,MATCH("ab_"&amp;AJ$2,データシート1!$A$1:$BT$1,0),0)</f>
        <v>230</v>
      </c>
      <c r="AK19" s="78">
        <f>VLOOKUP(年度マスタ!$K$4&amp;"_"&amp;$AG19,データシート1!$A:$BT,MATCH("ab_"&amp;AK$2,データシート1!$A$1:$BT$1,0),0)</f>
        <v>4959</v>
      </c>
      <c r="AL19" s="78">
        <f>VLOOKUP(年度マスタ!$K$4&amp;"_"&amp;$AG19,データシート1!$A:$BT,MATCH("ab_"&amp;AL$2,データシート1!$A$1:$BT$1,0),0)</f>
        <v>8978</v>
      </c>
      <c r="AM19" s="78">
        <f>VLOOKUP(年度マスタ!$K$4&amp;"_"&amp;$AG19,データシート1!$A:$BT,MATCH("ab_"&amp;AM$2,データシート1!$A$1:$BT$1,0),0)</f>
        <v>12449</v>
      </c>
      <c r="AN19" s="78">
        <f>VLOOKUP(年度マスタ!$K$4&amp;"_"&amp;$AG19,データシート1!$A:$BT,MATCH("ab_"&amp;AN$2,データシート1!$A$1:$BT$1,0),0)</f>
        <v>5184</v>
      </c>
      <c r="AO19" s="78">
        <f>VLOOKUP(年度マスタ!$K$4&amp;"_"&amp;$AG19,データシート1!$A:$BT,MATCH("ab_"&amp;AO$2,データシート1!$A$1:$BT$1,0),0)</f>
        <v>18923</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517.30439999999999</v>
      </c>
      <c r="AI20" s="78">
        <f>VLOOKUP(年度マスタ!$K$4&amp;"_"&amp;$AG20,データシート1!$A:$BT,MATCH("ab_"&amp;AI$2,データシート1!$A$1:$BT$1,0),0)</f>
        <v>741</v>
      </c>
      <c r="AJ20" s="78">
        <f>VLOOKUP(年度マスタ!$K$4&amp;"_"&amp;$AG20,データシート1!$A:$BT,MATCH("ab_"&amp;AJ$2,データシート1!$A$1:$BT$1,0),0)</f>
        <v>230</v>
      </c>
      <c r="AK20" s="78">
        <f>VLOOKUP(年度マスタ!$K$4&amp;"_"&amp;$AG20,データシート1!$A:$BT,MATCH("ab_"&amp;AK$2,データシート1!$A$1:$BT$1,0),0)</f>
        <v>4959</v>
      </c>
      <c r="AL20" s="78">
        <f>VLOOKUP(年度マスタ!$K$4&amp;"_"&amp;$AG20,データシート1!$A:$BT,MATCH("ab_"&amp;AL$2,データシート1!$A$1:$BT$1,0),0)</f>
        <v>8985</v>
      </c>
      <c r="AM20" s="78">
        <f>VLOOKUP(年度マスタ!$K$4&amp;"_"&amp;$AG20,データシート1!$A:$BT,MATCH("ab_"&amp;AM$2,データシート1!$A$1:$BT$1,0),0)</f>
        <v>12433</v>
      </c>
      <c r="AN20" s="78">
        <f>VLOOKUP(年度マスタ!$K$4&amp;"_"&amp;$AG20,データシート1!$A:$BT,MATCH("ab_"&amp;AN$2,データシート1!$A$1:$BT$1,0),0)</f>
        <v>5138</v>
      </c>
      <c r="AO20" s="78">
        <f>VLOOKUP(年度マスタ!$K$4&amp;"_"&amp;$AG20,データシート1!$A:$BT,MATCH("ab_"&amp;AO$2,データシート1!$A$1:$BT$1,0),0)</f>
        <v>18695</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国富町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41.779000000000003</v>
      </c>
      <c r="BE13" s="70" t="str">
        <f>年度マスタ!K4</f>
        <v>45382</v>
      </c>
      <c r="BF13" s="70" t="str">
        <f>年度マスタ!K4</f>
        <v>45382</v>
      </c>
      <c r="BG13" s="70" t="str">
        <f>年度マスタ!K4</f>
        <v>45382</v>
      </c>
      <c r="BH13" s="278" t="s">
        <v>195</v>
      </c>
      <c r="BI13" s="278" t="s">
        <v>195</v>
      </c>
      <c r="BJ13" s="278" t="s">
        <v>195</v>
      </c>
      <c r="BK13" s="278" t="str">
        <f>年度マスタ!K4</f>
        <v>45382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41.779000000000003</v>
      </c>
      <c r="AY14" s="70"/>
      <c r="BE14" s="70" t="str">
        <f>AP2</f>
        <v>国富町</v>
      </c>
      <c r="BF14" s="70" t="str">
        <f>AP2</f>
        <v>国富町</v>
      </c>
      <c r="BG14" s="70" t="str">
        <f>AP2</f>
        <v>国富町</v>
      </c>
      <c r="BH14" s="70" t="s">
        <v>205</v>
      </c>
      <c r="BI14" s="70" t="s">
        <v>205</v>
      </c>
      <c r="BJ14" s="70" t="s">
        <v>205</v>
      </c>
      <c r="BK14" s="70" t="str">
        <f>AP2</f>
        <v>国富町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2.6520000000000001</v>
      </c>
      <c r="BG16" s="952">
        <f>BF16/BE16</f>
        <v>2.6520000000000001</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4.471948949184093E-2</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99.831000000000003</v>
      </c>
      <c r="G21" s="877">
        <f t="shared" ref="G21:O21" si="5">SUM(G22,G26,G27,G28)</f>
        <v>119.71299999999999</v>
      </c>
      <c r="H21" s="877">
        <f t="shared" si="5"/>
        <v>158.71799999999999</v>
      </c>
      <c r="I21" s="877">
        <f t="shared" si="5"/>
        <v>156.99199999999999</v>
      </c>
      <c r="J21" s="877">
        <f t="shared" si="5"/>
        <v>145.06399999999999</v>
      </c>
      <c r="K21" s="877">
        <f t="shared" si="5"/>
        <v>124.929</v>
      </c>
      <c r="L21" s="877">
        <f t="shared" si="5"/>
        <v>100.96</v>
      </c>
      <c r="M21" s="877">
        <f t="shared" si="5"/>
        <v>87.676000000000002</v>
      </c>
      <c r="N21" s="877">
        <f t="shared" si="5"/>
        <v>54.027000000000001</v>
      </c>
      <c r="O21" s="877">
        <f t="shared" si="5"/>
        <v>43.356999999999999</v>
      </c>
      <c r="P21" s="878">
        <f>SUM(P22,P26,P27,P28)</f>
        <v>41.779000000000003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99.831000000000003</v>
      </c>
      <c r="G22" s="879">
        <f t="shared" ref="G22:P22" si="6">SUM(G23:G25)</f>
        <v>119.71299999999999</v>
      </c>
      <c r="H22" s="879">
        <f t="shared" si="6"/>
        <v>158.71799999999999</v>
      </c>
      <c r="I22" s="879">
        <f t="shared" si="6"/>
        <v>156.99199999999999</v>
      </c>
      <c r="J22" s="879">
        <f t="shared" si="6"/>
        <v>145.06399999999999</v>
      </c>
      <c r="K22" s="879">
        <f t="shared" si="6"/>
        <v>124.929</v>
      </c>
      <c r="L22" s="879">
        <f t="shared" si="6"/>
        <v>100.96</v>
      </c>
      <c r="M22" s="879">
        <f t="shared" si="6"/>
        <v>87.676000000000002</v>
      </c>
      <c r="N22" s="879">
        <f t="shared" si="6"/>
        <v>54.027000000000001</v>
      </c>
      <c r="O22" s="879">
        <f t="shared" si="6"/>
        <v>43.356999999999999</v>
      </c>
      <c r="P22" s="880">
        <f t="shared" si="6"/>
        <v>41.779000000000003</v>
      </c>
      <c r="Z22" s="273"/>
      <c r="AB22" s="272"/>
      <c r="AC22" s="521" t="s">
        <v>286</v>
      </c>
      <c r="AP22" s="16" t="s">
        <v>287</v>
      </c>
      <c r="AQ22" s="273"/>
      <c r="AV22" s="70" t="str">
        <f>AW22</f>
        <v>エネルギー起源CO2</v>
      </c>
      <c r="AW22" s="70" t="str">
        <f>D56</f>
        <v>エネルギー起源CO2</v>
      </c>
      <c r="AX22" s="165">
        <f>P56</f>
        <v>41.779000000000003</v>
      </c>
      <c r="AY22" s="165">
        <f>AX22</f>
        <v>41.779000000000003</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99.831000000000003</v>
      </c>
      <c r="G23" s="881">
        <f>IFERROR(VLOOKUP(年度マスタ!$K$4&amp;"_"&amp;G$20,データシート1!$A:$BU,MATCH("ba_"&amp;$E23,データシート1!$A$1:$BU$1,0),0),0)</f>
        <v>119.71299999999999</v>
      </c>
      <c r="H23" s="881">
        <f>IFERROR(VLOOKUP(年度マスタ!$K$4&amp;"_"&amp;H$20,データシート1!$A:$BU,MATCH("ba_"&amp;$E23,データシート1!$A$1:$BU$1,0),0),0)</f>
        <v>158.71799999999999</v>
      </c>
      <c r="I23" s="881">
        <f>IFERROR(VLOOKUP(年度マスタ!$K$4&amp;"_"&amp;I$20,データシート1!$A:$BU,MATCH("ba_"&amp;$E23,データシート1!$A$1:$BU$1,0),0),0)</f>
        <v>156.99199999999999</v>
      </c>
      <c r="J23" s="881">
        <f>IFERROR(VLOOKUP(年度マスタ!$K$4&amp;"_"&amp;J$20,データシート1!$A:$BU,MATCH("ba_"&amp;$E23,データシート1!$A$1:$BU$1,0),0),0)</f>
        <v>145.06399999999999</v>
      </c>
      <c r="K23" s="881">
        <f>IFERROR(VLOOKUP(年度マスタ!$K$4&amp;"_"&amp;K$20,データシート1!$A:$BU,MATCH("ba_"&amp;$E23,データシート1!$A$1:$BU$1,0),0),0)</f>
        <v>124.929</v>
      </c>
      <c r="L23" s="881">
        <f>IFERROR(VLOOKUP(年度マスタ!$K$4&amp;"_"&amp;L$20,データシート1!$A:$BU,MATCH("ba_"&amp;$E23,データシート1!$A$1:$BU$1,0),0),0)</f>
        <v>100.96</v>
      </c>
      <c r="M23" s="881">
        <f>IFERROR(VLOOKUP(年度マスタ!$K$4&amp;"_"&amp;M$20,データシート1!$A:$BU,MATCH("ba_"&amp;$E23,データシート1!$A$1:$BU$1,0),0),0)</f>
        <v>87.676000000000002</v>
      </c>
      <c r="N23" s="881">
        <f>IFERROR(VLOOKUP(年度マスタ!$K$4&amp;"_"&amp;N$20,データシート1!$A:$BU,MATCH("ba_"&amp;$E23,データシート1!$A$1:$BU$1,0),0),0)</f>
        <v>54.027000000000001</v>
      </c>
      <c r="O23" s="881">
        <f>IFERROR(VLOOKUP(年度マスタ!$K$4&amp;"_"&amp;O$20,データシート1!$A:$BU,MATCH("ba_"&amp;$E23,データシート1!$A$1:$BU$1,0),0),0)</f>
        <v>43.356999999999999</v>
      </c>
      <c r="P23" s="882">
        <f>IFERROR(VLOOKUP(年度マスタ!$K$4&amp;"_"&amp;P$20,データシート1!$A:$BU,MATCH("ba_"&amp;$E23,データシート1!$A$1:$BU$1,0),0),0)</f>
        <v>41.779000000000003</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107.12570108373029</v>
      </c>
      <c r="AG24" s="877">
        <f t="shared" ref="AG24:AP24" si="11">AG25+AG29</f>
        <v>218.92663353310968</v>
      </c>
      <c r="AH24" s="877">
        <f t="shared" si="11"/>
        <v>255.46453839298917</v>
      </c>
      <c r="AI24" s="877">
        <f t="shared" si="11"/>
        <v>243.70106014470636</v>
      </c>
      <c r="AJ24" s="877">
        <f t="shared" si="11"/>
        <v>220.34177818605414</v>
      </c>
      <c r="AK24" s="877">
        <f t="shared" si="11"/>
        <v>192.99626491375383</v>
      </c>
      <c r="AL24" s="877">
        <f t="shared" si="11"/>
        <v>150.67994984313577</v>
      </c>
      <c r="AM24" s="877">
        <f t="shared" si="11"/>
        <v>129.3688807731225</v>
      </c>
      <c r="AN24" s="877">
        <f t="shared" si="11"/>
        <v>127.02817935778899</v>
      </c>
      <c r="AO24" s="877">
        <f t="shared" si="11"/>
        <v>119.54218144787191</v>
      </c>
      <c r="AP24" s="878">
        <f t="shared" si="11"/>
        <v>96.489959609480209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80.644171212826365</v>
      </c>
      <c r="AG25" s="879">
        <f>①CO2排出量の現状把握!AA35</f>
        <v>189.48139470869577</v>
      </c>
      <c r="AH25" s="879">
        <f>①CO2排出量の現状把握!AB35</f>
        <v>230.06646900016909</v>
      </c>
      <c r="AI25" s="879">
        <f>①CO2排出量の現状把握!AC35</f>
        <v>217.96059230760329</v>
      </c>
      <c r="AJ25" s="879">
        <f>①CO2排出量の現状把握!AD35</f>
        <v>190.62400411379036</v>
      </c>
      <c r="AK25" s="879">
        <f>①CO2排出量の現状把握!AE35</f>
        <v>172.00851294667177</v>
      </c>
      <c r="AL25" s="879">
        <f>①CO2排出量の現状把握!AF35</f>
        <v>132.87637208348713</v>
      </c>
      <c r="AM25" s="879">
        <f>①CO2排出量の現状把握!AG35</f>
        <v>112.1919265473516</v>
      </c>
      <c r="AN25" s="879">
        <f>①CO2排出量の現状把握!AH35</f>
        <v>107.79185080005453</v>
      </c>
      <c r="AO25" s="879">
        <f>①CO2排出量の現状把握!AI35</f>
        <v>101.4487019810925</v>
      </c>
      <c r="AP25" s="880">
        <f>①CO2排出量の現状把握!AJ35</f>
        <v>80.017726554445844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66.448774915447189</v>
      </c>
      <c r="AG26" s="881">
        <f>①CO2排出量の現状把握!AA36</f>
        <v>175.37892005869361</v>
      </c>
      <c r="AH26" s="881">
        <f>①CO2排出量の現状把握!AB36</f>
        <v>217.7342638386404</v>
      </c>
      <c r="AI26" s="881">
        <f>①CO2排出量の現状把握!AC36</f>
        <v>209.71586692444311</v>
      </c>
      <c r="AJ26" s="881">
        <f>①CO2排出量の現状把握!AD36</f>
        <v>181.35354364377031</v>
      </c>
      <c r="AK26" s="881">
        <f>①CO2排出量の現状把握!AE36</f>
        <v>162.36313239122623</v>
      </c>
      <c r="AL26" s="881">
        <f>①CO2排出量の現状把握!AF36</f>
        <v>124.36856168250682</v>
      </c>
      <c r="AM26" s="881">
        <f>①CO2排出量の現状把握!AG36</f>
        <v>104.665988579993</v>
      </c>
      <c r="AN26" s="881">
        <f>①CO2排出量の現状把握!AH36</f>
        <v>100.25058980838601</v>
      </c>
      <c r="AO26" s="881">
        <f>①CO2排出量の現状把握!AI36</f>
        <v>90.51672550321139</v>
      </c>
      <c r="AP26" s="882">
        <f>①CO2排出量の現状把握!AJ36</f>
        <v>69.839251288868354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2.2433450455053738</v>
      </c>
      <c r="AG27" s="881">
        <f>①CO2排出量の現状把握!AA37</f>
        <v>2.1767342068574118</v>
      </c>
      <c r="AH27" s="881">
        <f>①CO2排出量の現状把握!AB37</f>
        <v>1.8234563035375959</v>
      </c>
      <c r="AI27" s="881">
        <f>①CO2排出量の現状把握!AC37</f>
        <v>1.7666432944225141</v>
      </c>
      <c r="AJ27" s="881">
        <f>①CO2排出量の現状把握!AD37</f>
        <v>1.670671185281466</v>
      </c>
      <c r="AK27" s="881">
        <f>①CO2排出量の現状把握!AE37</f>
        <v>1.6133734402843631</v>
      </c>
      <c r="AL27" s="881">
        <f>①CO2排出量の現状把握!AF37</f>
        <v>1.5986026044183812</v>
      </c>
      <c r="AM27" s="881">
        <f>①CO2排出量の現状把握!AG37</f>
        <v>1.3777728142700458</v>
      </c>
      <c r="AN27" s="881">
        <f>①CO2排出量の現状把握!AH37</f>
        <v>1.2960614204625025</v>
      </c>
      <c r="AO27" s="881">
        <f>①CO2排出量の現状把握!AI37</f>
        <v>1.4198475145183833</v>
      </c>
      <c r="AP27" s="882">
        <f>①CO2排出量の現状把握!AJ37</f>
        <v>1.4251807863525721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11.952051251873799</v>
      </c>
      <c r="AG28" s="881">
        <f>①CO2排出量の現状把握!AA38</f>
        <v>11.925740443144759</v>
      </c>
      <c r="AH28" s="881">
        <f>①CO2排出量の現状把握!AB38</f>
        <v>10.508748857991099</v>
      </c>
      <c r="AI28" s="881">
        <f>①CO2排出量の現状把握!AC38</f>
        <v>6.4780820887376684</v>
      </c>
      <c r="AJ28" s="881">
        <f>①CO2排出量の現状把握!AD38</f>
        <v>7.5997892847386002</v>
      </c>
      <c r="AK28" s="881">
        <f>①CO2排出量の現状把握!AE38</f>
        <v>8.032007115161182</v>
      </c>
      <c r="AL28" s="881">
        <f>①CO2排出量の現状把握!AF38</f>
        <v>6.9092077965619367</v>
      </c>
      <c r="AM28" s="881">
        <f>①CO2排出量の現状把握!AG38</f>
        <v>6.148165153088561</v>
      </c>
      <c r="AN28" s="881">
        <f>①CO2排出量の現状把握!AH38</f>
        <v>6.2451995712060224</v>
      </c>
      <c r="AO28" s="881">
        <f>①CO2排出量の現状把握!AI38</f>
        <v>9.5121289633627253</v>
      </c>
      <c r="AP28" s="882">
        <f>①CO2排出量の現状把握!AJ38</f>
        <v>8.7532944792249197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26.48152987090393</v>
      </c>
      <c r="AG29" s="883">
        <f>①CO2排出量の現状把握!AA39</f>
        <v>29.445238824413899</v>
      </c>
      <c r="AH29" s="883">
        <f>①CO2排出量の現状把握!AB39</f>
        <v>25.398069392820069</v>
      </c>
      <c r="AI29" s="883">
        <f>①CO2排出量の現状把握!AC39</f>
        <v>25.740467837103079</v>
      </c>
      <c r="AJ29" s="883">
        <f>①CO2排出量の現状把握!AD39</f>
        <v>29.717774072263779</v>
      </c>
      <c r="AK29" s="883">
        <f>①CO2排出量の現状把握!AE39</f>
        <v>20.987751967082058</v>
      </c>
      <c r="AL29" s="883">
        <f>①CO2排出量の現状把握!AF39</f>
        <v>17.803577759648658</v>
      </c>
      <c r="AM29" s="883">
        <f>①CO2排出量の現状把握!AG39</f>
        <v>17.176954225770913</v>
      </c>
      <c r="AN29" s="883">
        <f>①CO2排出量の現状把握!AH39</f>
        <v>19.236328557734453</v>
      </c>
      <c r="AO29" s="883">
        <f>①CO2排出量の現状把握!AI39</f>
        <v>18.093479466779407</v>
      </c>
      <c r="AP29" s="884">
        <f>①CO2排出量の現状把握!AJ39</f>
        <v>16.472233055034366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0.93190521966312556</v>
      </c>
      <c r="AG32" s="461">
        <f t="shared" si="16"/>
        <v>0.54681789085243948</v>
      </c>
      <c r="AH32" s="461">
        <f t="shared" si="16"/>
        <v>0.62129171038149755</v>
      </c>
      <c r="AI32" s="461">
        <f t="shared" si="16"/>
        <v>0.6441990851692655</v>
      </c>
      <c r="AJ32" s="461">
        <f t="shared" si="16"/>
        <v>0.65835903292706288</v>
      </c>
      <c r="AK32" s="461">
        <f t="shared" si="16"/>
        <v>0.64731304544068913</v>
      </c>
      <c r="AL32" s="461">
        <f t="shared" si="16"/>
        <v>0.67002942398841814</v>
      </c>
      <c r="AM32" s="461">
        <f t="shared" si="16"/>
        <v>0.67772094398620975</v>
      </c>
      <c r="AN32" s="461">
        <f t="shared" si="16"/>
        <v>0.42531507790745354</v>
      </c>
      <c r="AO32" s="461">
        <f t="shared" si="16"/>
        <v>0.36269205961333778</v>
      </c>
      <c r="AP32" s="461">
        <f t="shared" si="16"/>
        <v>0.43298805563905723</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0.63179290074386429</v>
      </c>
      <c r="AH33" s="458">
        <f t="shared" si="17"/>
        <v>0.6898788888696481</v>
      </c>
      <c r="AI33" s="458">
        <f t="shared" si="17"/>
        <v>0.72027699290906866</v>
      </c>
      <c r="AJ33" s="458">
        <f t="shared" si="17"/>
        <v>0.76099545109442801</v>
      </c>
      <c r="AK33" s="458">
        <f t="shared" si="17"/>
        <v>0.72629544817198699</v>
      </c>
      <c r="AL33" s="458">
        <f t="shared" si="17"/>
        <v>0.759804007416504</v>
      </c>
      <c r="AM33" s="458">
        <f t="shared" si="17"/>
        <v>0.78148225721924447</v>
      </c>
      <c r="AN33" s="458">
        <f>IFERROR(IF(N22/AN25&gt;1,1,N22/AN25),0)</f>
        <v>0.50121599730406219</v>
      </c>
      <c r="AO33" s="458">
        <f t="shared" si="17"/>
        <v>0.42737855835829874</v>
      </c>
      <c r="AP33" s="458">
        <f t="shared" si="17"/>
        <v>0.52212180724195711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0.68259628899491431</v>
      </c>
      <c r="AH34" s="459">
        <f t="shared" si="18"/>
        <v>0.72895279411615033</v>
      </c>
      <c r="AI34" s="459">
        <f t="shared" si="18"/>
        <v>0.74859381077046216</v>
      </c>
      <c r="AJ34" s="459">
        <f t="shared" si="18"/>
        <v>0.79989614255868502</v>
      </c>
      <c r="AK34" s="459">
        <f t="shared" si="18"/>
        <v>0.7694419180025065</v>
      </c>
      <c r="AL34" s="459">
        <f t="shared" si="18"/>
        <v>0.8117807155938237</v>
      </c>
      <c r="AM34" s="459">
        <f t="shared" si="18"/>
        <v>0.8376742167107315</v>
      </c>
      <c r="AN34" s="459">
        <f t="shared" si="18"/>
        <v>0.53891952260095943</v>
      </c>
      <c r="AO34" s="459">
        <f t="shared" si="18"/>
        <v>0.47899434893346604</v>
      </c>
      <c r="AP34" s="459">
        <f t="shared" si="18"/>
        <v>0.59821660783839381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29：電気機械器具製造業(N=2)</v>
      </c>
      <c r="BE36" s="845">
        <f>VLOOKUP(BE$13&amp;"_"&amp;$AV$8,データシート2!$A:$SI,MATCH($AV$5&amp;"_"&amp;$BA36&amp;$AV$6,データシート2!$A$1:$SI$1,0),0)</f>
        <v>2</v>
      </c>
      <c r="BF36" s="952">
        <f>VLOOKUP(BF$13&amp;"_"&amp;$AW$8,データシート2!$A:$SI,MATCH($AW$5&amp;"_"&amp;$BA36&amp;$AW$6,データシート2!$A$1:$SI$1,0),0)</f>
        <v>35.994</v>
      </c>
      <c r="BG36" s="952">
        <f t="shared" si="2"/>
        <v>17.997</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1.4868032062577452</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32：その他の製造業(N=1)</v>
      </c>
      <c r="BE39" s="845">
        <f>VLOOKUP(BE$13&amp;"_"&amp;$AV$8,データシート2!$A:$SI,MATCH($AV$5&amp;"_"&amp;$BA39&amp;$AV$6,データシート2!$A$1:$SI$1,0),0)</f>
        <v>1</v>
      </c>
      <c r="BF39" s="952">
        <f>VLOOKUP(BF$13&amp;"_"&amp;$AW$8,データシート2!$A:$SI,MATCH($AW$5&amp;"_"&amp;$BA39&amp;$AW$6,データシート2!$A$1:$SI$1,0),0)</f>
        <v>3.133</v>
      </c>
      <c r="BG39" s="952">
        <f t="shared" si="2"/>
        <v>3.133</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f t="shared" si="4"/>
        <v>0.35699531065110368</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99.831000000000003</v>
      </c>
      <c r="G55" s="885">
        <f t="shared" ref="G55:P55" si="32">SUM(G56,G57,G60,G61,G62,G63,G64,G65,)</f>
        <v>119.71299999999999</v>
      </c>
      <c r="H55" s="885">
        <f t="shared" si="32"/>
        <v>158.71799999999999</v>
      </c>
      <c r="I55" s="885">
        <f t="shared" si="32"/>
        <v>156.99199999999999</v>
      </c>
      <c r="J55" s="885">
        <f t="shared" si="32"/>
        <v>145.06399999999999</v>
      </c>
      <c r="K55" s="885">
        <f t="shared" si="32"/>
        <v>124.929</v>
      </c>
      <c r="L55" s="885">
        <f t="shared" si="32"/>
        <v>100.96</v>
      </c>
      <c r="M55" s="885">
        <f t="shared" si="32"/>
        <v>87.676000000000002</v>
      </c>
      <c r="N55" s="885">
        <f t="shared" si="32"/>
        <v>54.027000000000001</v>
      </c>
      <c r="O55" s="885">
        <f t="shared" si="32"/>
        <v>43.356999999999999</v>
      </c>
      <c r="P55" s="886">
        <f t="shared" si="32"/>
        <v>41.779000000000003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99.831000000000003</v>
      </c>
      <c r="G56" s="887">
        <f>IFERROR(VLOOKUP(年度マスタ!$K$4&amp;"_"&amp;G$54,データシート1!$A:$CE,MATCH("bc_"&amp;$C56,データシート1!$A$1:$CE$1,0),0),0)</f>
        <v>119.71299999999999</v>
      </c>
      <c r="H56" s="887">
        <f>IFERROR(VLOOKUP(年度マスタ!$K$4&amp;"_"&amp;H$54,データシート1!$A:$CE,MATCH("bc_"&amp;$C56,データシート1!$A$1:$CE$1,0),0),0)</f>
        <v>158.71799999999999</v>
      </c>
      <c r="I56" s="887">
        <f>IFERROR(VLOOKUP(年度マスタ!$K$4&amp;"_"&amp;I$54,データシート1!$A:$CE,MATCH("bc_"&amp;$C56,データシート1!$A$1:$CE$1,0),0),0)</f>
        <v>156.99199999999999</v>
      </c>
      <c r="J56" s="887">
        <f>IFERROR(VLOOKUP(年度マスタ!$K$4&amp;"_"&amp;J$54,データシート1!$A:$CE,MATCH("bc_"&amp;$C56,データシート1!$A$1:$CE$1,0),0),0)</f>
        <v>145.06399999999999</v>
      </c>
      <c r="K56" s="887">
        <f>IFERROR(VLOOKUP(年度マスタ!$K$4&amp;"_"&amp;K$54,データシート1!$A:$CE,MATCH("bc_"&amp;$C56,データシート1!$A$1:$CE$1,0),0),0)</f>
        <v>124.929</v>
      </c>
      <c r="L56" s="887">
        <f>IFERROR(VLOOKUP(年度マスタ!$K$4&amp;"_"&amp;L$54,データシート1!$A:$CE,MATCH("bc_"&amp;$C56,データシート1!$A$1:$CE$1,0),0),0)</f>
        <v>100.96</v>
      </c>
      <c r="M56" s="887">
        <f>IFERROR(VLOOKUP(年度マスタ!$K$4&amp;"_"&amp;M$54,データシート1!$A:$CE,MATCH("bc_"&amp;$C56,データシート1!$A$1:$CE$1,0),0),0)</f>
        <v>87.676000000000002</v>
      </c>
      <c r="N56" s="887">
        <f>IFERROR(VLOOKUP(年度マスタ!$K$4&amp;"_"&amp;N$54,データシート1!$A:$CE,MATCH("bc_"&amp;$C56,データシート1!$A$1:$CE$1,0),0),0)</f>
        <v>54.027000000000001</v>
      </c>
      <c r="O56" s="887">
        <f>IFERROR(VLOOKUP(年度マスタ!$K$4&amp;"_"&amp;O$54,データシート1!$A:$CE,MATCH("bc_"&amp;$C56,データシート1!$A$1:$CE$1,0),0),0)</f>
        <v>43.356999999999999</v>
      </c>
      <c r="P56" s="888">
        <f>IFERROR(VLOOKUP(年度マスタ!$K$4&amp;"_"&amp;P$54,データシート1!$A:$CE,MATCH("bc_"&amp;$C56,データシート1!$A$1:$CE$1,0),0),0)</f>
        <v>41.779000000000003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国富町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3386.83</v>
      </c>
      <c r="K6" s="619">
        <f>VLOOKUP(年度マスタ!$K$4&amp;"_"&amp;K$5,データシート1!$A:$BT,MATCH("cb_"&amp;$G6,データシート1!$A$1:$BT$1,0),0)</f>
        <v>3574.63</v>
      </c>
      <c r="L6" s="619">
        <f>VLOOKUP(年度マスタ!$K$4&amp;"_"&amp;L$5,データシート1!$A:$BT,MATCH("cb_"&amp;$G6,データシート1!$A$1:$BT$1,0),0)</f>
        <v>3800.93</v>
      </c>
      <c r="M6" s="619">
        <f>VLOOKUP(年度マスタ!$K$4&amp;"_"&amp;M$5,データシート1!$A:$BT,MATCH("cb_"&amp;$G6,データシート1!$A$1:$BT$1,0),0)</f>
        <v>3992.2300000000009</v>
      </c>
      <c r="N6" s="619">
        <f>VLOOKUP(年度マスタ!$K$4&amp;"_"&amp;N$5,データシート1!$A:$BT,MATCH("cb_"&amp;$G6,データシート1!$A$1:$BT$1,0),0)</f>
        <v>4377.6700000000019</v>
      </c>
      <c r="O6" s="619">
        <f>VLOOKUP(年度マスタ!$K$4&amp;"_"&amp;O$5,データシート1!$A:$BT,MATCH("cb_"&amp;$G6,データシート1!$A$1:$BT$1,0),0)</f>
        <v>4602.680000000003</v>
      </c>
      <c r="P6" s="619">
        <f>VLOOKUP(年度マスタ!$K$4&amp;"_"&amp;P$5,データシート1!$A:$BT,MATCH("cb_"&amp;$G6,データシート1!$A$1:$BT$1,0),0)</f>
        <v>4844.6300000000028</v>
      </c>
      <c r="Q6" s="619">
        <f>VLOOKUP(年度マスタ!$K$4&amp;"_"&amp;Q$5,データシート1!$A:$BT,MATCH("cb_"&amp;$G6,データシート1!$A$1:$BT$1,0),0)</f>
        <v>5161.7200000000048</v>
      </c>
      <c r="R6" s="633">
        <f>VLOOKUP(年度マスタ!$K$4&amp;"_"&amp;R$5,データシート1!$A:$BT,MATCH("cb_"&amp;$G6,データシート1!$A$1:$BT$1,0),0)</f>
        <v>5349.5800000000054</v>
      </c>
      <c r="S6" s="568"/>
      <c r="T6" s="190"/>
      <c r="U6" s="581"/>
      <c r="V6" s="195"/>
      <c r="W6" s="195"/>
      <c r="X6" s="195"/>
      <c r="Y6" s="196" t="s">
        <v>372</v>
      </c>
      <c r="Z6" s="663" t="s">
        <v>373</v>
      </c>
      <c r="AA6" s="663"/>
      <c r="AB6" s="663"/>
      <c r="AC6" s="664">
        <f>SUM(AC7:AC8)</f>
        <v>602304</v>
      </c>
      <c r="AD6" s="664">
        <f>SUM(AD7:AD8)</f>
        <v>827543.8450000002</v>
      </c>
      <c r="AE6" s="665">
        <f>$AD6*3600/100000000</f>
        <v>29.791578420000011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24687.5</v>
      </c>
      <c r="K7" s="617">
        <f>VLOOKUP(年度マスタ!$K$4&amp;"_"&amp;K$5,データシート1!$A:$BT,MATCH("cb_"&amp;$G7,データシート1!$A$1:$BT$1,0),0)</f>
        <v>55539.7</v>
      </c>
      <c r="L7" s="617">
        <f>VLOOKUP(年度マスタ!$K$4&amp;"_"&amp;L$5,データシート1!$A:$BT,MATCH("cb_"&amp;$G7,データシート1!$A$1:$BT$1,0),0)</f>
        <v>62566.499999999993</v>
      </c>
      <c r="M7" s="617">
        <f>VLOOKUP(年度マスタ!$K$4&amp;"_"&amp;M$5,データシート1!$A:$BT,MATCH("cb_"&amp;$G7,データシート1!$A$1:$BT$1,0),0)</f>
        <v>69407</v>
      </c>
      <c r="N7" s="617">
        <f>VLOOKUP(年度マスタ!$K$4&amp;"_"&amp;N$5,データシート1!$A:$BT,MATCH("cb_"&amp;$G7,データシート1!$A$1:$BT$1,0),0)</f>
        <v>89802.499999999985</v>
      </c>
      <c r="O7" s="617">
        <f>VLOOKUP(年度マスタ!$K$4&amp;"_"&amp;O$5,データシート1!$A:$BT,MATCH("cb_"&amp;$G7,データシート1!$A$1:$BT$1,0),0)</f>
        <v>96221.200000000041</v>
      </c>
      <c r="P7" s="617">
        <f>VLOOKUP(年度マスタ!$K$4&amp;"_"&amp;P$5,データシート1!$A:$BT,MATCH("cb_"&amp;$G7,データシート1!$A$1:$BT$1,0),0)</f>
        <v>96716.700000000041</v>
      </c>
      <c r="Q7" s="617">
        <f>VLOOKUP(年度マスタ!$K$4&amp;"_"&amp;Q$5,データシート1!$A:$BT,MATCH("cb_"&amp;$G7,データシート1!$A$1:$BT$1,0),0)</f>
        <v>97013.700000000041</v>
      </c>
      <c r="R7" s="634">
        <f>VLOOKUP(年度マスタ!$K$4&amp;"_"&amp;R$5,データシート1!$A:$BT,MATCH("cb_"&amp;$G7,データシート1!$A$1:$BT$1,0),0)</f>
        <v>97063.200000000041</v>
      </c>
      <c r="S7" s="568"/>
      <c r="T7" s="190"/>
      <c r="U7" s="581"/>
      <c r="V7" s="195"/>
      <c r="W7" s="195"/>
      <c r="X7" s="195"/>
      <c r="Y7" s="196" t="s">
        <v>375</v>
      </c>
      <c r="Z7" s="212" t="s">
        <v>376</v>
      </c>
      <c r="AA7" s="212"/>
      <c r="AB7" s="212"/>
      <c r="AC7" s="1022">
        <f>VLOOKUP(年度マスタ!$K$4&amp;"_"&amp;年度マスタ!$K$9,データシート3!A:AB,MATCH("ea_"&amp;$Y7&amp;"_設備",データシート3!$A$1:$AB$1,0),0)</f>
        <v>142690</v>
      </c>
      <c r="AD7" s="1022">
        <f>VLOOKUP(年度マスタ!$K$4&amp;"_"&amp;年度マスタ!$K$9,データシート3!A:AB,MATCH("ea_"&amp;$Y7&amp;"_年間発電",データシート3!$A$1:$AB$1,0),0)/10^3</f>
        <v>196411.91</v>
      </c>
      <c r="AE7" s="554">
        <f t="shared" ref="AE7:AE16" si="0">$AD7*3600/100000000</f>
        <v>7.0708287600000004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459614</v>
      </c>
      <c r="AD8" s="1022">
        <f>VLOOKUP(年度マスタ!$K$4&amp;"_"&amp;年度マスタ!$K$9,データシート3!A:AB,MATCH("ea_"&amp;$Y8&amp;"_年間発電",データシート3!$A$1:$AB$1,0),0)/10^3</f>
        <v>631131.93500000017</v>
      </c>
      <c r="AE8" s="554">
        <f t="shared" si="0"/>
        <v>22.720749660000006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17700</v>
      </c>
      <c r="AD9" s="666">
        <f>VLOOKUP(年度マスタ!$K$4&amp;"_"&amp;年度マスタ!$K$9,データシート3!A:AB,MATCH("ea_"&amp;$Y9&amp;"_年間発電",データシート3!$A$1:$AB$1,0),0)/10^3</f>
        <v>39372.593000000001</v>
      </c>
      <c r="AE9" s="667">
        <f t="shared" si="0"/>
        <v>1.4174133480000002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2210</v>
      </c>
      <c r="AD10" s="666">
        <f>SUM(AD11:AD12)</f>
        <v>20486.415000000001</v>
      </c>
      <c r="AE10" s="667">
        <f t="shared" si="0"/>
        <v>0.73751093999999995</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2210</v>
      </c>
      <c r="AD11" s="1022">
        <f>VLOOKUP(年度マスタ!$K$4&amp;"_"&amp;年度マスタ!$K$9,データシート3!A:AB,MATCH("ea_"&amp;$Y11&amp;"_年間発電",データシート3!$A$1:$AB$1,0),0)/10^3</f>
        <v>20486.415000000001</v>
      </c>
      <c r="AE11" s="554">
        <f t="shared" si="0"/>
        <v>0.73751093999999995</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28074.33</v>
      </c>
      <c r="K12" s="651">
        <f t="shared" ref="K12:Q12" si="1">SUM(K6:K11)</f>
        <v>59114.329999999994</v>
      </c>
      <c r="L12" s="651">
        <f t="shared" si="1"/>
        <v>66367.429999999993</v>
      </c>
      <c r="M12" s="651">
        <f t="shared" si="1"/>
        <v>73399.23</v>
      </c>
      <c r="N12" s="651">
        <f t="shared" si="1"/>
        <v>94180.169999999984</v>
      </c>
      <c r="O12" s="651">
        <f t="shared" si="1"/>
        <v>100823.88000000005</v>
      </c>
      <c r="P12" s="651">
        <f t="shared" si="1"/>
        <v>101561.33000000005</v>
      </c>
      <c r="Q12" s="651">
        <f t="shared" si="1"/>
        <v>102175.42000000004</v>
      </c>
      <c r="R12" s="652">
        <f t="shared" ref="R12" si="2">SUM(R6:R11)</f>
        <v>102412.78000000004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1.4877781999999999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9.1769402200000005</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4064.6024195999998</v>
      </c>
      <c r="K19" s="615">
        <f>K6*別紙!$C5/100*別紙!$E5/10^3</f>
        <v>4289.9849555999999</v>
      </c>
      <c r="L19" s="615">
        <f>L6*別紙!$C5/100*別紙!$E5/10^3</f>
        <v>4561.5721115999995</v>
      </c>
      <c r="M19" s="615">
        <f>M6*別紙!$C5/100*別紙!$E5/10^3</f>
        <v>4791.1550676000006</v>
      </c>
      <c r="N19" s="615">
        <f>N6*別紙!$C5/100*別紙!$E5/10^3</f>
        <v>5253.7293204000016</v>
      </c>
      <c r="O19" s="615">
        <f>O6*別紙!$C5/100*別紙!$E5/10^3</f>
        <v>5523.7683216000032</v>
      </c>
      <c r="P19" s="615">
        <f>P6*別紙!$C5/100*別紙!$E5/10^3</f>
        <v>5814.1373556000035</v>
      </c>
      <c r="Q19" s="615">
        <f>Q6*別紙!$C5/100*別紙!$E5/10^3</f>
        <v>6194.6834064000041</v>
      </c>
      <c r="R19" s="639">
        <f>R6*別紙!$C5/100*別紙!$E5/10^3</f>
        <v>6420.1379496000063</v>
      </c>
      <c r="S19" s="572"/>
      <c r="T19" s="191"/>
      <c r="U19" s="588"/>
      <c r="W19" s="201"/>
      <c r="X19" s="201"/>
      <c r="Y19" s="173"/>
      <c r="Z19" s="628" t="s">
        <v>389</v>
      </c>
      <c r="AA19" s="671"/>
      <c r="AB19" s="672"/>
      <c r="AC19" s="673">
        <f>SUM($AC$6,$AC$9,$AC$10,$AC$13)</f>
        <v>622214</v>
      </c>
      <c r="AD19" s="673">
        <f>SUM($AD$6,$AD$9,$AD$10,$AD$13)</f>
        <v>887402.85300000024</v>
      </c>
      <c r="AE19" s="674">
        <f>SUM($AE$6,$AE$9,$AE$10,$AE$13,$AE$17,$AE$18)</f>
        <v>42.611221128000011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32655.637500000001</v>
      </c>
      <c r="K20" s="617">
        <f>K7*別紙!$C6/100*別紙!$E6/10^3</f>
        <v>73465.693572000004</v>
      </c>
      <c r="L20" s="617">
        <f>L7*別紙!$C6/100*別紙!$E6/10^3</f>
        <v>82760.463539999997</v>
      </c>
      <c r="M20" s="617">
        <f>M7*別紙!$C6/100*別紙!$E6/10^3</f>
        <v>91808.803320000006</v>
      </c>
      <c r="N20" s="617">
        <f>N7*別紙!$C6/100*別紙!$E6/10^3</f>
        <v>118787.15489999998</v>
      </c>
      <c r="O20" s="617">
        <f>O7*別紙!$C6/100*別紙!$E6/10^3</f>
        <v>127277.55451200006</v>
      </c>
      <c r="P20" s="617">
        <f>P7*別紙!$C6/100*別紙!$E6/10^3</f>
        <v>127932.98209200005</v>
      </c>
      <c r="Q20" s="617">
        <f>Q7*別紙!$C6/100*別紙!$E6/10^3</f>
        <v>128325.84181200006</v>
      </c>
      <c r="R20" s="634">
        <f>R7*別紙!$C6/100*別紙!$E6/10^3</f>
        <v>128391.31843200004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36720.239919600004</v>
      </c>
      <c r="K25" s="657">
        <f t="shared" si="3"/>
        <v>77755.678527600001</v>
      </c>
      <c r="L25" s="657">
        <f t="shared" si="3"/>
        <v>87322.035651600003</v>
      </c>
      <c r="M25" s="657">
        <f t="shared" si="3"/>
        <v>96599.958387600011</v>
      </c>
      <c r="N25" s="657">
        <f t="shared" si="3"/>
        <v>124040.88422039998</v>
      </c>
      <c r="O25" s="657">
        <f t="shared" si="3"/>
        <v>132801.32283360008</v>
      </c>
      <c r="P25" s="657">
        <f t="shared" si="3"/>
        <v>133747.11944760004</v>
      </c>
      <c r="Q25" s="657">
        <f t="shared" si="3"/>
        <v>134520.52521840006</v>
      </c>
      <c r="R25" s="658">
        <f t="shared" ref="R25" si="4">SUM(R19:R24)</f>
        <v>134811.45638160006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237428.52938835521</v>
      </c>
      <c r="K26" s="654">
        <f>(VLOOKUP(年度マスタ!$K$4&amp;"_"&amp;K$18,データシート1!$A:$BT,MATCH("da_合計",データシート1!$A$1:$BT$1,0),0))/10^3</f>
        <v>217420.95539450194</v>
      </c>
      <c r="L26" s="654">
        <f>(VLOOKUP(年度マスタ!$K$4&amp;"_"&amp;L$18,データシート1!$A:$BT,MATCH("da_合計",データシート1!$A$1:$BT$1,0),0))/10^3</f>
        <v>189301.64769472546</v>
      </c>
      <c r="M26" s="654">
        <f>(VLOOKUP(年度マスタ!$K$4&amp;"_"&amp;M$18,データシート1!$A:$BT,MATCH("da_合計",データシート1!$A$1:$BT$1,0),0))/10^3</f>
        <v>169293.00932829536</v>
      </c>
      <c r="N26" s="654">
        <f>(VLOOKUP(年度マスタ!$K$4&amp;"_"&amp;N$18,データシート1!$A:$BT,MATCH("da_合計",データシート1!$A$1:$BT$1,0),0))/10^3</f>
        <v>156133.74975434472</v>
      </c>
      <c r="O26" s="654">
        <f>(VLOOKUP(年度マスタ!$K$4&amp;"_"&amp;O$18,データシート1!$A:$BT,MATCH("da_合計",データシート1!$A$1:$BT$1,0),0))/10^3</f>
        <v>152534.57319319059</v>
      </c>
      <c r="P26" s="654">
        <f>(VLOOKUP(年度マスタ!$K$4&amp;"_"&amp;P$18,データシート1!$A:$BT,MATCH("da_合計",データシート1!$A$1:$BT$1,0),0))/10^3</f>
        <v>136152.89480903471</v>
      </c>
      <c r="Q26" s="654">
        <f>(VLOOKUP(年度マスタ!$K$4&amp;"_"&amp;Q$18,データシート1!$A:$BT,MATCH("da_合計",データシート1!$A$1:$BT$1,0),0))/10^3</f>
        <v>133590.66549198425</v>
      </c>
      <c r="R26" s="655">
        <f>Q26</f>
        <v>133590.66549198425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0.15465807758737254</v>
      </c>
      <c r="K27" s="839">
        <f t="shared" ref="K27:P27" si="5">K25/K26</f>
        <v>0.35762734271181595</v>
      </c>
      <c r="L27" s="839">
        <f t="shared" si="5"/>
        <v>0.46128513256481851</v>
      </c>
      <c r="M27" s="839">
        <f t="shared" si="5"/>
        <v>0.57060807632211219</v>
      </c>
      <c r="N27" s="839">
        <f t="shared" si="5"/>
        <v>0.79445273309301467</v>
      </c>
      <c r="O27" s="839">
        <f t="shared" si="5"/>
        <v>0.87063096617055047</v>
      </c>
      <c r="P27" s="839">
        <f t="shared" si="5"/>
        <v>0.98233033998425845</v>
      </c>
      <c r="Q27" s="839">
        <f>Q25/Q26</f>
        <v>1.0069605142170026</v>
      </c>
      <c r="R27" s="840">
        <f>R25/R26</f>
        <v>1.0091382948435799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1.0091382948435799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6.6427010430099731</v>
      </c>
      <c r="AA52" s="173"/>
      <c r="AB52" s="678" t="s">
        <v>413</v>
      </c>
      <c r="AC52" s="679">
        <f>$AD6</f>
        <v>827543.8450000002</v>
      </c>
      <c r="AD52" s="680">
        <f>R19+R20</f>
        <v>134811.45638160006</v>
      </c>
      <c r="AE52" s="681">
        <f t="shared" ref="AE52:AE54" si="6">IFERROR(AD52/AC52,"-")</f>
        <v>0.1629055151532183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753812.18750801601</v>
      </c>
      <c r="Z53" s="1130"/>
      <c r="AA53" s="173"/>
      <c r="AB53" s="678" t="s">
        <v>377</v>
      </c>
      <c r="AC53" s="679">
        <f>$AD9</f>
        <v>39372.593000000001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20486.415000000001</v>
      </c>
      <c r="AD54" s="679">
        <f>R22</f>
        <v>0</v>
      </c>
      <c r="AE54" s="681">
        <f t="shared" si="6"/>
        <v>0</v>
      </c>
      <c r="AF54" s="473"/>
      <c r="AG54" s="41"/>
      <c r="AH54" s="420"/>
      <c r="AI54" s="442" t="s">
        <v>440</v>
      </c>
      <c r="AJ54" s="443">
        <f>VLOOKUP(年度マスタ!$K$4&amp;"_"&amp;AJ$53,データシート1!$A$1:$BT$2000,MATCH("ca_太陽光発電（10kW未満）",データシート1!$A$1:$BT$1,0),0)</f>
        <v>722</v>
      </c>
      <c r="AK54" s="443">
        <f>VLOOKUP(年度マスタ!$K$4&amp;"_"&amp;AK$53,データシート1!$A$1:$BT$2000,MATCH("ca_太陽光発電（10kW未満）",データシート1!$A$1:$BT$1,0),0)</f>
        <v>754</v>
      </c>
      <c r="AL54" s="443">
        <f>VLOOKUP(年度マスタ!$K$4&amp;"_"&amp;AL$53,データシート1!$A$1:$BT$2000,MATCH("ca_太陽光発電（10kW未満）",データシート1!$A$1:$BT$1,0),0)</f>
        <v>795</v>
      </c>
      <c r="AM54" s="443">
        <f>VLOOKUP(年度マスタ!$K$4&amp;"_"&amp;AM$53,データシート1!$A$1:$BT$2000,MATCH("ca_太陽光発電（10kW未満）",データシート1!$A$1:$BT$1,0),0)</f>
        <v>828</v>
      </c>
      <c r="AN54" s="443">
        <f>VLOOKUP(年度マスタ!$K$4&amp;"_"&amp;AN$53,データシート1!$A$1:$BT$2000,MATCH("ca_太陽光発電（10kW未満）",データシート1!$A$1:$BT$1,0),0)</f>
        <v>894</v>
      </c>
      <c r="AO54" s="443">
        <f>VLOOKUP(年度マスタ!$K$4&amp;"_"&amp;AO$53,データシート1!$A$1:$BT$2000,MATCH("ca_太陽光発電（10kW未満）",データシート1!$A$1:$BT$1,0),0)</f>
        <v>930</v>
      </c>
      <c r="AP54" s="443">
        <f>VLOOKUP(年度マスタ!$K$4&amp;"_"&amp;AP$53,データシート1!$A$1:$BT$2000,MATCH("ca_太陽光発電（10kW未満）",データシート1!$A$1:$BT$1,0),0)</f>
        <v>969</v>
      </c>
      <c r="AQ54" s="443">
        <f>VLOOKUP(年度マスタ!$K$4&amp;"_"&amp;AQ$53,データシート1!$A$1:$BT$2000,MATCH("ca_太陽光発電（10kW未満）",データシート1!$A$1:$BT$1,0),0)</f>
        <v>1021</v>
      </c>
      <c r="AR54" s="443">
        <f>VLOOKUP(年度マスタ!$K$4&amp;"_"&amp;AR$53,データシート1!$A$1:$BT$2000,MATCH("ca_太陽光発電（10kW未満）",データシート1!$A$1:$BT$1,0),0)</f>
        <v>1051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国富町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宮崎県</v>
      </c>
      <c r="AY12" s="1023" t="str">
        <f>年度マスタ!$J4</f>
        <v>国富町</v>
      </c>
      <c r="AZ12" s="1023" t="str">
        <f>年度マスタ!$K4</f>
        <v>45382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46204</v>
      </c>
      <c r="AY21" s="18" t="str">
        <f>IF(IFERROR(比較地域マスタ!$Z6,"")=0,"",IFERROR(比較地域マスタ!$Z6,""))</f>
        <v>枕崎市</v>
      </c>
      <c r="BB21" s="110" t="str">
        <f t="shared" ref="BB21:BC68" si="0">AX21</f>
        <v>46204</v>
      </c>
      <c r="BC21" s="1031" t="str">
        <f t="shared" si="0"/>
        <v>枕崎市</v>
      </c>
      <c r="BD21" s="34">
        <f>SUM(BE21,BI21:BK21,BQ21)</f>
        <v>113.9072507575967</v>
      </c>
      <c r="BE21" s="34">
        <f>SUM(BF21:BH21)</f>
        <v>30.307793305410325</v>
      </c>
      <c r="BF21" s="34">
        <f>VLOOKUP($AX21&amp;"_"&amp;$BC$14,データシート1!$A:$BT,MATCH($BC$12&amp;"_"&amp;BF$20,データシート1!$A$1:$BT$1,0),0)</f>
        <v>17.383042632083392</v>
      </c>
      <c r="BG21" s="34">
        <f>VLOOKUP($AX21&amp;"_"&amp;$BC$14,データシート1!$A:$BT,MATCH($BC$12&amp;"_"&amp;BG$20,データシート1!$A$1:$BT$1,0),0)</f>
        <v>1.1875634949443037</v>
      </c>
      <c r="BH21" s="34">
        <f>VLOOKUP($AX21&amp;"_"&amp;$BC$14,データシート1!$A:$BT,MATCH($BC$12&amp;"_"&amp;BH$20,データシート1!$A$1:$BT$1,0),0)</f>
        <v>11.73718717838263</v>
      </c>
      <c r="BI21" s="34">
        <f>VLOOKUP($AX21&amp;"_"&amp;$BC$14,データシート1!$A:$BT,MATCH($BC$12&amp;"_"&amp;BI$20,データシート1!$A$1:$BT$1,0),0)</f>
        <v>20.877001920816777</v>
      </c>
      <c r="BJ21" s="34">
        <f>VLOOKUP($AX21&amp;"_"&amp;$BC$14,データシート1!$A:$BT,MATCH($BC$12&amp;"_"&amp;BJ$20,データシート1!$A$1:$BT$1,0),0)</f>
        <v>19.248421135456915</v>
      </c>
      <c r="BK21" s="34">
        <f t="shared" ref="BK21:BK68" si="1">SUM(BL21,BO21:BP21)</f>
        <v>41.658405275304666</v>
      </c>
      <c r="BL21" s="34">
        <f t="shared" ref="BL21:BL67" si="2">SUM(BM21:BN21)</f>
        <v>40.489495385207995</v>
      </c>
      <c r="BM21" s="34">
        <f>VLOOKUP($AX21&amp;"_"&amp;$BC$14,データシート1!$A:$BT,MATCH($BC$12&amp;"_"&amp;BM$20,データシート1!$A$1:$BT$1,0),0)</f>
        <v>17.149573849330821</v>
      </c>
      <c r="BN21" s="34">
        <f>VLOOKUP($AX21&amp;"_"&amp;$BC$14,データシート1!$A:$BT,MATCH($BC$12&amp;"_"&amp;BN$20,データシート1!$A$1:$BT$1,0),0)</f>
        <v>23.339921535877174</v>
      </c>
      <c r="BO21" s="34">
        <f>VLOOKUP($AX21&amp;"_"&amp;$BC$14,データシート1!$A:$BT,MATCH($BC$12&amp;"_"&amp;BO$20,データシート1!$A$1:$BT$1,0),0)</f>
        <v>1.1689098900966699</v>
      </c>
      <c r="BP21" s="34">
        <f>VLOOKUP($AX21&amp;"_"&amp;$BC$14,データシート1!$A:$BT,MATCH($BC$12&amp;"_"&amp;BP$20,データシート1!$A$1:$BT$1,0),0)</f>
        <v>0</v>
      </c>
      <c r="BQ21" s="34">
        <f>VLOOKUP($AX21&amp;"_"&amp;$BC$14,データシート1!$A:$BT,MATCH($BC$12&amp;"_"&amp;BQ$20,データシート1!$A$1:$BT$1,0),0)</f>
        <v>1.8156291206080071</v>
      </c>
      <c r="BR21" s="35">
        <f t="shared" ref="BR21:BR68" si="3">BD21</f>
        <v>113.9072507575967</v>
      </c>
      <c r="BT21" s="111" t="str">
        <f t="shared" ref="BT21:BT68" si="4">AY21</f>
        <v>枕崎市</v>
      </c>
      <c r="BU21" s="34">
        <f>BD21</f>
        <v>113.9072507575967</v>
      </c>
      <c r="BV21" s="60">
        <f>BE21/$BR21</f>
        <v>0.26607431137028859</v>
      </c>
      <c r="BW21" s="60">
        <f t="shared" ref="BW21:CH42" si="5">BF21/$BR21</f>
        <v>0.15260698960310989</v>
      </c>
      <c r="BX21" s="60">
        <f t="shared" si="5"/>
        <v>1.0425705888306699E-2</v>
      </c>
      <c r="BY21" s="60">
        <f t="shared" si="5"/>
        <v>0.10304161587887199</v>
      </c>
      <c r="BZ21" s="60">
        <f t="shared" si="5"/>
        <v>0.18328071112210959</v>
      </c>
      <c r="CA21" s="60">
        <f t="shared" si="5"/>
        <v>0.16898328251657149</v>
      </c>
      <c r="CB21" s="60">
        <f t="shared" si="5"/>
        <v>0.36572215551016085</v>
      </c>
      <c r="CC21" s="60">
        <f t="shared" si="5"/>
        <v>0.35546021096912189</v>
      </c>
      <c r="CD21" s="60">
        <f t="shared" si="5"/>
        <v>0.15055735025882083</v>
      </c>
      <c r="CE21" s="60">
        <f t="shared" si="5"/>
        <v>0.20490286071030109</v>
      </c>
      <c r="CF21" s="60">
        <f t="shared" si="5"/>
        <v>1.0261944541038912E-2</v>
      </c>
      <c r="CG21" s="60">
        <f t="shared" si="5"/>
        <v>0</v>
      </c>
      <c r="CH21" s="60">
        <f>BQ21/$BR21</f>
        <v>1.593953948086943E-2</v>
      </c>
      <c r="CI21" s="112">
        <f t="shared" ref="CI21:CI68" si="6">BR21/$BR21</f>
        <v>1</v>
      </c>
      <c r="CK21" s="113" t="str">
        <f t="shared" ref="CK21:CK68" si="7">AY21</f>
        <v>枕崎市</v>
      </c>
      <c r="CL21" s="114">
        <f>CN21+CP21+CR21</f>
        <v>30.307793305410325</v>
      </c>
      <c r="CM21" s="61">
        <f>IF(IF(CL21=0,0,CW21/CL21)&gt;1,1,IF(CL21=0,0,CW21/CL21))</f>
        <v>0</v>
      </c>
      <c r="CN21" s="62">
        <f>BF21</f>
        <v>17.383042632083392</v>
      </c>
      <c r="CO21" s="61">
        <f>IF(IF(CN21=0,0,CX21/CN21)&gt;1,1,IF(CN21=0,0,CX21/CN21))</f>
        <v>0</v>
      </c>
      <c r="CP21" s="62">
        <f t="shared" ref="CP21:CP68" si="8">BG21</f>
        <v>1.1875634949443037</v>
      </c>
      <c r="CQ21" s="61">
        <f>IF(IF(CP21=0,0,CY21/CP21)&gt;1,1,IF(CP21=0,0,CY21/CP21))</f>
        <v>0</v>
      </c>
      <c r="CR21" s="62">
        <f t="shared" ref="CR21:CR68" si="9">BH21</f>
        <v>11.73718717838263</v>
      </c>
      <c r="CS21" s="61">
        <f>IF(IF(CR21=0,0,CZ21/CR21)&gt;1,1,IF(CR21=0,0,CZ21/CR21))</f>
        <v>0</v>
      </c>
      <c r="CT21" s="62">
        <f t="shared" ref="CT21:CT68" si="10">BI21</f>
        <v>20.877001920816777</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20213</v>
      </c>
      <c r="AY22" s="18" t="str">
        <f>IF(IFERROR(比較地域マスタ!$Z7,"")=0,"",IFERROR(比較地域マスタ!$Z7,""))</f>
        <v>飯山市</v>
      </c>
      <c r="BB22" s="110" t="str">
        <f t="shared" si="0"/>
        <v>20213</v>
      </c>
      <c r="BC22" s="1031" t="str">
        <f t="shared" si="0"/>
        <v>飯山市</v>
      </c>
      <c r="BD22" s="34">
        <f t="shared" ref="BD22:BD68" si="14">SUM(BE22,BI22:BK22,BQ22)</f>
        <v>157.90031198338497</v>
      </c>
      <c r="BE22" s="34">
        <f t="shared" ref="BE22:BE67" si="15">SUM(BF22:BH22)</f>
        <v>52.416171141185906</v>
      </c>
      <c r="BF22" s="34">
        <f>VLOOKUP($AX22&amp;"_"&amp;$BC$14,データシート1!$A:$BT,MATCH($BC$12&amp;"_"&amp;BF$20,データシート1!$A$1:$BT$1,0),0)</f>
        <v>36.121585885780995</v>
      </c>
      <c r="BG22" s="34">
        <f>VLOOKUP($AX22&amp;"_"&amp;$BC$14,データシート1!$A:$BT,MATCH($BC$12&amp;"_"&amp;BG$20,データシート1!$A$1:$BT$1,0),0)</f>
        <v>2.5520471072978479</v>
      </c>
      <c r="BH22" s="34">
        <f>VLOOKUP($AX22&amp;"_"&amp;$BC$14,データシート1!$A:$BT,MATCH($BC$12&amp;"_"&amp;BH$20,データシート1!$A$1:$BT$1,0),0)</f>
        <v>13.742538148107066</v>
      </c>
      <c r="BI22" s="34">
        <f>VLOOKUP($AX22&amp;"_"&amp;$BC$14,データシート1!$A:$BT,MATCH($BC$12&amp;"_"&amp;BI$20,データシート1!$A$1:$BT$1,0),0)</f>
        <v>23.385135055190027</v>
      </c>
      <c r="BJ22" s="34">
        <f>VLOOKUP($AX22&amp;"_"&amp;$BC$14,データシート1!$A:$BT,MATCH($BC$12&amp;"_"&amp;BJ$20,データシート1!$A$1:$BT$1,0),0)</f>
        <v>30.614821336659926</v>
      </c>
      <c r="BK22" s="34">
        <f t="shared" si="1"/>
        <v>49.258599607221448</v>
      </c>
      <c r="BL22" s="34">
        <f t="shared" si="2"/>
        <v>48.087412619936281</v>
      </c>
      <c r="BM22" s="34">
        <f>VLOOKUP($AX22&amp;"_"&amp;$BC$14,データシート1!$A:$BT,MATCH($BC$12&amp;"_"&amp;BM$20,データシート1!$A$1:$BT$1,0),0)</f>
        <v>18.009906726698581</v>
      </c>
      <c r="BN22" s="34">
        <f>VLOOKUP($AX22&amp;"_"&amp;$BC$14,データシート1!$A:$BT,MATCH($BC$12&amp;"_"&amp;BN$20,データシート1!$A$1:$BT$1,0),0)</f>
        <v>30.077505893237699</v>
      </c>
      <c r="BO22" s="34">
        <f>VLOOKUP($AX22&amp;"_"&amp;$BC$14,データシート1!$A:$BT,MATCH($BC$12&amp;"_"&amp;BO$20,データシート1!$A$1:$BT$1,0),0)</f>
        <v>1.1711869872851699</v>
      </c>
      <c r="BP22" s="34">
        <f>VLOOKUP($AX22&amp;"_"&amp;$BC$14,データシート1!$A:$BT,MATCH($BC$12&amp;"_"&amp;BP$20,データシート1!$A$1:$BT$1,0),0)</f>
        <v>0</v>
      </c>
      <c r="BQ22" s="34">
        <f>VLOOKUP($AX22&amp;"_"&amp;$BC$14,データシート1!$A:$BT,MATCH($BC$12&amp;"_"&amp;BQ$20,データシート1!$A$1:$BT$1,0),0)</f>
        <v>2.225584843127649</v>
      </c>
      <c r="BR22" s="35">
        <f t="shared" si="3"/>
        <v>157.90031198338497</v>
      </c>
      <c r="BT22" s="121" t="str">
        <f t="shared" si="4"/>
        <v>飯山市</v>
      </c>
      <c r="BU22" s="33">
        <f>BD22</f>
        <v>157.90031198338497</v>
      </c>
      <c r="BV22" s="59">
        <f t="shared" ref="BV22:BZ68" si="16">BE22/$BR22</f>
        <v>0.33195736273593551</v>
      </c>
      <c r="BW22" s="59">
        <f t="shared" si="5"/>
        <v>0.22876196653482156</v>
      </c>
      <c r="BX22" s="59">
        <f t="shared" si="5"/>
        <v>1.6162394331218209E-2</v>
      </c>
      <c r="BY22" s="59">
        <f t="shared" si="5"/>
        <v>8.7033001869895751E-2</v>
      </c>
      <c r="BZ22" s="59">
        <f t="shared" si="5"/>
        <v>0.14810062603074986</v>
      </c>
      <c r="CA22" s="59">
        <f t="shared" si="5"/>
        <v>0.19388702246441011</v>
      </c>
      <c r="CB22" s="59">
        <f t="shared" si="5"/>
        <v>0.31196011577484833</v>
      </c>
      <c r="CC22" s="59">
        <f t="shared" si="5"/>
        <v>0.30454286008628195</v>
      </c>
      <c r="CD22" s="59">
        <f t="shared" si="5"/>
        <v>0.11405871527722929</v>
      </c>
      <c r="CE22" s="59">
        <f t="shared" si="5"/>
        <v>0.19048414480905268</v>
      </c>
      <c r="CF22" s="59">
        <f t="shared" si="5"/>
        <v>7.4172556885663899E-3</v>
      </c>
      <c r="CG22" s="59">
        <f t="shared" si="5"/>
        <v>0</v>
      </c>
      <c r="CH22" s="59">
        <f t="shared" si="5"/>
        <v>1.4094872994056122E-2</v>
      </c>
      <c r="CI22" s="122">
        <f t="shared" si="6"/>
        <v>1</v>
      </c>
      <c r="CK22" s="123" t="str">
        <f t="shared" si="7"/>
        <v>飯山市</v>
      </c>
      <c r="CL22" s="124">
        <f t="shared" ref="CL22:CL68" si="17">CN22+CP22+CR22</f>
        <v>52.416171141185906</v>
      </c>
      <c r="CM22" s="65">
        <f t="shared" ref="CM22:CM68" si="18">IF(IF(CL22=0,0,CW22/CL22)&gt;1,1,IF(CL22=0,0,CW22/CL22))</f>
        <v>0.21235812837259757</v>
      </c>
      <c r="CN22" s="66">
        <f t="shared" ref="CN22:CN68" si="19">BF22</f>
        <v>36.121585885780995</v>
      </c>
      <c r="CO22" s="65">
        <f t="shared" ref="CO22:CO68" si="20">IF(IF(CN22=0,0,CX22/CN22)&gt;1,1,IF(CN22=0,0,CX22/CN22))</f>
        <v>0.30815369057153269</v>
      </c>
      <c r="CP22" s="66">
        <f t="shared" si="8"/>
        <v>2.5520471072978479</v>
      </c>
      <c r="CQ22" s="65">
        <f t="shared" ref="CQ22:CQ68" si="21">IF(IF(CP22=0,0,CY22/CP22)&gt;1,1,IF(CP22=0,0,CY22/CP22))</f>
        <v>0</v>
      </c>
      <c r="CR22" s="66">
        <f t="shared" si="9"/>
        <v>13.742538148107066</v>
      </c>
      <c r="CS22" s="65">
        <f t="shared" ref="CS22:CS68" si="22">IF(IF(CR22=0,0,CZ22/CR22)&gt;1,1,IF(CR22=0,0,CZ22/CR22))</f>
        <v>0</v>
      </c>
      <c r="CT22" s="66">
        <f t="shared" si="10"/>
        <v>23.385135055190027</v>
      </c>
      <c r="CU22" s="67">
        <f t="shared" ref="CU22:CU68" si="23">IF(IF(CT22=0,0,DA22/CT22)&gt;1,1,IF(CT22=0,0,DA22/CT22))</f>
        <v>0</v>
      </c>
      <c r="CV22" s="16"/>
      <c r="CW22" s="959">
        <f t="shared" ref="CW22:CW68" si="24">SUM(CX22:CZ22)</f>
        <v>11.131</v>
      </c>
      <c r="CX22" s="960">
        <f>VLOOKUP($AX22&amp;"_"&amp;$CW$14,データシート1!$A:$BT,MATCH($CW$12&amp;"_"&amp;CX$20,データシート1!$A$1:$BT$1,0),0)</f>
        <v>11.131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11.131</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3</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46392</v>
      </c>
      <c r="AY23" s="18" t="str">
        <f>IF(IFERROR(比較地域マスタ!$Z8,"")=0,"",IFERROR(比較地域マスタ!$Z8,""))</f>
        <v>さつま町</v>
      </c>
      <c r="BB23" s="110" t="str">
        <f t="shared" si="0"/>
        <v>46392</v>
      </c>
      <c r="BC23" s="1031" t="str">
        <f t="shared" si="0"/>
        <v>さつま町</v>
      </c>
      <c r="BD23" s="34">
        <f t="shared" si="14"/>
        <v>121.43549386994574</v>
      </c>
      <c r="BE23" s="34">
        <f t="shared" si="15"/>
        <v>30.74071383756128</v>
      </c>
      <c r="BF23" s="34">
        <f>VLOOKUP($AX23&amp;"_"&amp;$BC$14,データシート1!$A:$BT,MATCH($BC$12&amp;"_"&amp;BF$20,データシート1!$A$1:$BT$1,0),0)</f>
        <v>10.431017250113966</v>
      </c>
      <c r="BG23" s="34">
        <f>VLOOKUP($AX23&amp;"_"&amp;$BC$14,データシート1!$A:$BT,MATCH($BC$12&amp;"_"&amp;BG$20,データシート1!$A$1:$BT$1,0),0)</f>
        <v>1.2873587466202958</v>
      </c>
      <c r="BH23" s="34">
        <f>VLOOKUP($AX23&amp;"_"&amp;$BC$14,データシート1!$A:$BT,MATCH($BC$12&amp;"_"&amp;BH$20,データシート1!$A$1:$BT$1,0),0)</f>
        <v>19.022337840827021</v>
      </c>
      <c r="BI23" s="34">
        <f>VLOOKUP($AX23&amp;"_"&amp;$BC$14,データシート1!$A:$BT,MATCH($BC$12&amp;"_"&amp;BI$20,データシート1!$A$1:$BT$1,0),0)</f>
        <v>20.638171056866007</v>
      </c>
      <c r="BJ23" s="34">
        <f>VLOOKUP($AX23&amp;"_"&amp;$BC$14,データシート1!$A:$BT,MATCH($BC$12&amp;"_"&amp;BJ$20,データシート1!$A$1:$BT$1,0),0)</f>
        <v>18.790125394136517</v>
      </c>
      <c r="BK23" s="34">
        <f t="shared" si="1"/>
        <v>48.742010181381929</v>
      </c>
      <c r="BL23" s="34">
        <f t="shared" si="2"/>
        <v>47.571348678063337</v>
      </c>
      <c r="BM23" s="34">
        <f>VLOOKUP($AX23&amp;"_"&amp;$BC$14,データシート1!$A:$BT,MATCH($BC$12&amp;"_"&amp;BM$20,データシート1!$A$1:$BT$1,0),0)</f>
        <v>18.111841901742157</v>
      </c>
      <c r="BN23" s="34">
        <f>VLOOKUP($AX23&amp;"_"&amp;$BC$14,データシート1!$A:$BT,MATCH($BC$12&amp;"_"&amp;BN$20,データシート1!$A$1:$BT$1,0),0)</f>
        <v>29.459506776321181</v>
      </c>
      <c r="BO23" s="34">
        <f>VLOOKUP($AX23&amp;"_"&amp;$BC$14,データシート1!$A:$BT,MATCH($BC$12&amp;"_"&amp;BO$20,データシート1!$A$1:$BT$1,0),0)</f>
        <v>1.1706615033185901</v>
      </c>
      <c r="BP23" s="34">
        <f>VLOOKUP($AX23&amp;"_"&amp;$BC$14,データシート1!$A:$BT,MATCH($BC$12&amp;"_"&amp;BP$20,データシート1!$A$1:$BT$1,0),0)</f>
        <v>0</v>
      </c>
      <c r="BQ23" s="34">
        <f>VLOOKUP($AX23&amp;"_"&amp;$BC$14,データシート1!$A:$BT,MATCH($BC$12&amp;"_"&amp;BQ$20,データシート1!$A$1:$BT$1,0),0)</f>
        <v>2.5244734000000002</v>
      </c>
      <c r="BR23" s="35">
        <f t="shared" si="3"/>
        <v>121.43549386994574</v>
      </c>
      <c r="BT23" s="121" t="str">
        <f t="shared" si="4"/>
        <v>さつま町</v>
      </c>
      <c r="BU23" s="33">
        <f t="shared" ref="BU23:BU68" si="25">BD23</f>
        <v>121.43549386994574</v>
      </c>
      <c r="BV23" s="59">
        <f t="shared" si="16"/>
        <v>0.25314438849718668</v>
      </c>
      <c r="BW23" s="59">
        <f t="shared" si="5"/>
        <v>8.5897598121396981E-2</v>
      </c>
      <c r="BX23" s="59">
        <f t="shared" si="5"/>
        <v>1.0601173558029283E-2</v>
      </c>
      <c r="BY23" s="59">
        <f t="shared" si="5"/>
        <v>0.15664561681776046</v>
      </c>
      <c r="BZ23" s="59">
        <f t="shared" si="5"/>
        <v>0.16995172003803888</v>
      </c>
      <c r="CA23" s="59">
        <f t="shared" si="5"/>
        <v>0.15473338803447576</v>
      </c>
      <c r="CB23" s="59">
        <f t="shared" si="5"/>
        <v>0.40138190761247577</v>
      </c>
      <c r="CC23" s="59">
        <f t="shared" si="5"/>
        <v>0.39174171539180314</v>
      </c>
      <c r="CD23" s="59">
        <f t="shared" si="5"/>
        <v>0.14914784240215195</v>
      </c>
      <c r="CE23" s="59">
        <f t="shared" si="5"/>
        <v>0.24259387298965115</v>
      </c>
      <c r="CF23" s="59">
        <f t="shared" si="5"/>
        <v>9.6401922206726318E-3</v>
      </c>
      <c r="CG23" s="59">
        <f t="shared" si="5"/>
        <v>0</v>
      </c>
      <c r="CH23" s="59">
        <f t="shared" si="5"/>
        <v>2.0788595817822799E-2</v>
      </c>
      <c r="CI23" s="122">
        <f t="shared" si="6"/>
        <v>1</v>
      </c>
      <c r="CK23" s="123" t="str">
        <f t="shared" si="7"/>
        <v>さつま町</v>
      </c>
      <c r="CL23" s="124">
        <f t="shared" si="17"/>
        <v>30.74071383756128</v>
      </c>
      <c r="CM23" s="65">
        <f t="shared" si="18"/>
        <v>0.89744174926383591</v>
      </c>
      <c r="CN23" s="66">
        <f t="shared" si="19"/>
        <v>10.431017250113966</v>
      </c>
      <c r="CO23" s="65">
        <f t="shared" si="20"/>
        <v>1</v>
      </c>
      <c r="CP23" s="66">
        <f t="shared" si="8"/>
        <v>1.2873587466202958</v>
      </c>
      <c r="CQ23" s="65">
        <f t="shared" si="21"/>
        <v>0</v>
      </c>
      <c r="CR23" s="66">
        <f t="shared" si="9"/>
        <v>19.022337840827021</v>
      </c>
      <c r="CS23" s="65">
        <f t="shared" si="22"/>
        <v>0</v>
      </c>
      <c r="CT23" s="66">
        <f t="shared" si="10"/>
        <v>20.638171056866007</v>
      </c>
      <c r="CU23" s="67">
        <f t="shared" si="23"/>
        <v>0</v>
      </c>
      <c r="CV23" s="16"/>
      <c r="CW23" s="959">
        <f t="shared" si="24"/>
        <v>27.588000000000001</v>
      </c>
      <c r="CX23" s="962">
        <f>VLOOKUP($AX23&amp;"_"&amp;$CW$14,データシート1!$A:$BT,MATCH($CW$12&amp;"_"&amp;CX$20,データシート1!$A$1:$BT$1,0),0)</f>
        <v>27.588000000000001</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27.588000000000001</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21401</v>
      </c>
      <c r="AY24" s="18" t="str">
        <f>IF(IFERROR(比較地域マスタ!$Z9,"")=0,"",IFERROR(比較地域マスタ!$Z9,""))</f>
        <v>揖斐川町</v>
      </c>
      <c r="BB24" s="110" t="str">
        <f t="shared" si="0"/>
        <v>21401</v>
      </c>
      <c r="BC24" s="1031" t="str">
        <f t="shared" si="0"/>
        <v>揖斐川町</v>
      </c>
      <c r="BD24" s="34">
        <f t="shared" si="14"/>
        <v>150.32075602200774</v>
      </c>
      <c r="BE24" s="34">
        <f t="shared" si="15"/>
        <v>53.774790015228241</v>
      </c>
      <c r="BF24" s="34">
        <f>VLOOKUP($AX24&amp;"_"&amp;$BC$14,データシート1!$A:$BT,MATCH($BC$12&amp;"_"&amp;BF$20,データシート1!$A$1:$BT$1,0),0)</f>
        <v>41.290228904650732</v>
      </c>
      <c r="BG24" s="34">
        <f>VLOOKUP($AX24&amp;"_"&amp;$BC$14,データシート1!$A:$BT,MATCH($BC$12&amp;"_"&amp;BG$20,データシート1!$A$1:$BT$1,0),0)</f>
        <v>3.3262807471516243</v>
      </c>
      <c r="BH24" s="34">
        <f>VLOOKUP($AX24&amp;"_"&amp;$BC$14,データシート1!$A:$BT,MATCH($BC$12&amp;"_"&amp;BH$20,データシート1!$A$1:$BT$1,0),0)</f>
        <v>9.1582803634258863</v>
      </c>
      <c r="BI24" s="34">
        <f>VLOOKUP($AX24&amp;"_"&amp;$BC$14,データシート1!$A:$BT,MATCH($BC$12&amp;"_"&amp;BI$20,データシート1!$A$1:$BT$1,0),0)</f>
        <v>21.420268229764226</v>
      </c>
      <c r="BJ24" s="34">
        <f>VLOOKUP($AX24&amp;"_"&amp;$BC$14,データシート1!$A:$BT,MATCH($BC$12&amp;"_"&amp;BJ$20,データシート1!$A$1:$BT$1,0),0)</f>
        <v>24.763525974785086</v>
      </c>
      <c r="BK24" s="34">
        <f t="shared" si="1"/>
        <v>48.106629900336706</v>
      </c>
      <c r="BL24" s="34">
        <f t="shared" si="2"/>
        <v>46.941631946435663</v>
      </c>
      <c r="BM24" s="34">
        <f>VLOOKUP($AX24&amp;"_"&amp;$BC$14,データシート1!$A:$BT,MATCH($BC$12&amp;"_"&amp;BM$20,データシート1!$A$1:$BT$1,0),0)</f>
        <v>20.181805522960325</v>
      </c>
      <c r="BN24" s="34">
        <f>VLOOKUP($AX24&amp;"_"&amp;$BC$14,データシート1!$A:$BT,MATCH($BC$12&amp;"_"&amp;BN$20,データシート1!$A$1:$BT$1,0),0)</f>
        <v>26.759826423475342</v>
      </c>
      <c r="BO24" s="34">
        <f>VLOOKUP($AX24&amp;"_"&amp;$BC$14,データシート1!$A:$BT,MATCH($BC$12&amp;"_"&amp;BO$20,データシート1!$A$1:$BT$1,0),0)</f>
        <v>1.16499795390104</v>
      </c>
      <c r="BP24" s="34">
        <f>VLOOKUP($AX24&amp;"_"&amp;$BC$14,データシート1!$A:$BT,MATCH($BC$12&amp;"_"&amp;BP$20,データシート1!$A$1:$BT$1,0),0)</f>
        <v>0</v>
      </c>
      <c r="BQ24" s="34">
        <f>VLOOKUP($AX24&amp;"_"&amp;$BC$14,データシート1!$A:$BT,MATCH($BC$12&amp;"_"&amp;BQ$20,データシート1!$A$1:$BT$1,0),0)</f>
        <v>2.2555419018934679</v>
      </c>
      <c r="BR24" s="35">
        <f t="shared" si="3"/>
        <v>150.32075602200774</v>
      </c>
      <c r="BT24" s="121" t="str">
        <f t="shared" si="4"/>
        <v>揖斐川町</v>
      </c>
      <c r="BU24" s="33">
        <f t="shared" si="25"/>
        <v>150.32075602200774</v>
      </c>
      <c r="BV24" s="59">
        <f t="shared" si="16"/>
        <v>0.35773363198995173</v>
      </c>
      <c r="BW24" s="59">
        <f t="shared" si="5"/>
        <v>0.27468082251133452</v>
      </c>
      <c r="BX24" s="59">
        <f t="shared" si="5"/>
        <v>2.2127887293652511E-2</v>
      </c>
      <c r="BY24" s="59">
        <f t="shared" si="5"/>
        <v>6.0924922184964703E-2</v>
      </c>
      <c r="BZ24" s="59">
        <f t="shared" si="5"/>
        <v>0.14249707622963384</v>
      </c>
      <c r="CA24" s="59">
        <f t="shared" si="5"/>
        <v>0.16473790200442828</v>
      </c>
      <c r="CB24" s="59">
        <f t="shared" si="5"/>
        <v>0.32002652975809703</v>
      </c>
      <c r="CC24" s="59">
        <f t="shared" si="5"/>
        <v>0.31227644929861292</v>
      </c>
      <c r="CD24" s="59">
        <f t="shared" si="5"/>
        <v>0.1342582758165852</v>
      </c>
      <c r="CE24" s="59">
        <f t="shared" si="5"/>
        <v>0.17801817348202775</v>
      </c>
      <c r="CF24" s="59">
        <f t="shared" si="5"/>
        <v>7.7500804594841065E-3</v>
      </c>
      <c r="CG24" s="59">
        <f t="shared" si="5"/>
        <v>0</v>
      </c>
      <c r="CH24" s="59">
        <f t="shared" si="5"/>
        <v>1.5004860017888979E-2</v>
      </c>
      <c r="CI24" s="122">
        <f t="shared" si="6"/>
        <v>1</v>
      </c>
      <c r="CK24" s="123" t="str">
        <f t="shared" si="7"/>
        <v>揖斐川町</v>
      </c>
      <c r="CL24" s="124">
        <f t="shared" si="17"/>
        <v>53.774790015228241</v>
      </c>
      <c r="CM24" s="65">
        <f t="shared" si="18"/>
        <v>0.3907221207939629</v>
      </c>
      <c r="CN24" s="66">
        <f t="shared" si="19"/>
        <v>41.290228904650732</v>
      </c>
      <c r="CO24" s="65">
        <f t="shared" si="20"/>
        <v>0.50886131071153795</v>
      </c>
      <c r="CP24" s="66">
        <f t="shared" si="8"/>
        <v>3.3262807471516243</v>
      </c>
      <c r="CQ24" s="65">
        <f t="shared" si="21"/>
        <v>0</v>
      </c>
      <c r="CR24" s="66">
        <f t="shared" si="9"/>
        <v>9.1582803634258863</v>
      </c>
      <c r="CS24" s="65">
        <f t="shared" si="22"/>
        <v>0</v>
      </c>
      <c r="CT24" s="66">
        <f t="shared" si="10"/>
        <v>21.420268229764226</v>
      </c>
      <c r="CU24" s="67">
        <f t="shared" si="23"/>
        <v>0</v>
      </c>
      <c r="CV24" s="16"/>
      <c r="CW24" s="959">
        <f t="shared" si="24"/>
        <v>21.010999999999999</v>
      </c>
      <c r="CX24" s="962">
        <f>VLOOKUP($AX24&amp;"_"&amp;$CW$14,データシート1!$A:$BT,MATCH($CW$12&amp;"_"&amp;CX$20,データシート1!$A$1:$BT$1,0),0)</f>
        <v>21.010999999999999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21.010999999999999</v>
      </c>
      <c r="DE24" s="16"/>
      <c r="DF24" s="125">
        <f>VLOOKUP($AX24&amp;"_"&amp;$DF$14,データシート1!$A:$BT,MATCH($DF$12&amp;"_"&amp;DF$20,データシート1!$A$1:$BT$1,0),0)</f>
        <v>4</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38506</v>
      </c>
      <c r="AY25" s="18" t="str">
        <f>IF(IFERROR(比較地域マスタ!$Z10,"")=0,"",IFERROR(比較地域マスタ!$Z10,""))</f>
        <v>愛南町</v>
      </c>
      <c r="BB25" s="110" t="str">
        <f t="shared" si="0"/>
        <v>38506</v>
      </c>
      <c r="BC25" s="1031" t="str">
        <f t="shared" si="0"/>
        <v>愛南町</v>
      </c>
      <c r="BD25" s="34">
        <f t="shared" si="14"/>
        <v>135.37013846873111</v>
      </c>
      <c r="BE25" s="34">
        <f t="shared" si="15"/>
        <v>42.421380103821335</v>
      </c>
      <c r="BF25" s="34">
        <f>VLOOKUP($AX25&amp;"_"&amp;$BC$14,データシート1!$A:$BT,MATCH($BC$12&amp;"_"&amp;BF$20,データシート1!$A$1:$BT$1,0),0)</f>
        <v>8.8668502301811962</v>
      </c>
      <c r="BG25" s="34">
        <f>VLOOKUP($AX25&amp;"_"&amp;$BC$14,データシート1!$A:$BT,MATCH($BC$12&amp;"_"&amp;BG$20,データシート1!$A$1:$BT$1,0),0)</f>
        <v>1.2965194191641773</v>
      </c>
      <c r="BH25" s="34">
        <f>VLOOKUP($AX25&amp;"_"&amp;$BC$14,データシート1!$A:$BT,MATCH($BC$12&amp;"_"&amp;BH$20,データシート1!$A$1:$BT$1,0),0)</f>
        <v>32.258010454475965</v>
      </c>
      <c r="BI25" s="34">
        <f>VLOOKUP($AX25&amp;"_"&amp;$BC$14,データシート1!$A:$BT,MATCH($BC$12&amp;"_"&amp;BI$20,データシート1!$A$1:$BT$1,0),0)</f>
        <v>20.607002740848841</v>
      </c>
      <c r="BJ25" s="34">
        <f>VLOOKUP($AX25&amp;"_"&amp;$BC$14,データシート1!$A:$BT,MATCH($BC$12&amp;"_"&amp;BJ$20,データシート1!$A$1:$BT$1,0),0)</f>
        <v>30.970670517201828</v>
      </c>
      <c r="BK25" s="34">
        <f t="shared" si="1"/>
        <v>38.068607417977795</v>
      </c>
      <c r="BL25" s="34">
        <f t="shared" si="2"/>
        <v>36.691970603573871</v>
      </c>
      <c r="BM25" s="34">
        <f>VLOOKUP($AX25&amp;"_"&amp;$BC$14,データシート1!$A:$BT,MATCH($BC$12&amp;"_"&amp;BM$20,データシート1!$A$1:$BT$1,0),0)</f>
        <v>16.237593816607649</v>
      </c>
      <c r="BN25" s="34">
        <f>VLOOKUP($AX25&amp;"_"&amp;$BC$14,データシート1!$A:$BT,MATCH($BC$12&amp;"_"&amp;BN$20,データシート1!$A$1:$BT$1,0),0)</f>
        <v>20.454376786966222</v>
      </c>
      <c r="BO25" s="34">
        <f>VLOOKUP($AX25&amp;"_"&amp;$BC$14,データシート1!$A:$BT,MATCH($BC$12&amp;"_"&amp;BO$20,データシート1!$A$1:$BT$1,0),0)</f>
        <v>1.1707782775333799</v>
      </c>
      <c r="BP25" s="34">
        <f>VLOOKUP($AX25&amp;"_"&amp;$BC$14,データシート1!$A:$BT,MATCH($BC$12&amp;"_"&amp;BP$20,データシート1!$A$1:$BT$1,0),0)</f>
        <v>0.20585853687054445</v>
      </c>
      <c r="BQ25" s="34">
        <f>VLOOKUP($AX25&amp;"_"&amp;$BC$14,データシート1!$A:$BT,MATCH($BC$12&amp;"_"&amp;BQ$20,データシート1!$A$1:$BT$1,0),0)</f>
        <v>3.302477688881309</v>
      </c>
      <c r="BR25" s="35">
        <f t="shared" si="3"/>
        <v>135.37013846873111</v>
      </c>
      <c r="BT25" s="121" t="str">
        <f t="shared" si="4"/>
        <v>愛南町</v>
      </c>
      <c r="BU25" s="33">
        <f t="shared" si="25"/>
        <v>135.37013846873111</v>
      </c>
      <c r="BV25" s="59">
        <f t="shared" si="16"/>
        <v>0.31337324895785762</v>
      </c>
      <c r="BW25" s="59">
        <f t="shared" si="5"/>
        <v>6.5500784223762418E-2</v>
      </c>
      <c r="BX25" s="59">
        <f t="shared" si="5"/>
        <v>9.5775880399476578E-3</v>
      </c>
      <c r="BY25" s="59">
        <f t="shared" si="5"/>
        <v>0.23829487669414759</v>
      </c>
      <c r="BZ25" s="59">
        <f t="shared" si="5"/>
        <v>0.15222709361126061</v>
      </c>
      <c r="CA25" s="59">
        <f t="shared" si="5"/>
        <v>0.22878509889650209</v>
      </c>
      <c r="CB25" s="59">
        <f t="shared" si="5"/>
        <v>0.28121864872562857</v>
      </c>
      <c r="CC25" s="59">
        <f t="shared" si="5"/>
        <v>0.27104922118439939</v>
      </c>
      <c r="CD25" s="59">
        <f t="shared" si="5"/>
        <v>0.11994959893136506</v>
      </c>
      <c r="CE25" s="59">
        <f t="shared" si="5"/>
        <v>0.15109962225303433</v>
      </c>
      <c r="CF25" s="59">
        <f t="shared" si="5"/>
        <v>8.6487189181963919E-3</v>
      </c>
      <c r="CG25" s="59">
        <f t="shared" si="5"/>
        <v>1.5207086230328065E-3</v>
      </c>
      <c r="CH25" s="59">
        <f t="shared" si="5"/>
        <v>2.4395909808751077E-2</v>
      </c>
      <c r="CI25" s="122">
        <f t="shared" si="6"/>
        <v>1</v>
      </c>
      <c r="CK25" s="123" t="str">
        <f t="shared" si="7"/>
        <v>愛南町</v>
      </c>
      <c r="CL25" s="124">
        <f t="shared" si="17"/>
        <v>42.421380103821335</v>
      </c>
      <c r="CM25" s="65">
        <f t="shared" si="18"/>
        <v>0</v>
      </c>
      <c r="CN25" s="66">
        <f t="shared" si="19"/>
        <v>8.8668502301811962</v>
      </c>
      <c r="CO25" s="65">
        <f t="shared" si="20"/>
        <v>0</v>
      </c>
      <c r="CP25" s="66">
        <f t="shared" si="8"/>
        <v>1.2965194191641773</v>
      </c>
      <c r="CQ25" s="65">
        <f t="shared" si="21"/>
        <v>0</v>
      </c>
      <c r="CR25" s="66">
        <f t="shared" si="9"/>
        <v>32.258010454475965</v>
      </c>
      <c r="CS25" s="65">
        <f t="shared" si="22"/>
        <v>0</v>
      </c>
      <c r="CT25" s="66">
        <f t="shared" si="10"/>
        <v>20.607002740848841</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16322</v>
      </c>
      <c r="AY26" s="18" t="str">
        <f>IF(IFERROR(比較地域マスタ!$Z11,"")=0,"",IFERROR(比較地域マスタ!$Z11,""))</f>
        <v>上市町</v>
      </c>
      <c r="BB26" s="110" t="str">
        <f t="shared" si="0"/>
        <v>16322</v>
      </c>
      <c r="BC26" s="1031" t="str">
        <f t="shared" si="0"/>
        <v>上市町</v>
      </c>
      <c r="BD26" s="34">
        <f t="shared" si="14"/>
        <v>163.99938410365326</v>
      </c>
      <c r="BE26" s="34">
        <f t="shared" si="15"/>
        <v>71.7302663784739</v>
      </c>
      <c r="BF26" s="34">
        <f>VLOOKUP($AX26&amp;"_"&amp;$BC$14,データシート1!$A:$BT,MATCH($BC$12&amp;"_"&amp;BF$20,データシート1!$A$1:$BT$1,0),0)</f>
        <v>67.379952767506424</v>
      </c>
      <c r="BG26" s="34">
        <f>VLOOKUP($AX26&amp;"_"&amp;$BC$14,データシート1!$A:$BT,MATCH($BC$12&amp;"_"&amp;BG$20,データシート1!$A$1:$BT$1,0),0)</f>
        <v>1.25031091657265</v>
      </c>
      <c r="BH26" s="34">
        <f>VLOOKUP($AX26&amp;"_"&amp;$BC$14,データシート1!$A:$BT,MATCH($BC$12&amp;"_"&amp;BH$20,データシート1!$A$1:$BT$1,0),0)</f>
        <v>3.1000026943948287</v>
      </c>
      <c r="BI26" s="34">
        <f>VLOOKUP($AX26&amp;"_"&amp;$BC$14,データシート1!$A:$BT,MATCH($BC$12&amp;"_"&amp;BI$20,データシート1!$A$1:$BT$1,0),0)</f>
        <v>18.232168765857555</v>
      </c>
      <c r="BJ26" s="34">
        <f>VLOOKUP($AX26&amp;"_"&amp;$BC$14,データシート1!$A:$BT,MATCH($BC$12&amp;"_"&amp;BJ$20,データシート1!$A$1:$BT$1,0),0)</f>
        <v>36.810548775394253</v>
      </c>
      <c r="BK26" s="34">
        <f t="shared" si="1"/>
        <v>34.684822660224761</v>
      </c>
      <c r="BL26" s="34">
        <f t="shared" si="2"/>
        <v>33.538216645153923</v>
      </c>
      <c r="BM26" s="34">
        <f>VLOOKUP($AX26&amp;"_"&amp;$BC$14,データシート1!$A:$BT,MATCH($BC$12&amp;"_"&amp;BM$20,データシート1!$A$1:$BT$1,0),0)</f>
        <v>19.0686734114845</v>
      </c>
      <c r="BN26" s="34">
        <f>VLOOKUP($AX26&amp;"_"&amp;$BC$14,データシート1!$A:$BT,MATCH($BC$12&amp;"_"&amp;BN$20,データシート1!$A$1:$BT$1,0),0)</f>
        <v>14.469543233669425</v>
      </c>
      <c r="BO26" s="34">
        <f>VLOOKUP($AX26&amp;"_"&amp;$BC$14,データシート1!$A:$BT,MATCH($BC$12&amp;"_"&amp;BO$20,データシート1!$A$1:$BT$1,0),0)</f>
        <v>1.1466060150708399</v>
      </c>
      <c r="BP26" s="34">
        <f>VLOOKUP($AX26&amp;"_"&amp;$BC$14,データシート1!$A:$BT,MATCH($BC$12&amp;"_"&amp;BP$20,データシート1!$A$1:$BT$1,0),0)</f>
        <v>0</v>
      </c>
      <c r="BQ26" s="34">
        <f>VLOOKUP($AX26&amp;"_"&amp;$BC$14,データシート1!$A:$BT,MATCH($BC$12&amp;"_"&amp;BQ$20,データシート1!$A$1:$BT$1,0),0)</f>
        <v>2.5415775237027831</v>
      </c>
      <c r="BR26" s="35">
        <f t="shared" si="3"/>
        <v>163.99938410365326</v>
      </c>
      <c r="BT26" s="121" t="str">
        <f t="shared" si="4"/>
        <v>上市町</v>
      </c>
      <c r="BU26" s="33">
        <f t="shared" si="25"/>
        <v>163.99938410365326</v>
      </c>
      <c r="BV26" s="59">
        <f t="shared" si="16"/>
        <v>0.43738131560992877</v>
      </c>
      <c r="BW26" s="59">
        <f t="shared" si="5"/>
        <v>0.41085491348504072</v>
      </c>
      <c r="BX26" s="59">
        <f t="shared" si="5"/>
        <v>7.6238756834745821E-3</v>
      </c>
      <c r="BY26" s="59">
        <f t="shared" si="5"/>
        <v>1.8902526441413464E-2</v>
      </c>
      <c r="BZ26" s="59">
        <f t="shared" si="5"/>
        <v>0.11117217827070738</v>
      </c>
      <c r="CA26" s="59">
        <f t="shared" si="5"/>
        <v>0.22445540863817343</v>
      </c>
      <c r="CB26" s="59">
        <f t="shared" si="5"/>
        <v>0.21149361535591352</v>
      </c>
      <c r="CC26" s="59">
        <f t="shared" si="5"/>
        <v>0.20450208900758199</v>
      </c>
      <c r="CD26" s="59">
        <f t="shared" si="5"/>
        <v>0.11627283550914096</v>
      </c>
      <c r="CE26" s="59">
        <f t="shared" si="5"/>
        <v>8.8229253498441046E-2</v>
      </c>
      <c r="CF26" s="59">
        <f t="shared" si="5"/>
        <v>6.9915263483315612E-3</v>
      </c>
      <c r="CG26" s="59">
        <f t="shared" si="5"/>
        <v>0</v>
      </c>
      <c r="CH26" s="59">
        <f t="shared" si="5"/>
        <v>1.5497482125276877E-2</v>
      </c>
      <c r="CI26" s="122">
        <f t="shared" si="6"/>
        <v>1</v>
      </c>
      <c r="CK26" s="123" t="str">
        <f t="shared" si="7"/>
        <v>上市町</v>
      </c>
      <c r="CL26" s="124">
        <f t="shared" si="17"/>
        <v>71.7302663784739</v>
      </c>
      <c r="CM26" s="65">
        <f t="shared" si="18"/>
        <v>0.33440556143255096</v>
      </c>
      <c r="CN26" s="66">
        <f t="shared" si="19"/>
        <v>67.379952767506424</v>
      </c>
      <c r="CO26" s="65">
        <f t="shared" si="20"/>
        <v>0.35599609401281124</v>
      </c>
      <c r="CP26" s="66">
        <f t="shared" si="8"/>
        <v>1.25031091657265</v>
      </c>
      <c r="CQ26" s="65">
        <f t="shared" si="21"/>
        <v>0</v>
      </c>
      <c r="CR26" s="66">
        <f t="shared" si="9"/>
        <v>3.1000026943948287</v>
      </c>
      <c r="CS26" s="65">
        <f t="shared" si="22"/>
        <v>0</v>
      </c>
      <c r="CT26" s="66">
        <f t="shared" si="10"/>
        <v>18.232168765857555</v>
      </c>
      <c r="CU26" s="67">
        <f t="shared" si="23"/>
        <v>0</v>
      </c>
      <c r="CV26" s="16"/>
      <c r="CW26" s="959">
        <f t="shared" si="24"/>
        <v>23.986999999999998</v>
      </c>
      <c r="CX26" s="962">
        <f>VLOOKUP($AX26&amp;"_"&amp;$CW$14,データシート1!$A:$BT,MATCH($CW$12&amp;"_"&amp;CX$20,データシート1!$A$1:$BT$1,0),0)</f>
        <v>23.986999999999998</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23.986999999999998</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40384</v>
      </c>
      <c r="AY27" s="18" t="str">
        <f>IF(IFERROR(比較地域マスタ!$Z12,"")=0,"",IFERROR(比較地域マスタ!$Z12,""))</f>
        <v>遠賀町</v>
      </c>
      <c r="BB27" s="110" t="str">
        <f t="shared" si="0"/>
        <v>40384</v>
      </c>
      <c r="BC27" s="1031" t="str">
        <f t="shared" si="0"/>
        <v>遠賀町</v>
      </c>
      <c r="BD27" s="34">
        <f t="shared" si="14"/>
        <v>116.26829832475607</v>
      </c>
      <c r="BE27" s="34">
        <f t="shared" si="15"/>
        <v>47.643297945978638</v>
      </c>
      <c r="BF27" s="34">
        <f>VLOOKUP($AX27&amp;"_"&amp;$BC$14,データシート1!$A:$BT,MATCH($BC$12&amp;"_"&amp;BF$20,データシート1!$A$1:$BT$1,0),0)</f>
        <v>45.541255906535881</v>
      </c>
      <c r="BG27" s="34">
        <f>VLOOKUP($AX27&amp;"_"&amp;$BC$14,データシート1!$A:$BT,MATCH($BC$12&amp;"_"&amp;BG$20,データシート1!$A$1:$BT$1,0),0)</f>
        <v>1.4322515290031759</v>
      </c>
      <c r="BH27" s="34">
        <f>VLOOKUP($AX27&amp;"_"&amp;$BC$14,データシート1!$A:$BT,MATCH($BC$12&amp;"_"&amp;BH$20,データシート1!$A$1:$BT$1,0),0)</f>
        <v>0.6697905104395856</v>
      </c>
      <c r="BI27" s="34">
        <f>VLOOKUP($AX27&amp;"_"&amp;$BC$14,データシート1!$A:$BT,MATCH($BC$12&amp;"_"&amp;BI$20,データシート1!$A$1:$BT$1,0),0)</f>
        <v>17.923142324160192</v>
      </c>
      <c r="BJ27" s="34">
        <f>VLOOKUP($AX27&amp;"_"&amp;$BC$14,データシート1!$A:$BT,MATCH($BC$12&amp;"_"&amp;BJ$20,データシート1!$A$1:$BT$1,0),0)</f>
        <v>15.500310051387187</v>
      </c>
      <c r="BK27" s="34">
        <f t="shared" si="1"/>
        <v>35.201548003230052</v>
      </c>
      <c r="BL27" s="34">
        <f t="shared" si="2"/>
        <v>34.079114250621743</v>
      </c>
      <c r="BM27" s="34">
        <f>VLOOKUP($AX27&amp;"_"&amp;$BC$14,データシート1!$A:$BT,MATCH($BC$12&amp;"_"&amp;BM$20,データシート1!$A$1:$BT$1,0),0)</f>
        <v>17.490716901809979</v>
      </c>
      <c r="BN27" s="34">
        <f>VLOOKUP($AX27&amp;"_"&amp;$BC$14,データシート1!$A:$BT,MATCH($BC$12&amp;"_"&amp;BN$20,データシート1!$A$1:$BT$1,0),0)</f>
        <v>16.588397348811768</v>
      </c>
      <c r="BO27" s="34">
        <f>VLOOKUP($AX27&amp;"_"&amp;$BC$14,データシート1!$A:$BT,MATCH($BC$12&amp;"_"&amp;BO$20,データシート1!$A$1:$BT$1,0),0)</f>
        <v>1.1224337526083099</v>
      </c>
      <c r="BP27" s="34">
        <f>VLOOKUP($AX27&amp;"_"&amp;$BC$14,データシート1!$A:$BT,MATCH($BC$12&amp;"_"&amp;BP$20,データシート1!$A$1:$BT$1,0),0)</f>
        <v>0</v>
      </c>
      <c r="BQ27" s="34">
        <f>VLOOKUP($AX27&amp;"_"&amp;$BC$14,データシート1!$A:$BT,MATCH($BC$12&amp;"_"&amp;BQ$20,データシート1!$A$1:$BT$1,0),0)</f>
        <v>0</v>
      </c>
      <c r="BR27" s="35">
        <f t="shared" si="3"/>
        <v>116.26829832475607</v>
      </c>
      <c r="BT27" s="121" t="str">
        <f t="shared" si="4"/>
        <v>遠賀町</v>
      </c>
      <c r="BU27" s="33">
        <f t="shared" si="25"/>
        <v>116.26829832475607</v>
      </c>
      <c r="BV27" s="59">
        <f t="shared" si="16"/>
        <v>0.4097703211661638</v>
      </c>
      <c r="BW27" s="59">
        <f t="shared" si="5"/>
        <v>0.39169108486762078</v>
      </c>
      <c r="BX27" s="59">
        <f t="shared" si="5"/>
        <v>1.2318504266766396E-2</v>
      </c>
      <c r="BY27" s="59">
        <f t="shared" si="5"/>
        <v>5.7607320317766492E-3</v>
      </c>
      <c r="BZ27" s="59">
        <f t="shared" si="5"/>
        <v>0.15415330388768544</v>
      </c>
      <c r="CA27" s="59">
        <f t="shared" si="5"/>
        <v>0.13331501599939413</v>
      </c>
      <c r="CB27" s="59">
        <f t="shared" si="5"/>
        <v>0.3027613589467566</v>
      </c>
      <c r="CC27" s="59">
        <f t="shared" si="5"/>
        <v>0.29310753439801185</v>
      </c>
      <c r="CD27" s="59">
        <f t="shared" si="5"/>
        <v>0.15043410072929417</v>
      </c>
      <c r="CE27" s="59">
        <f t="shared" si="5"/>
        <v>0.14267343366871771</v>
      </c>
      <c r="CF27" s="59">
        <f t="shared" si="5"/>
        <v>9.6538245487447633E-3</v>
      </c>
      <c r="CG27" s="59">
        <f t="shared" si="5"/>
        <v>0</v>
      </c>
      <c r="CH27" s="59">
        <f t="shared" si="5"/>
        <v>0</v>
      </c>
      <c r="CI27" s="122">
        <f t="shared" si="6"/>
        <v>1</v>
      </c>
      <c r="CK27" s="123" t="str">
        <f t="shared" si="7"/>
        <v>遠賀町</v>
      </c>
      <c r="CL27" s="124">
        <f t="shared" si="17"/>
        <v>47.643297945978638</v>
      </c>
      <c r="CM27" s="65">
        <f t="shared" si="18"/>
        <v>0</v>
      </c>
      <c r="CN27" s="66">
        <f t="shared" si="19"/>
        <v>45.541255906535881</v>
      </c>
      <c r="CO27" s="65">
        <f t="shared" si="20"/>
        <v>0</v>
      </c>
      <c r="CP27" s="66">
        <f t="shared" si="8"/>
        <v>1.4322515290031759</v>
      </c>
      <c r="CQ27" s="65">
        <f t="shared" si="21"/>
        <v>0</v>
      </c>
      <c r="CR27" s="66">
        <f t="shared" si="9"/>
        <v>0.6697905104395856</v>
      </c>
      <c r="CS27" s="65">
        <f t="shared" si="22"/>
        <v>0</v>
      </c>
      <c r="CT27" s="66">
        <f t="shared" si="10"/>
        <v>17.923142324160192</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01215</v>
      </c>
      <c r="AY28" s="18" t="str">
        <f>IF(IFERROR(比較地域マスタ!$Z13,"")=0,"",IFERROR(比較地域マスタ!$Z13,""))</f>
        <v>美唄市</v>
      </c>
      <c r="BB28" s="110" t="str">
        <f t="shared" si="0"/>
        <v>01215</v>
      </c>
      <c r="BC28" s="1031" t="str">
        <f t="shared" si="0"/>
        <v>美唄市</v>
      </c>
      <c r="BD28" s="34">
        <f t="shared" si="14"/>
        <v>153.6856402504956</v>
      </c>
      <c r="BE28" s="34">
        <f t="shared" si="15"/>
        <v>38.295024122937761</v>
      </c>
      <c r="BF28" s="34">
        <f>VLOOKUP($AX28&amp;"_"&amp;$BC$14,データシート1!$A:$BT,MATCH($BC$12&amp;"_"&amp;BF$20,データシート1!$A$1:$BT$1,0),0)</f>
        <v>27.017540458795345</v>
      </c>
      <c r="BG28" s="34">
        <f>VLOOKUP($AX28&amp;"_"&amp;$BC$14,データシート1!$A:$BT,MATCH($BC$12&amp;"_"&amp;BG$20,データシート1!$A$1:$BT$1,0),0)</f>
        <v>2.5423658787164247</v>
      </c>
      <c r="BH28" s="34">
        <f>VLOOKUP($AX28&amp;"_"&amp;$BC$14,データシート1!$A:$BT,MATCH($BC$12&amp;"_"&amp;BH$20,データシート1!$A$1:$BT$1,0),0)</f>
        <v>8.735117785425988</v>
      </c>
      <c r="BI28" s="34">
        <f>VLOOKUP($AX28&amp;"_"&amp;$BC$14,データシート1!$A:$BT,MATCH($BC$12&amp;"_"&amp;BI$20,データシート1!$A$1:$BT$1,0),0)</f>
        <v>30.41697870576456</v>
      </c>
      <c r="BJ28" s="34">
        <f>VLOOKUP($AX28&amp;"_"&amp;$BC$14,データシート1!$A:$BT,MATCH($BC$12&amp;"_"&amp;BJ$20,データシート1!$A$1:$BT$1,0),0)</f>
        <v>48.754432386599397</v>
      </c>
      <c r="BK28" s="34">
        <f t="shared" si="1"/>
        <v>36.21920503519388</v>
      </c>
      <c r="BL28" s="34">
        <f t="shared" si="2"/>
        <v>35.051404500137771</v>
      </c>
      <c r="BM28" s="34">
        <f>VLOOKUP($AX28&amp;"_"&amp;$BC$14,データシート1!$A:$BT,MATCH($BC$12&amp;"_"&amp;BM$20,データシート1!$A$1:$BT$1,0),0)</f>
        <v>16.739114877822033</v>
      </c>
      <c r="BN28" s="34">
        <f>VLOOKUP($AX28&amp;"_"&amp;$BC$14,データシート1!$A:$BT,MATCH($BC$12&amp;"_"&amp;BN$20,データシート1!$A$1:$BT$1,0),0)</f>
        <v>18.312289622315738</v>
      </c>
      <c r="BO28" s="34">
        <f>VLOOKUP($AX28&amp;"_"&amp;$BC$14,データシート1!$A:$BT,MATCH($BC$12&amp;"_"&amp;BO$20,データシート1!$A$1:$BT$1,0),0)</f>
        <v>1.16780053505611</v>
      </c>
      <c r="BP28" s="34">
        <f>VLOOKUP($AX28&amp;"_"&amp;$BC$14,データシート1!$A:$BT,MATCH($BC$12&amp;"_"&amp;BP$20,データシート1!$A$1:$BT$1,0),0)</f>
        <v>0</v>
      </c>
      <c r="BQ28" s="34">
        <f>VLOOKUP($AX28&amp;"_"&amp;$BC$14,データシート1!$A:$BT,MATCH($BC$12&amp;"_"&amp;BQ$20,データシート1!$A$1:$BT$1,0),0)</f>
        <v>0</v>
      </c>
      <c r="BR28" s="35">
        <f t="shared" si="3"/>
        <v>153.6856402504956</v>
      </c>
      <c r="BT28" s="121" t="str">
        <f t="shared" si="4"/>
        <v>美唄市</v>
      </c>
      <c r="BU28" s="33">
        <f t="shared" si="25"/>
        <v>153.6856402504956</v>
      </c>
      <c r="BV28" s="59">
        <f t="shared" si="16"/>
        <v>0.24917763338539542</v>
      </c>
      <c r="BW28" s="59">
        <f t="shared" si="5"/>
        <v>0.17579742918569921</v>
      </c>
      <c r="BX28" s="59">
        <f t="shared" si="5"/>
        <v>1.6542637780423513E-2</v>
      </c>
      <c r="BY28" s="59">
        <f t="shared" si="5"/>
        <v>5.6837566419272664E-2</v>
      </c>
      <c r="BZ28" s="59">
        <f t="shared" si="5"/>
        <v>0.19791685583758678</v>
      </c>
      <c r="CA28" s="59">
        <f t="shared" si="5"/>
        <v>0.31723479374607466</v>
      </c>
      <c r="CB28" s="59">
        <f t="shared" si="5"/>
        <v>0.23567071703094319</v>
      </c>
      <c r="CC28" s="59">
        <f t="shared" si="5"/>
        <v>0.22807208560934333</v>
      </c>
      <c r="CD28" s="59">
        <f t="shared" si="5"/>
        <v>0.10891788491454753</v>
      </c>
      <c r="CE28" s="59">
        <f t="shared" si="5"/>
        <v>0.11915420069479579</v>
      </c>
      <c r="CF28" s="59">
        <f t="shared" si="5"/>
        <v>7.5986314215998729E-3</v>
      </c>
      <c r="CG28" s="59">
        <f t="shared" si="5"/>
        <v>0</v>
      </c>
      <c r="CH28" s="59">
        <f t="shared" si="5"/>
        <v>0</v>
      </c>
      <c r="CI28" s="122">
        <f t="shared" si="6"/>
        <v>1</v>
      </c>
      <c r="CK28" s="123" t="str">
        <f t="shared" si="7"/>
        <v>美唄市</v>
      </c>
      <c r="CL28" s="124">
        <f t="shared" si="17"/>
        <v>38.295024122937761</v>
      </c>
      <c r="CM28" s="65">
        <f t="shared" si="18"/>
        <v>7.9566472923956813E-2</v>
      </c>
      <c r="CN28" s="66">
        <f t="shared" si="19"/>
        <v>27.017540458795345</v>
      </c>
      <c r="CO28" s="65">
        <f t="shared" si="20"/>
        <v>0</v>
      </c>
      <c r="CP28" s="66">
        <f t="shared" si="8"/>
        <v>2.5423658787164247</v>
      </c>
      <c r="CQ28" s="65">
        <f t="shared" si="21"/>
        <v>1</v>
      </c>
      <c r="CR28" s="66">
        <f t="shared" si="9"/>
        <v>8.735117785425988</v>
      </c>
      <c r="CS28" s="65">
        <f t="shared" si="22"/>
        <v>0</v>
      </c>
      <c r="CT28" s="66">
        <f t="shared" si="10"/>
        <v>30.41697870576456</v>
      </c>
      <c r="CU28" s="67">
        <f t="shared" si="23"/>
        <v>0</v>
      </c>
      <c r="CV28" s="16"/>
      <c r="CW28" s="959">
        <f t="shared" si="24"/>
        <v>3.0470000000000002</v>
      </c>
      <c r="CX28" s="962">
        <f>VLOOKUP($AX28&amp;"_"&amp;$CW$14,データシート1!$A:$BT,MATCH($CW$12&amp;"_"&amp;CX$20,データシート1!$A$1:$BT$1,0),0)</f>
        <v>0</v>
      </c>
      <c r="CY28" s="962">
        <f>VLOOKUP($AX28&amp;"_"&amp;$CW$14,データシート1!$A:$BT,MATCH($CW$12&amp;"_"&amp;CY$20,データシート1!$A$1:$BT$1,0),0)</f>
        <v>3.0470000000000002</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3.0470000000000002</v>
      </c>
      <c r="DE28" s="16"/>
      <c r="DF28" s="125">
        <f>VLOOKUP($AX28&amp;"_"&amp;$DF$14,データシート1!$A:$BT,MATCH($DF$12&amp;"_"&amp;DF$20,データシート1!$A$1:$BT$1,0),0)</f>
        <v>0</v>
      </c>
      <c r="DG28" s="64">
        <f>VLOOKUP($AX28&amp;"_"&amp;$DF$14,データシート1!$A:$BT,MATCH($DF$12&amp;"_"&amp;DG$20,データシート1!$A$1:$BT$1,0),0)</f>
        <v>1</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1</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28365</v>
      </c>
      <c r="AY29" s="18" t="str">
        <f>IF(IFERROR(比較地域マスタ!$Z14,"")=0,"",IFERROR(比較地域マスタ!$Z14,""))</f>
        <v>多可町</v>
      </c>
      <c r="BB29" s="110" t="str">
        <f t="shared" si="0"/>
        <v>28365</v>
      </c>
      <c r="BC29" s="1031" t="str">
        <f t="shared" si="0"/>
        <v>多可町</v>
      </c>
      <c r="BD29" s="34">
        <f t="shared" si="14"/>
        <v>170.35501248086194</v>
      </c>
      <c r="BE29" s="34">
        <f t="shared" si="15"/>
        <v>99.11396942347767</v>
      </c>
      <c r="BF29" s="34">
        <f>VLOOKUP($AX29&amp;"_"&amp;$BC$14,データシート1!$A:$BT,MATCH($BC$12&amp;"_"&amp;BF$20,データシート1!$A$1:$BT$1,0),0)</f>
        <v>95.097374469971143</v>
      </c>
      <c r="BG29" s="34">
        <f>VLOOKUP($AX29&amp;"_"&amp;$BC$14,データシート1!$A:$BT,MATCH($BC$12&amp;"_"&amp;BG$20,データシート1!$A$1:$BT$1,0),0)</f>
        <v>0.81836856566567429</v>
      </c>
      <c r="BH29" s="34">
        <f>VLOOKUP($AX29&amp;"_"&amp;$BC$14,データシート1!$A:$BT,MATCH($BC$12&amp;"_"&amp;BH$20,データシート1!$A$1:$BT$1,0),0)</f>
        <v>3.1982263878408403</v>
      </c>
      <c r="BI29" s="34">
        <f>VLOOKUP($AX29&amp;"_"&amp;$BC$14,データシート1!$A:$BT,MATCH($BC$12&amp;"_"&amp;BI$20,データシート1!$A$1:$BT$1,0),0)</f>
        <v>13.283603660748552</v>
      </c>
      <c r="BJ29" s="34">
        <f>VLOOKUP($AX29&amp;"_"&amp;$BC$14,データシート1!$A:$BT,MATCH($BC$12&amp;"_"&amp;BJ$20,データシート1!$A$1:$BT$1,0),0)</f>
        <v>13.784315785542368</v>
      </c>
      <c r="BK29" s="34">
        <f t="shared" si="1"/>
        <v>42.362141548859725</v>
      </c>
      <c r="BL29" s="34">
        <f t="shared" si="2"/>
        <v>41.208061984042004</v>
      </c>
      <c r="BM29" s="34">
        <f>VLOOKUP($AX29&amp;"_"&amp;$BC$14,データシート1!$A:$BT,MATCH($BC$12&amp;"_"&amp;BM$20,データシート1!$A$1:$BT$1,0),0)</f>
        <v>19.080905632489724</v>
      </c>
      <c r="BN29" s="34">
        <f>VLOOKUP($AX29&amp;"_"&amp;$BC$14,データシート1!$A:$BT,MATCH($BC$12&amp;"_"&amp;BN$20,データシート1!$A$1:$BT$1,0),0)</f>
        <v>22.12715635155228</v>
      </c>
      <c r="BO29" s="34">
        <f>VLOOKUP($AX29&amp;"_"&amp;$BC$14,データシート1!$A:$BT,MATCH($BC$12&amp;"_"&amp;BO$20,データシート1!$A$1:$BT$1,0),0)</f>
        <v>1.15407956481772</v>
      </c>
      <c r="BP29" s="34">
        <f>VLOOKUP($AX29&amp;"_"&amp;$BC$14,データシート1!$A:$BT,MATCH($BC$12&amp;"_"&amp;BP$20,データシート1!$A$1:$BT$1,0),0)</f>
        <v>0</v>
      </c>
      <c r="BQ29" s="34">
        <f>VLOOKUP($AX29&amp;"_"&amp;$BC$14,データシート1!$A:$BT,MATCH($BC$12&amp;"_"&amp;BQ$20,データシート1!$A$1:$BT$1,0),0)</f>
        <v>1.810982062233607</v>
      </c>
      <c r="BR29" s="35">
        <f t="shared" si="3"/>
        <v>170.35501248086194</v>
      </c>
      <c r="BT29" s="121" t="str">
        <f t="shared" si="4"/>
        <v>多可町</v>
      </c>
      <c r="BU29" s="33">
        <f t="shared" si="25"/>
        <v>170.35501248086194</v>
      </c>
      <c r="BV29" s="59">
        <f t="shared" si="16"/>
        <v>0.58180835409590514</v>
      </c>
      <c r="BW29" s="59">
        <f t="shared" si="5"/>
        <v>0.55823056266486193</v>
      </c>
      <c r="BX29" s="59">
        <f t="shared" si="5"/>
        <v>4.8039007115074561E-3</v>
      </c>
      <c r="BY29" s="59">
        <f t="shared" si="5"/>
        <v>1.8773890719535689E-2</v>
      </c>
      <c r="BZ29" s="59">
        <f t="shared" si="5"/>
        <v>7.7976007088378818E-2</v>
      </c>
      <c r="CA29" s="59">
        <f t="shared" si="5"/>
        <v>8.0915234514105816E-2</v>
      </c>
      <c r="CB29" s="59">
        <f t="shared" si="5"/>
        <v>0.24866976869036231</v>
      </c>
      <c r="CC29" s="59">
        <f t="shared" si="5"/>
        <v>0.24189521273212555</v>
      </c>
      <c r="CD29" s="59">
        <f t="shared" si="5"/>
        <v>0.11200671676528047</v>
      </c>
      <c r="CE29" s="59">
        <f t="shared" si="5"/>
        <v>0.12988849596684507</v>
      </c>
      <c r="CF29" s="59">
        <f t="shared" si="5"/>
        <v>6.7745559582367545E-3</v>
      </c>
      <c r="CG29" s="59">
        <f t="shared" si="5"/>
        <v>0</v>
      </c>
      <c r="CH29" s="59">
        <f t="shared" si="5"/>
        <v>1.0630635611247757E-2</v>
      </c>
      <c r="CI29" s="122">
        <f t="shared" si="6"/>
        <v>1</v>
      </c>
      <c r="CK29" s="123" t="str">
        <f t="shared" si="7"/>
        <v>多可町</v>
      </c>
      <c r="CL29" s="124">
        <f t="shared" si="17"/>
        <v>99.11396942347767</v>
      </c>
      <c r="CM29" s="65">
        <f t="shared" si="18"/>
        <v>0.10856189155361605</v>
      </c>
      <c r="CN29" s="66">
        <f t="shared" si="19"/>
        <v>95.097374469971143</v>
      </c>
      <c r="CO29" s="65">
        <f t="shared" si="20"/>
        <v>0.11314718266378301</v>
      </c>
      <c r="CP29" s="66">
        <f t="shared" si="8"/>
        <v>0.81836856566567429</v>
      </c>
      <c r="CQ29" s="65">
        <f t="shared" si="21"/>
        <v>0</v>
      </c>
      <c r="CR29" s="66">
        <f t="shared" si="9"/>
        <v>3.1982263878408403</v>
      </c>
      <c r="CS29" s="65">
        <f t="shared" si="22"/>
        <v>0</v>
      </c>
      <c r="CT29" s="66">
        <f t="shared" si="10"/>
        <v>13.283603660748552</v>
      </c>
      <c r="CU29" s="67">
        <f t="shared" si="23"/>
        <v>0</v>
      </c>
      <c r="CV29" s="16"/>
      <c r="CW29" s="959">
        <f t="shared" si="24"/>
        <v>10.76</v>
      </c>
      <c r="CX29" s="962">
        <f>VLOOKUP($AX29&amp;"_"&amp;$CW$14,データシート1!$A:$BT,MATCH($CW$12&amp;"_"&amp;CX$20,データシート1!$A$1:$BT$1,0),0)</f>
        <v>10.76</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10.76</v>
      </c>
      <c r="DE29" s="16"/>
      <c r="DF29" s="125">
        <f>VLOOKUP($AX29&amp;"_"&amp;$DF$14,データシート1!$A:$BT,MATCH($DF$12&amp;"_"&amp;DF$20,データシート1!$A$1:$BT$1,0),0)</f>
        <v>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2</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11346</v>
      </c>
      <c r="AY30" s="18" t="str">
        <f>IF(IFERROR(比較地域マスタ!$Z15,"")=0,"",IFERROR(比較地域マスタ!$Z15,""))</f>
        <v>川島町</v>
      </c>
      <c r="BB30" s="110" t="str">
        <f t="shared" si="0"/>
        <v>11346</v>
      </c>
      <c r="BC30" s="1031" t="str">
        <f t="shared" si="0"/>
        <v>川島町</v>
      </c>
      <c r="BD30" s="34">
        <f t="shared" si="14"/>
        <v>148.33321303291171</v>
      </c>
      <c r="BE30" s="34">
        <f t="shared" si="15"/>
        <v>58.592312644954617</v>
      </c>
      <c r="BF30" s="34">
        <f>VLOOKUP($AX30&amp;"_"&amp;$BC$14,データシート1!$A:$BT,MATCH($BC$12&amp;"_"&amp;BF$20,データシート1!$A$1:$BT$1,0),0)</f>
        <v>55.328982620123519</v>
      </c>
      <c r="BG30" s="34">
        <f>VLOOKUP($AX30&amp;"_"&amp;$BC$14,データシート1!$A:$BT,MATCH($BC$12&amp;"_"&amp;BG$20,データシート1!$A$1:$BT$1,0),0)</f>
        <v>1.3604801803943396</v>
      </c>
      <c r="BH30" s="34">
        <f>VLOOKUP($AX30&amp;"_"&amp;$BC$14,データシート1!$A:$BT,MATCH($BC$12&amp;"_"&amp;BH$20,データシート1!$A$1:$BT$1,0),0)</f>
        <v>1.9028498444367552</v>
      </c>
      <c r="BI30" s="34">
        <f>VLOOKUP($AX30&amp;"_"&amp;$BC$14,データシート1!$A:$BT,MATCH($BC$12&amp;"_"&amp;BI$20,データシート1!$A$1:$BT$1,0),0)</f>
        <v>27.17542413052994</v>
      </c>
      <c r="BJ30" s="34">
        <f>VLOOKUP($AX30&amp;"_"&amp;$BC$14,データシート1!$A:$BT,MATCH($BC$12&amp;"_"&amp;BJ$20,データシート1!$A$1:$BT$1,0),0)</f>
        <v>20.153742488533723</v>
      </c>
      <c r="BK30" s="34">
        <f t="shared" si="1"/>
        <v>40.952671753053409</v>
      </c>
      <c r="BL30" s="34">
        <f t="shared" si="2"/>
        <v>39.823173160450011</v>
      </c>
      <c r="BM30" s="34">
        <f>VLOOKUP($AX30&amp;"_"&amp;$BC$14,データシート1!$A:$BT,MATCH($BC$12&amp;"_"&amp;BM$20,データシート1!$A$1:$BT$1,0),0)</f>
        <v>18.128151529749129</v>
      </c>
      <c r="BN30" s="34">
        <f>VLOOKUP($AX30&amp;"_"&amp;$BC$14,データシート1!$A:$BT,MATCH($BC$12&amp;"_"&amp;BN$20,データシート1!$A$1:$BT$1,0),0)</f>
        <v>21.695021630700882</v>
      </c>
      <c r="BO30" s="34">
        <f>VLOOKUP($AX30&amp;"_"&amp;$BC$14,データシート1!$A:$BT,MATCH($BC$12&amp;"_"&amp;BO$20,データシート1!$A$1:$BT$1,0),0)</f>
        <v>1.1294985926034</v>
      </c>
      <c r="BP30" s="34">
        <f>VLOOKUP($AX30&amp;"_"&amp;$BC$14,データシート1!$A:$BT,MATCH($BC$12&amp;"_"&amp;BP$20,データシート1!$A$1:$BT$1,0),0)</f>
        <v>0</v>
      </c>
      <c r="BQ30" s="34">
        <f>VLOOKUP($AX30&amp;"_"&amp;$BC$14,データシート1!$A:$BT,MATCH($BC$12&amp;"_"&amp;BQ$20,データシート1!$A$1:$BT$1,0),0)</f>
        <v>1.4590620158399989</v>
      </c>
      <c r="BR30" s="35">
        <f t="shared" si="3"/>
        <v>148.33321303291171</v>
      </c>
      <c r="BT30" s="121" t="str">
        <f t="shared" si="4"/>
        <v>川島町</v>
      </c>
      <c r="BU30" s="33">
        <f t="shared" si="25"/>
        <v>148.33321303291171</v>
      </c>
      <c r="BV30" s="59">
        <f t="shared" si="16"/>
        <v>0.39500467526415906</v>
      </c>
      <c r="BW30" s="59">
        <f t="shared" si="5"/>
        <v>0.37300467972636242</v>
      </c>
      <c r="BX30" s="59">
        <f t="shared" si="5"/>
        <v>9.1717839354863873E-3</v>
      </c>
      <c r="BY30" s="59">
        <f t="shared" si="5"/>
        <v>1.2828211602310244E-2</v>
      </c>
      <c r="BZ30" s="59">
        <f t="shared" si="5"/>
        <v>0.18320525507999574</v>
      </c>
      <c r="CA30" s="59">
        <f t="shared" si="5"/>
        <v>0.13586803707988226</v>
      </c>
      <c r="CB30" s="59">
        <f t="shared" si="5"/>
        <v>0.27608565145802483</v>
      </c>
      <c r="CC30" s="59">
        <f t="shared" si="5"/>
        <v>0.26847104802896821</v>
      </c>
      <c r="CD30" s="59">
        <f t="shared" si="5"/>
        <v>0.12221235661986847</v>
      </c>
      <c r="CE30" s="59">
        <f t="shared" si="5"/>
        <v>0.14625869140909972</v>
      </c>
      <c r="CF30" s="59">
        <f t="shared" si="5"/>
        <v>7.6146034290566498E-3</v>
      </c>
      <c r="CG30" s="59">
        <f t="shared" si="5"/>
        <v>0</v>
      </c>
      <c r="CH30" s="59">
        <f t="shared" si="5"/>
        <v>9.8363811179379406E-3</v>
      </c>
      <c r="CI30" s="122">
        <f t="shared" si="6"/>
        <v>1</v>
      </c>
      <c r="CK30" s="123" t="str">
        <f t="shared" si="7"/>
        <v>川島町</v>
      </c>
      <c r="CL30" s="124">
        <f t="shared" si="17"/>
        <v>58.592312644954617</v>
      </c>
      <c r="CM30" s="65">
        <f t="shared" si="18"/>
        <v>0.43070496556297089</v>
      </c>
      <c r="CN30" s="66">
        <f t="shared" si="19"/>
        <v>55.328982620123519</v>
      </c>
      <c r="CO30" s="65">
        <f t="shared" si="20"/>
        <v>0.45610815173061758</v>
      </c>
      <c r="CP30" s="66">
        <f t="shared" si="8"/>
        <v>1.3604801803943396</v>
      </c>
      <c r="CQ30" s="65">
        <f t="shared" si="21"/>
        <v>0</v>
      </c>
      <c r="CR30" s="66">
        <f t="shared" si="9"/>
        <v>1.9028498444367552</v>
      </c>
      <c r="CS30" s="65">
        <f t="shared" si="22"/>
        <v>0</v>
      </c>
      <c r="CT30" s="66">
        <f t="shared" si="10"/>
        <v>27.17542413052994</v>
      </c>
      <c r="CU30" s="67">
        <f t="shared" si="23"/>
        <v>0.12018211691242188</v>
      </c>
      <c r="CV30" s="16"/>
      <c r="CW30" s="959">
        <f t="shared" si="24"/>
        <v>25.236000000000001</v>
      </c>
      <c r="CX30" s="962">
        <f>VLOOKUP($AX30&amp;"_"&amp;$CW$14,データシート1!$A:$BT,MATCH($CW$12&amp;"_"&amp;CX$20,データシート1!$A$1:$BT$1,0),0)</f>
        <v>25.236000000000001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3.266</v>
      </c>
      <c r="DB30" s="962">
        <f>VLOOKUP($AX30&amp;"_"&amp;$CW$14,データシート1!$A:$BT,MATCH($CW$12&amp;"_"&amp;DB$20,データシート1!$A$1:$BT$1,0),0)</f>
        <v>0</v>
      </c>
      <c r="DC30" s="962">
        <f>VLOOKUP($AX30&amp;"_"&amp;$CW$14,データシート1!$A:$BT,MATCH($CW$12&amp;"_"&amp;DC$20,データシート1!$A$1:$BT$1,0),0)</f>
        <v>0</v>
      </c>
      <c r="DD30" s="961">
        <f t="shared" si="11"/>
        <v>28.502000000000002</v>
      </c>
      <c r="DE30" s="16"/>
      <c r="DF30" s="125">
        <f>VLOOKUP($AX30&amp;"_"&amp;$DF$14,データシート1!$A:$BT,MATCH($DF$12&amp;"_"&amp;DF$20,データシート1!$A$1:$BT$1,0),0)</f>
        <v>5</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6</v>
      </c>
      <c r="DM30" s="16"/>
      <c r="DN30" s="126">
        <f t="shared" si="26"/>
        <v>0.89</v>
      </c>
      <c r="DO30" s="127">
        <f t="shared" si="27"/>
        <v>0</v>
      </c>
      <c r="DP30" s="127">
        <f t="shared" si="13"/>
        <v>0</v>
      </c>
      <c r="DQ30" s="127">
        <f t="shared" si="13"/>
        <v>0.11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39208</v>
      </c>
      <c r="AY31" s="18" t="str">
        <f>IF(IFERROR(比較地域マスタ!$Z16,"")=0,"",IFERROR(比較地域マスタ!$Z16,""))</f>
        <v>宿毛市</v>
      </c>
      <c r="BB31" s="110" t="str">
        <f t="shared" si="0"/>
        <v>39208</v>
      </c>
      <c r="BC31" s="1031" t="str">
        <f t="shared" si="0"/>
        <v>宿毛市</v>
      </c>
      <c r="BD31" s="34">
        <f t="shared" si="14"/>
        <v>164.41720492869933</v>
      </c>
      <c r="BE31" s="34">
        <f t="shared" si="15"/>
        <v>67.608489904378189</v>
      </c>
      <c r="BF31" s="34">
        <f>VLOOKUP($AX31&amp;"_"&amp;$BC$14,データシート1!$A:$BT,MATCH($BC$12&amp;"_"&amp;BF$20,データシート1!$A$1:$BT$1,0),0)</f>
        <v>48.234791765949815</v>
      </c>
      <c r="BG31" s="34">
        <f>VLOOKUP($AX31&amp;"_"&amp;$BC$14,データシート1!$A:$BT,MATCH($BC$12&amp;"_"&amp;BG$20,データシート1!$A$1:$BT$1,0),0)</f>
        <v>2.7741670349457621</v>
      </c>
      <c r="BH31" s="34">
        <f>VLOOKUP($AX31&amp;"_"&amp;$BC$14,データシート1!$A:$BT,MATCH($BC$12&amp;"_"&amp;BH$20,データシート1!$A$1:$BT$1,0),0)</f>
        <v>16.599531103482615</v>
      </c>
      <c r="BI31" s="34">
        <f>VLOOKUP($AX31&amp;"_"&amp;$BC$14,データシート1!$A:$BT,MATCH($BC$12&amp;"_"&amp;BI$20,データシート1!$A$1:$BT$1,0),0)</f>
        <v>28.142760826444093</v>
      </c>
      <c r="BJ31" s="34">
        <f>VLOOKUP($AX31&amp;"_"&amp;$BC$14,データシート1!$A:$BT,MATCH($BC$12&amp;"_"&amp;BJ$20,データシート1!$A$1:$BT$1,0),0)</f>
        <v>24.46090849592764</v>
      </c>
      <c r="BK31" s="34">
        <f t="shared" si="1"/>
        <v>41.602939557702648</v>
      </c>
      <c r="BL31" s="34">
        <f t="shared" si="2"/>
        <v>40.251146953464534</v>
      </c>
      <c r="BM31" s="34">
        <f>VLOOKUP($AX31&amp;"_"&amp;$BC$14,データシート1!$A:$BT,MATCH($BC$12&amp;"_"&amp;BM$20,データシート1!$A$1:$BT$1,0),0)</f>
        <v>16.804353389849918</v>
      </c>
      <c r="BN31" s="34">
        <f>VLOOKUP($AX31&amp;"_"&amp;$BC$14,データシート1!$A:$BT,MATCH($BC$12&amp;"_"&amp;BN$20,データシート1!$A$1:$BT$1,0),0)</f>
        <v>23.446793563614616</v>
      </c>
      <c r="BO31" s="34">
        <f>VLOOKUP($AX31&amp;"_"&amp;$BC$14,データシート1!$A:$BT,MATCH($BC$12&amp;"_"&amp;BO$20,データシート1!$A$1:$BT$1,0),0)</f>
        <v>1.1408256914385</v>
      </c>
      <c r="BP31" s="34">
        <f>VLOOKUP($AX31&amp;"_"&amp;$BC$14,データシート1!$A:$BT,MATCH($BC$12&amp;"_"&amp;BP$20,データシート1!$A$1:$BT$1,0),0)</f>
        <v>0.21096691279960986</v>
      </c>
      <c r="BQ31" s="34">
        <f>VLOOKUP($AX31&amp;"_"&amp;$BC$14,データシート1!$A:$BT,MATCH($BC$12&amp;"_"&amp;BQ$20,データシート1!$A$1:$BT$1,0),0)</f>
        <v>2.6021061442467599</v>
      </c>
      <c r="BR31" s="35">
        <f t="shared" si="3"/>
        <v>164.41720492869933</v>
      </c>
      <c r="BT31" s="121" t="str">
        <f t="shared" si="4"/>
        <v>宿毛市</v>
      </c>
      <c r="BU31" s="33">
        <f t="shared" si="25"/>
        <v>164.41720492869933</v>
      </c>
      <c r="BV31" s="59">
        <f t="shared" si="16"/>
        <v>0.411200822527649</v>
      </c>
      <c r="BW31" s="59">
        <f t="shared" si="5"/>
        <v>0.29336827485217964</v>
      </c>
      <c r="BX31" s="59">
        <f t="shared" si="5"/>
        <v>1.6872729567132583E-2</v>
      </c>
      <c r="BY31" s="59">
        <f t="shared" si="5"/>
        <v>0.10095981810833676</v>
      </c>
      <c r="BZ31" s="59">
        <f t="shared" si="5"/>
        <v>0.1711667634700906</v>
      </c>
      <c r="CA31" s="59">
        <f t="shared" si="5"/>
        <v>0.14877341155711341</v>
      </c>
      <c r="CB31" s="59">
        <f t="shared" si="5"/>
        <v>0.25303276245174011</v>
      </c>
      <c r="CC31" s="59">
        <f t="shared" si="5"/>
        <v>0.24481104012758109</v>
      </c>
      <c r="CD31" s="59">
        <f t="shared" si="5"/>
        <v>0.10220556539163431</v>
      </c>
      <c r="CE31" s="59">
        <f t="shared" si="5"/>
        <v>0.14260547473594676</v>
      </c>
      <c r="CF31" s="59">
        <f t="shared" si="5"/>
        <v>6.9386028787755336E-3</v>
      </c>
      <c r="CG31" s="59">
        <f t="shared" si="5"/>
        <v>1.2831194453834507E-3</v>
      </c>
      <c r="CH31" s="59">
        <f t="shared" si="5"/>
        <v>1.5826239993406904E-2</v>
      </c>
      <c r="CI31" s="122">
        <f t="shared" si="6"/>
        <v>1</v>
      </c>
      <c r="CK31" s="123" t="str">
        <f t="shared" si="7"/>
        <v>宿毛市</v>
      </c>
      <c r="CL31" s="124">
        <f t="shared" si="17"/>
        <v>67.608489904378189</v>
      </c>
      <c r="CM31" s="65">
        <f t="shared" si="18"/>
        <v>0</v>
      </c>
      <c r="CN31" s="66">
        <f t="shared" si="19"/>
        <v>48.234791765949815</v>
      </c>
      <c r="CO31" s="65">
        <f t="shared" si="20"/>
        <v>0</v>
      </c>
      <c r="CP31" s="66">
        <f t="shared" si="8"/>
        <v>2.7741670349457621</v>
      </c>
      <c r="CQ31" s="65">
        <f t="shared" si="21"/>
        <v>0</v>
      </c>
      <c r="CR31" s="66">
        <f t="shared" si="9"/>
        <v>16.599531103482615</v>
      </c>
      <c r="CS31" s="65">
        <f t="shared" si="22"/>
        <v>0</v>
      </c>
      <c r="CT31" s="66">
        <f t="shared" si="10"/>
        <v>28.142760826444093</v>
      </c>
      <c r="CU31" s="67">
        <f t="shared" si="23"/>
        <v>0.13669589930157816</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3.847</v>
      </c>
      <c r="DB31" s="962">
        <f>VLOOKUP($AX31&amp;"_"&amp;$CW$14,データシート1!$A:$BT,MATCH($CW$12&amp;"_"&amp;DB$20,データシート1!$A$1:$BT$1,0),0)</f>
        <v>0</v>
      </c>
      <c r="DC31" s="962">
        <f>VLOOKUP($AX31&amp;"_"&amp;$CW$14,データシート1!$A:$BT,MATCH($CW$12&amp;"_"&amp;DC$20,データシート1!$A$1:$BT$1,0),0)</f>
        <v>0</v>
      </c>
      <c r="DD31" s="961">
        <f t="shared" si="11"/>
        <v>3.847</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41401</v>
      </c>
      <c r="AY32" s="18" t="str">
        <f>IF(IFERROR(比較地域マスタ!$Z17,"")=0,"",IFERROR(比較地域マスタ!$Z17,""))</f>
        <v>有田町</v>
      </c>
      <c r="AZ32" s="16"/>
      <c r="BA32" s="16"/>
      <c r="BB32" s="110" t="str">
        <f t="shared" si="0"/>
        <v>41401</v>
      </c>
      <c r="BC32" s="1031" t="str">
        <f t="shared" si="0"/>
        <v>有田町</v>
      </c>
      <c r="BD32" s="34">
        <f t="shared" si="14"/>
        <v>87.298077235365071</v>
      </c>
      <c r="BE32" s="34">
        <f t="shared" si="15"/>
        <v>17.544786653411517</v>
      </c>
      <c r="BF32" s="34">
        <f>VLOOKUP($AX32&amp;"_"&amp;$BC$14,データシート1!$A:$BT,MATCH($BC$12&amp;"_"&amp;BF$20,データシート1!$A$1:$BT$1,0),0)</f>
        <v>13.730458266428442</v>
      </c>
      <c r="BG32" s="34">
        <f>VLOOKUP($AX32&amp;"_"&amp;$BC$14,データシート1!$A:$BT,MATCH($BC$12&amp;"_"&amp;BG$20,データシート1!$A$1:$BT$1,0),0)</f>
        <v>0.98682377634224172</v>
      </c>
      <c r="BH32" s="34">
        <f>VLOOKUP($AX32&amp;"_"&amp;$BC$14,データシート1!$A:$BT,MATCH($BC$12&amp;"_"&amp;BH$20,データシート1!$A$1:$BT$1,0),0)</f>
        <v>2.8275046106408346</v>
      </c>
      <c r="BI32" s="34">
        <f>VLOOKUP($AX32&amp;"_"&amp;$BC$14,データシート1!$A:$BT,MATCH($BC$12&amp;"_"&amp;BI$20,データシート1!$A$1:$BT$1,0),0)</f>
        <v>16.139953888711055</v>
      </c>
      <c r="BJ32" s="34">
        <f>VLOOKUP($AX32&amp;"_"&amp;$BC$14,データシート1!$A:$BT,MATCH($BC$12&amp;"_"&amp;BJ$20,データシート1!$A$1:$BT$1,0),0)</f>
        <v>17.881324420004745</v>
      </c>
      <c r="BK32" s="34">
        <f t="shared" si="1"/>
        <v>33.924462582132989</v>
      </c>
      <c r="BL32" s="34">
        <f t="shared" si="2"/>
        <v>32.799634958121388</v>
      </c>
      <c r="BM32" s="34">
        <f>VLOOKUP($AX32&amp;"_"&amp;$BC$14,データシート1!$A:$BT,MATCH($BC$12&amp;"_"&amp;BM$20,データシート1!$A$1:$BT$1,0),0)</f>
        <v>17.247431617372651</v>
      </c>
      <c r="BN32" s="34">
        <f>VLOOKUP($AX32&amp;"_"&amp;$BC$14,データシート1!$A:$BT,MATCH($BC$12&amp;"_"&amp;BN$20,データシート1!$A$1:$BT$1,0),0)</f>
        <v>15.552203340748736</v>
      </c>
      <c r="BO32" s="34">
        <f>VLOOKUP($AX32&amp;"_"&amp;$BC$14,データシート1!$A:$BT,MATCH($BC$12&amp;"_"&amp;BO$20,データシート1!$A$1:$BT$1,0),0)</f>
        <v>1.1248276240116</v>
      </c>
      <c r="BP32" s="34">
        <f>VLOOKUP($AX32&amp;"_"&amp;$BC$14,データシート1!$A:$BT,MATCH($BC$12&amp;"_"&amp;BP$20,データシート1!$A$1:$BT$1,0),0)</f>
        <v>0</v>
      </c>
      <c r="BQ32" s="34">
        <f>VLOOKUP($AX32&amp;"_"&amp;$BC$14,データシート1!$A:$BT,MATCH($BC$12&amp;"_"&amp;BQ$20,データシート1!$A$1:$BT$1,0),0)</f>
        <v>1.807549691104763</v>
      </c>
      <c r="BR32" s="35">
        <f t="shared" si="3"/>
        <v>87.298077235365071</v>
      </c>
      <c r="BS32" s="21"/>
      <c r="BT32" s="121" t="str">
        <f t="shared" si="4"/>
        <v>有田町</v>
      </c>
      <c r="BU32" s="33">
        <f t="shared" si="25"/>
        <v>87.298077235365071</v>
      </c>
      <c r="BV32" s="59">
        <f t="shared" si="16"/>
        <v>0.20097563668107915</v>
      </c>
      <c r="BW32" s="59">
        <f t="shared" si="5"/>
        <v>0.15728248205753306</v>
      </c>
      <c r="BX32" s="59">
        <f t="shared" si="5"/>
        <v>1.1304072295677921E-2</v>
      </c>
      <c r="BY32" s="59">
        <f t="shared" si="5"/>
        <v>3.2389082327868184E-2</v>
      </c>
      <c r="BZ32" s="59">
        <f t="shared" si="5"/>
        <v>0.18488326890861514</v>
      </c>
      <c r="CA32" s="59">
        <f t="shared" si="5"/>
        <v>0.2048306788223383</v>
      </c>
      <c r="CB32" s="59">
        <f t="shared" si="5"/>
        <v>0.38860492300041116</v>
      </c>
      <c r="CC32" s="59">
        <f t="shared" si="5"/>
        <v>0.3757200157993173</v>
      </c>
      <c r="CD32" s="59">
        <f t="shared" si="5"/>
        <v>0.19756943295408108</v>
      </c>
      <c r="CE32" s="59">
        <f t="shared" si="5"/>
        <v>0.17815058284523624</v>
      </c>
      <c r="CF32" s="59">
        <f t="shared" si="5"/>
        <v>1.2884907201093821E-2</v>
      </c>
      <c r="CG32" s="59">
        <f t="shared" si="5"/>
        <v>0</v>
      </c>
      <c r="CH32" s="59">
        <f t="shared" si="5"/>
        <v>2.0705492587556235E-2</v>
      </c>
      <c r="CI32" s="122">
        <f t="shared" si="6"/>
        <v>1</v>
      </c>
      <c r="CJ32" s="16"/>
      <c r="CK32" s="123" t="str">
        <f t="shared" si="7"/>
        <v>有田町</v>
      </c>
      <c r="CL32" s="124">
        <f t="shared" si="17"/>
        <v>17.544786653411517</v>
      </c>
      <c r="CM32" s="65">
        <f t="shared" si="18"/>
        <v>0.14847715457933297</v>
      </c>
      <c r="CN32" s="66">
        <f t="shared" si="19"/>
        <v>13.730458266428442</v>
      </c>
      <c r="CO32" s="65">
        <f t="shared" si="20"/>
        <v>0.18972418468867397</v>
      </c>
      <c r="CP32" s="66">
        <f t="shared" si="8"/>
        <v>0.98682377634224172</v>
      </c>
      <c r="CQ32" s="65">
        <f t="shared" si="21"/>
        <v>0</v>
      </c>
      <c r="CR32" s="66">
        <f t="shared" si="9"/>
        <v>2.8275046106408346</v>
      </c>
      <c r="CS32" s="65">
        <f t="shared" si="22"/>
        <v>0</v>
      </c>
      <c r="CT32" s="66">
        <f t="shared" si="10"/>
        <v>16.139953888711055</v>
      </c>
      <c r="CU32" s="67">
        <f t="shared" si="23"/>
        <v>0</v>
      </c>
      <c r="CV32" s="16"/>
      <c r="CW32" s="959">
        <f t="shared" si="24"/>
        <v>2.605</v>
      </c>
      <c r="CX32" s="962">
        <f>VLOOKUP($AX32&amp;"_"&amp;$CW$14,データシート1!$A:$BT,MATCH($CW$12&amp;"_"&amp;CX$20,データシート1!$A$1:$BT$1,0),0)</f>
        <v>2.605</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2.605</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20361</v>
      </c>
      <c r="AY33" s="18" t="str">
        <f>IF(IFERROR(比較地域マスタ!$Z18,"")=0,"",IFERROR(比較地域マスタ!$Z18,""))</f>
        <v>下諏訪町</v>
      </c>
      <c r="BB33" s="110" t="str">
        <f t="shared" si="0"/>
        <v>20361</v>
      </c>
      <c r="BC33" s="1031" t="str">
        <f t="shared" si="0"/>
        <v>下諏訪町</v>
      </c>
      <c r="BD33" s="34">
        <f t="shared" si="14"/>
        <v>99.490759930348815</v>
      </c>
      <c r="BE33" s="34">
        <f t="shared" si="15"/>
        <v>11.032354138788687</v>
      </c>
      <c r="BF33" s="34">
        <f>VLOOKUP($AX33&amp;"_"&amp;$BC$14,データシート1!$A:$BT,MATCH($BC$12&amp;"_"&amp;BF$20,データシート1!$A$1:$BT$1,0),0)</f>
        <v>9.9026542469283463</v>
      </c>
      <c r="BG33" s="34">
        <f>VLOOKUP($AX33&amp;"_"&amp;$BC$14,データシート1!$A:$BT,MATCH($BC$12&amp;"_"&amp;BG$20,データシート1!$A$1:$BT$1,0),0)</f>
        <v>1.0713451651167869</v>
      </c>
      <c r="BH33" s="34">
        <f>VLOOKUP($AX33&amp;"_"&amp;$BC$14,データシート1!$A:$BT,MATCH($BC$12&amp;"_"&amp;BH$20,データシート1!$A$1:$BT$1,0),0)</f>
        <v>5.8354726743554422E-2</v>
      </c>
      <c r="BI33" s="34">
        <f>VLOOKUP($AX33&amp;"_"&amp;$BC$14,データシート1!$A:$BT,MATCH($BC$12&amp;"_"&amp;BI$20,データシート1!$A$1:$BT$1,0),0)</f>
        <v>21.732862780474097</v>
      </c>
      <c r="BJ33" s="34">
        <f>VLOOKUP($AX33&amp;"_"&amp;$BC$14,データシート1!$A:$BT,MATCH($BC$12&amp;"_"&amp;BJ$20,データシート1!$A$1:$BT$1,0),0)</f>
        <v>33.376773230333363</v>
      </c>
      <c r="BK33" s="34">
        <f t="shared" si="1"/>
        <v>30.520911298918556</v>
      </c>
      <c r="BL33" s="34">
        <f t="shared" si="2"/>
        <v>29.392171738711326</v>
      </c>
      <c r="BM33" s="34">
        <f>VLOOKUP($AX33&amp;"_"&amp;$BC$14,データシート1!$A:$BT,MATCH($BC$12&amp;"_"&amp;BM$20,データシート1!$A$1:$BT$1,0),0)</f>
        <v>17.468970731134018</v>
      </c>
      <c r="BN33" s="34">
        <f>VLOOKUP($AX33&amp;"_"&amp;$BC$14,データシート1!$A:$BT,MATCH($BC$12&amp;"_"&amp;BN$20,データシート1!$A$1:$BT$1,0),0)</f>
        <v>11.92320100757731</v>
      </c>
      <c r="BO33" s="34">
        <f>VLOOKUP($AX33&amp;"_"&amp;$BC$14,データシート1!$A:$BT,MATCH($BC$12&amp;"_"&amp;BO$20,データシート1!$A$1:$BT$1,0),0)</f>
        <v>1.1287395602072301</v>
      </c>
      <c r="BP33" s="34">
        <f>VLOOKUP($AX33&amp;"_"&amp;$BC$14,データシート1!$A:$BT,MATCH($BC$12&amp;"_"&amp;BP$20,データシート1!$A$1:$BT$1,0),0)</f>
        <v>0</v>
      </c>
      <c r="BQ33" s="34">
        <f>VLOOKUP($AX33&amp;"_"&amp;$BC$14,データシート1!$A:$BT,MATCH($BC$12&amp;"_"&amp;BQ$20,データシート1!$A$1:$BT$1,0),0)</f>
        <v>2.8278584818341148</v>
      </c>
      <c r="BR33" s="35">
        <f t="shared" si="3"/>
        <v>99.490759930348815</v>
      </c>
      <c r="BT33" s="121" t="str">
        <f t="shared" si="4"/>
        <v>下諏訪町</v>
      </c>
      <c r="BU33" s="33">
        <f t="shared" si="25"/>
        <v>99.490759930348815</v>
      </c>
      <c r="BV33" s="59">
        <f t="shared" si="16"/>
        <v>0.11088822868085622</v>
      </c>
      <c r="BW33" s="59">
        <f t="shared" si="5"/>
        <v>9.9533406457654613E-2</v>
      </c>
      <c r="BX33" s="59">
        <f t="shared" si="5"/>
        <v>1.0768288088932187E-2</v>
      </c>
      <c r="BY33" s="59">
        <f t="shared" si="5"/>
        <v>5.8653413426942586E-4</v>
      </c>
      <c r="BZ33" s="59">
        <f t="shared" si="5"/>
        <v>0.21844101699181684</v>
      </c>
      <c r="CA33" s="59">
        <f t="shared" si="5"/>
        <v>0.3354761110850864</v>
      </c>
      <c r="CB33" s="59">
        <f t="shared" si="5"/>
        <v>0.30677131544965119</v>
      </c>
      <c r="CC33" s="59">
        <f t="shared" si="5"/>
        <v>0.29542614569722964</v>
      </c>
      <c r="CD33" s="59">
        <f t="shared" si="5"/>
        <v>0.1755838506346081</v>
      </c>
      <c r="CE33" s="59">
        <f t="shared" si="5"/>
        <v>0.11984229506262158</v>
      </c>
      <c r="CF33" s="59">
        <f t="shared" si="5"/>
        <v>1.1345169752421577E-2</v>
      </c>
      <c r="CG33" s="59">
        <f t="shared" si="5"/>
        <v>0</v>
      </c>
      <c r="CH33" s="59">
        <f t="shared" si="5"/>
        <v>2.8423327792589315E-2</v>
      </c>
      <c r="CI33" s="122">
        <f t="shared" si="6"/>
        <v>1</v>
      </c>
      <c r="CK33" s="123" t="str">
        <f t="shared" si="7"/>
        <v>下諏訪町</v>
      </c>
      <c r="CL33" s="124">
        <f t="shared" si="17"/>
        <v>11.032354138788687</v>
      </c>
      <c r="CM33" s="65">
        <f t="shared" si="18"/>
        <v>0</v>
      </c>
      <c r="CN33" s="66">
        <f t="shared" si="19"/>
        <v>9.9026542469283463</v>
      </c>
      <c r="CO33" s="65">
        <f t="shared" si="20"/>
        <v>0</v>
      </c>
      <c r="CP33" s="66">
        <f t="shared" si="8"/>
        <v>1.0713451651167869</v>
      </c>
      <c r="CQ33" s="65">
        <f t="shared" si="21"/>
        <v>0</v>
      </c>
      <c r="CR33" s="66">
        <f t="shared" si="9"/>
        <v>5.8354726743554422E-2</v>
      </c>
      <c r="CS33" s="65">
        <f t="shared" si="22"/>
        <v>0</v>
      </c>
      <c r="CT33" s="66">
        <f t="shared" si="10"/>
        <v>21.732862780474097</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28443</v>
      </c>
      <c r="AY34" s="18" t="str">
        <f>IF(IFERROR(比較地域マスタ!$Z19,"")=0,"",IFERROR(比較地域マスタ!$Z19,""))</f>
        <v>福崎町</v>
      </c>
      <c r="BB34" s="110" t="str">
        <f t="shared" si="0"/>
        <v>28443</v>
      </c>
      <c r="BC34" s="1031" t="str">
        <f t="shared" si="0"/>
        <v>福崎町</v>
      </c>
      <c r="BD34" s="34">
        <f t="shared" si="14"/>
        <v>418.64651115402512</v>
      </c>
      <c r="BE34" s="34">
        <f t="shared" si="15"/>
        <v>345.97240542214723</v>
      </c>
      <c r="BF34" s="34">
        <f>VLOOKUP($AX34&amp;"_"&amp;$BC$14,データシート1!$A:$BT,MATCH($BC$12&amp;"_"&amp;BF$20,データシート1!$A$1:$BT$1,0),0)</f>
        <v>340.24910829206073</v>
      </c>
      <c r="BG34" s="34">
        <f>VLOOKUP($AX34&amp;"_"&amp;$BC$14,データシート1!$A:$BT,MATCH($BC$12&amp;"_"&amp;BG$20,データシート1!$A$1:$BT$1,0),0)</f>
        <v>0.67009943729801102</v>
      </c>
      <c r="BH34" s="34">
        <f>VLOOKUP($AX34&amp;"_"&amp;$BC$14,データシート1!$A:$BT,MATCH($BC$12&amp;"_"&amp;BH$20,データシート1!$A$1:$BT$1,0),0)</f>
        <v>5.0531976927885278</v>
      </c>
      <c r="BI34" s="34">
        <f>VLOOKUP($AX34&amp;"_"&amp;$BC$14,データシート1!$A:$BT,MATCH($BC$12&amp;"_"&amp;BI$20,データシート1!$A$1:$BT$1,0),0)</f>
        <v>20.927451245531469</v>
      </c>
      <c r="BJ34" s="34">
        <f>VLOOKUP($AX34&amp;"_"&amp;$BC$14,データシート1!$A:$BT,MATCH($BC$12&amp;"_"&amp;BJ$20,データシート1!$A$1:$BT$1,0),0)</f>
        <v>13.953338181034278</v>
      </c>
      <c r="BK34" s="34">
        <f t="shared" si="1"/>
        <v>36.126633554209079</v>
      </c>
      <c r="BL34" s="34">
        <f t="shared" si="2"/>
        <v>35.025627870015626</v>
      </c>
      <c r="BM34" s="34">
        <f>VLOOKUP($AX34&amp;"_"&amp;$BC$14,データシート1!$A:$BT,MATCH($BC$12&amp;"_"&amp;BM$20,データシート1!$A$1:$BT$1,0),0)</f>
        <v>17.001428061600826</v>
      </c>
      <c r="BN34" s="34">
        <f>VLOOKUP($AX34&amp;"_"&amp;$BC$14,データシート1!$A:$BT,MATCH($BC$12&amp;"_"&amp;BN$20,データシート1!$A$1:$BT$1,0),0)</f>
        <v>18.024199808414803</v>
      </c>
      <c r="BO34" s="34">
        <f>VLOOKUP($AX34&amp;"_"&amp;$BC$14,データシート1!$A:$BT,MATCH($BC$12&amp;"_"&amp;BO$20,データシート1!$A$1:$BT$1,0),0)</f>
        <v>1.1010056841934499</v>
      </c>
      <c r="BP34" s="34">
        <f>VLOOKUP($AX34&amp;"_"&amp;$BC$14,データシート1!$A:$BT,MATCH($BC$12&amp;"_"&amp;BP$20,データシート1!$A$1:$BT$1,0),0)</f>
        <v>0</v>
      </c>
      <c r="BQ34" s="34">
        <f>VLOOKUP($AX34&amp;"_"&amp;$BC$14,データシート1!$A:$BT,MATCH($BC$12&amp;"_"&amp;BQ$20,データシート1!$A$1:$BT$1,0),0)</f>
        <v>1.666682751103028</v>
      </c>
      <c r="BR34" s="35">
        <f t="shared" si="3"/>
        <v>418.64651115402512</v>
      </c>
      <c r="BT34" s="121" t="str">
        <f t="shared" si="4"/>
        <v>福崎町</v>
      </c>
      <c r="BU34" s="33">
        <f t="shared" si="25"/>
        <v>418.64651115402512</v>
      </c>
      <c r="BV34" s="59">
        <f t="shared" si="16"/>
        <v>0.82640699541112339</v>
      </c>
      <c r="BW34" s="59">
        <f t="shared" si="5"/>
        <v>0.81273604156915802</v>
      </c>
      <c r="BX34" s="59">
        <f t="shared" si="5"/>
        <v>1.6006330387200417E-3</v>
      </c>
      <c r="BY34" s="59">
        <f t="shared" si="5"/>
        <v>1.2070320803245379E-2</v>
      </c>
      <c r="BZ34" s="59">
        <f t="shared" si="5"/>
        <v>4.998835697410603E-2</v>
      </c>
      <c r="CA34" s="59">
        <f t="shared" si="5"/>
        <v>3.3329641617151025E-2</v>
      </c>
      <c r="CB34" s="59">
        <f t="shared" si="5"/>
        <v>8.629388419987967E-2</v>
      </c>
      <c r="CC34" s="59">
        <f t="shared" si="5"/>
        <v>8.3663966943054904E-2</v>
      </c>
      <c r="CD34" s="59">
        <f t="shared" si="5"/>
        <v>4.0610461591415951E-2</v>
      </c>
      <c r="CE34" s="59">
        <f t="shared" si="5"/>
        <v>4.3053505351638967E-2</v>
      </c>
      <c r="CF34" s="59">
        <f t="shared" si="5"/>
        <v>2.6299172568247597E-3</v>
      </c>
      <c r="CG34" s="59">
        <f t="shared" si="5"/>
        <v>0</v>
      </c>
      <c r="CH34" s="59">
        <f t="shared" si="5"/>
        <v>3.9811217977398488E-3</v>
      </c>
      <c r="CI34" s="122">
        <f t="shared" si="6"/>
        <v>1</v>
      </c>
      <c r="CK34" s="123" t="str">
        <f t="shared" si="7"/>
        <v>福崎町</v>
      </c>
      <c r="CL34" s="124">
        <f t="shared" si="17"/>
        <v>345.97240542214723</v>
      </c>
      <c r="CM34" s="65">
        <f t="shared" si="18"/>
        <v>0.18575758931289027</v>
      </c>
      <c r="CN34" s="66">
        <f t="shared" si="19"/>
        <v>340.24910829206073</v>
      </c>
      <c r="CO34" s="65">
        <f t="shared" si="20"/>
        <v>0.18888219964072595</v>
      </c>
      <c r="CP34" s="66">
        <f t="shared" si="8"/>
        <v>0.67009943729801102</v>
      </c>
      <c r="CQ34" s="65">
        <f t="shared" si="21"/>
        <v>0</v>
      </c>
      <c r="CR34" s="66">
        <f t="shared" si="9"/>
        <v>5.0531976927885278</v>
      </c>
      <c r="CS34" s="65">
        <f t="shared" si="22"/>
        <v>0</v>
      </c>
      <c r="CT34" s="66">
        <f t="shared" si="10"/>
        <v>20.927451245531469</v>
      </c>
      <c r="CU34" s="67">
        <f t="shared" si="23"/>
        <v>0</v>
      </c>
      <c r="CV34" s="16"/>
      <c r="CW34" s="959">
        <f t="shared" si="24"/>
        <v>64.266999999999996</v>
      </c>
      <c r="CX34" s="962">
        <f>VLOOKUP($AX34&amp;"_"&amp;$CW$14,データシート1!$A:$BT,MATCH($CW$12&amp;"_"&amp;CX$20,データシート1!$A$1:$BT$1,0),0)</f>
        <v>64.266999999999996</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64.266999999999996</v>
      </c>
      <c r="DE34" s="16"/>
      <c r="DF34" s="125">
        <f>VLOOKUP($AX34&amp;"_"&amp;$DF$14,データシート1!$A:$BT,MATCH($DF$12&amp;"_"&amp;DF$20,データシート1!$A$1:$BT$1,0),0)</f>
        <v>12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01228</v>
      </c>
      <c r="AY35" s="18" t="str">
        <f>IF(IFERROR(比較地域マスタ!$Z20,"")=0,"",IFERROR(比較地域マスタ!$Z20,""))</f>
        <v>深川市</v>
      </c>
      <c r="BB35" s="110" t="str">
        <f t="shared" si="0"/>
        <v>01228</v>
      </c>
      <c r="BC35" s="1031" t="str">
        <f t="shared" si="0"/>
        <v>深川市</v>
      </c>
      <c r="BD35" s="34">
        <f t="shared" si="14"/>
        <v>150.72776363951368</v>
      </c>
      <c r="BE35" s="34">
        <f t="shared" si="15"/>
        <v>32.364004846300197</v>
      </c>
      <c r="BF35" s="34">
        <f>VLOOKUP($AX35&amp;"_"&amp;$BC$14,データシート1!$A:$BT,MATCH($BC$12&amp;"_"&amp;BF$20,データシート1!$A$1:$BT$1,0),0)</f>
        <v>11.0639646687662</v>
      </c>
      <c r="BG35" s="34">
        <f>VLOOKUP($AX35&amp;"_"&amp;$BC$14,データシート1!$A:$BT,MATCH($BC$12&amp;"_"&amp;BG$20,データシート1!$A$1:$BT$1,0),0)</f>
        <v>1.7014510345985332</v>
      </c>
      <c r="BH35" s="34">
        <f>VLOOKUP($AX35&amp;"_"&amp;$BC$14,データシート1!$A:$BT,MATCH($BC$12&amp;"_"&amp;BH$20,データシート1!$A$1:$BT$1,0),0)</f>
        <v>19.598589142935467</v>
      </c>
      <c r="BI35" s="34">
        <f>VLOOKUP($AX35&amp;"_"&amp;$BC$14,データシート1!$A:$BT,MATCH($BC$12&amp;"_"&amp;BI$20,データシート1!$A$1:$BT$1,0),0)</f>
        <v>32.429367104715453</v>
      </c>
      <c r="BJ35" s="34">
        <f>VLOOKUP($AX35&amp;"_"&amp;$BC$14,データシート1!$A:$BT,MATCH($BC$12&amp;"_"&amp;BJ$20,データシート1!$A$1:$BT$1,0),0)</f>
        <v>46.795646975877538</v>
      </c>
      <c r="BK35" s="34">
        <f t="shared" si="1"/>
        <v>36.87849916210935</v>
      </c>
      <c r="BL35" s="34">
        <f t="shared" si="2"/>
        <v>35.730725404890556</v>
      </c>
      <c r="BM35" s="34">
        <f>VLOOKUP($AX35&amp;"_"&amp;$BC$14,データシート1!$A:$BT,MATCH($BC$12&amp;"_"&amp;BM$20,データシート1!$A$1:$BT$1,0),0)</f>
        <v>15.634137580349693</v>
      </c>
      <c r="BN35" s="34">
        <f>VLOOKUP($AX35&amp;"_"&amp;$BC$14,データシート1!$A:$BT,MATCH($BC$12&amp;"_"&amp;BN$20,データシート1!$A$1:$BT$1,0),0)</f>
        <v>20.096587824540865</v>
      </c>
      <c r="BO35" s="34">
        <f>VLOOKUP($AX35&amp;"_"&amp;$BC$14,データシート1!$A:$BT,MATCH($BC$12&amp;"_"&amp;BO$20,データシート1!$A$1:$BT$1,0),0)</f>
        <v>1.14777375721879</v>
      </c>
      <c r="BP35" s="34">
        <f>VLOOKUP($AX35&amp;"_"&amp;$BC$14,データシート1!$A:$BT,MATCH($BC$12&amp;"_"&amp;BP$20,データシート1!$A$1:$BT$1,0),0)</f>
        <v>0</v>
      </c>
      <c r="BQ35" s="34">
        <f>VLOOKUP($AX35&amp;"_"&amp;$BC$14,データシート1!$A:$BT,MATCH($BC$12&amp;"_"&amp;BQ$20,データシート1!$A$1:$BT$1,0),0)</f>
        <v>2.2602455505111672</v>
      </c>
      <c r="BR35" s="35">
        <f t="shared" si="3"/>
        <v>150.72776363951368</v>
      </c>
      <c r="BT35" s="121" t="str">
        <f t="shared" si="4"/>
        <v>深川市</v>
      </c>
      <c r="BU35" s="33">
        <f t="shared" si="25"/>
        <v>150.72776363951368</v>
      </c>
      <c r="BV35" s="59">
        <f t="shared" si="16"/>
        <v>0.21471827130470267</v>
      </c>
      <c r="BW35" s="59">
        <f t="shared" si="5"/>
        <v>7.3403627849393457E-2</v>
      </c>
      <c r="BX35" s="59">
        <f t="shared" si="5"/>
        <v>1.1288239097528104E-2</v>
      </c>
      <c r="BY35" s="59">
        <f t="shared" si="5"/>
        <v>0.13002640435778112</v>
      </c>
      <c r="BZ35" s="59">
        <f t="shared" si="5"/>
        <v>0.21515191575637502</v>
      </c>
      <c r="CA35" s="59">
        <f t="shared" si="5"/>
        <v>0.31046468046720183</v>
      </c>
      <c r="CB35" s="59">
        <f t="shared" si="5"/>
        <v>0.24466958356994792</v>
      </c>
      <c r="CC35" s="59">
        <f t="shared" si="5"/>
        <v>0.23705470407127868</v>
      </c>
      <c r="CD35" s="59">
        <f t="shared" si="5"/>
        <v>0.10372433852160706</v>
      </c>
      <c r="CE35" s="59">
        <f t="shared" si="5"/>
        <v>0.13333036554967165</v>
      </c>
      <c r="CF35" s="59">
        <f t="shared" si="5"/>
        <v>7.6148794986692029E-3</v>
      </c>
      <c r="CG35" s="59">
        <f t="shared" si="5"/>
        <v>0</v>
      </c>
      <c r="CH35" s="59">
        <f t="shared" si="5"/>
        <v>1.4995548901772718E-2</v>
      </c>
      <c r="CI35" s="122">
        <f t="shared" si="6"/>
        <v>1</v>
      </c>
      <c r="CK35" s="123" t="str">
        <f t="shared" si="7"/>
        <v>深川市</v>
      </c>
      <c r="CL35" s="124">
        <f t="shared" si="17"/>
        <v>32.364004846300197</v>
      </c>
      <c r="CM35" s="65">
        <f t="shared" si="18"/>
        <v>0</v>
      </c>
      <c r="CN35" s="66">
        <f t="shared" si="19"/>
        <v>11.0639646687662</v>
      </c>
      <c r="CO35" s="65">
        <f t="shared" si="20"/>
        <v>0</v>
      </c>
      <c r="CP35" s="66">
        <f t="shared" si="8"/>
        <v>1.7014510345985332</v>
      </c>
      <c r="CQ35" s="65">
        <f t="shared" si="21"/>
        <v>0</v>
      </c>
      <c r="CR35" s="66">
        <f t="shared" si="9"/>
        <v>19.598589142935467</v>
      </c>
      <c r="CS35" s="65">
        <f t="shared" si="22"/>
        <v>0</v>
      </c>
      <c r="CT35" s="66">
        <f t="shared" si="10"/>
        <v>32.429367104715453</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21421</v>
      </c>
      <c r="AY36" s="18" t="str">
        <f>IF(IFERROR(比較地域マスタ!$Z21,"")=0,"",IFERROR(比較地域マスタ!$Z21,""))</f>
        <v>北方町</v>
      </c>
      <c r="BB36" s="110" t="str">
        <f t="shared" si="0"/>
        <v>21421</v>
      </c>
      <c r="BC36" s="1031" t="str">
        <f t="shared" si="0"/>
        <v>北方町</v>
      </c>
      <c r="BD36" s="34">
        <f t="shared" si="14"/>
        <v>84.001245227047761</v>
      </c>
      <c r="BE36" s="34">
        <f t="shared" si="15"/>
        <v>9.6557526898880344</v>
      </c>
      <c r="BF36" s="34">
        <f>VLOOKUP($AX36&amp;"_"&amp;$BC$14,データシート1!$A:$BT,MATCH($BC$12&amp;"_"&amp;BF$20,データシート1!$A$1:$BT$1,0),0)</f>
        <v>8.1195592314325999</v>
      </c>
      <c r="BG36" s="34">
        <f>VLOOKUP($AX36&amp;"_"&amp;$BC$14,データシート1!$A:$BT,MATCH($BC$12&amp;"_"&amp;BG$20,データシート1!$A$1:$BT$1,0),0)</f>
        <v>0.7936301857452267</v>
      </c>
      <c r="BH36" s="34">
        <f>VLOOKUP($AX36&amp;"_"&amp;$BC$14,データシート1!$A:$BT,MATCH($BC$12&amp;"_"&amp;BH$20,データシート1!$A$1:$BT$1,0),0)</f>
        <v>0.74256327271020706</v>
      </c>
      <c r="BI36" s="34">
        <f>VLOOKUP($AX36&amp;"_"&amp;$BC$14,データシート1!$A:$BT,MATCH($BC$12&amp;"_"&amp;BI$20,データシート1!$A$1:$BT$1,0),0)</f>
        <v>21.862514257065801</v>
      </c>
      <c r="BJ36" s="34">
        <f>VLOOKUP($AX36&amp;"_"&amp;$BC$14,データシート1!$A:$BT,MATCH($BC$12&amp;"_"&amp;BJ$20,データシート1!$A$1:$BT$1,0),0)</f>
        <v>24.172881995973995</v>
      </c>
      <c r="BK36" s="34">
        <f t="shared" si="1"/>
        <v>25.749079291261069</v>
      </c>
      <c r="BL36" s="34">
        <f t="shared" si="2"/>
        <v>24.665998449038639</v>
      </c>
      <c r="BM36" s="34">
        <f>VLOOKUP($AX36&amp;"_"&amp;$BC$14,データシート1!$A:$BT,MATCH($BC$12&amp;"_"&amp;BM$20,データシート1!$A$1:$BT$1,0),0)</f>
        <v>16.38573960433764</v>
      </c>
      <c r="BN36" s="34">
        <f>VLOOKUP($AX36&amp;"_"&amp;$BC$14,データシート1!$A:$BT,MATCH($BC$12&amp;"_"&amp;BN$20,データシート1!$A$1:$BT$1,0),0)</f>
        <v>8.2802588447009988</v>
      </c>
      <c r="BO36" s="34">
        <f>VLOOKUP($AX36&amp;"_"&amp;$BC$14,データシート1!$A:$BT,MATCH($BC$12&amp;"_"&amp;BO$20,データシート1!$A$1:$BT$1,0),0)</f>
        <v>1.0830808422224301</v>
      </c>
      <c r="BP36" s="34">
        <f>VLOOKUP($AX36&amp;"_"&amp;$BC$14,データシート1!$A:$BT,MATCH($BC$12&amp;"_"&amp;BP$20,データシート1!$A$1:$BT$1,0),0)</f>
        <v>0</v>
      </c>
      <c r="BQ36" s="34">
        <f>VLOOKUP($AX36&amp;"_"&amp;$BC$14,データシート1!$A:$BT,MATCH($BC$12&amp;"_"&amp;BQ$20,データシート1!$A$1:$BT$1,0),0)</f>
        <v>2.5610169928588502</v>
      </c>
      <c r="BR36" s="35">
        <f t="shared" si="3"/>
        <v>84.001245227047761</v>
      </c>
      <c r="BT36" s="121" t="str">
        <f t="shared" si="4"/>
        <v>北方町</v>
      </c>
      <c r="BU36" s="33">
        <f t="shared" si="25"/>
        <v>84.001245227047761</v>
      </c>
      <c r="BV36" s="59">
        <f t="shared" si="16"/>
        <v>0.11494773278407254</v>
      </c>
      <c r="BW36" s="59">
        <f t="shared" si="5"/>
        <v>9.6659986521463653E-2</v>
      </c>
      <c r="BX36" s="59">
        <f t="shared" si="5"/>
        <v>9.4478383457306629E-3</v>
      </c>
      <c r="BY36" s="59">
        <f t="shared" si="5"/>
        <v>8.8399079168782046E-3</v>
      </c>
      <c r="BZ36" s="59">
        <f t="shared" si="5"/>
        <v>0.26026416867956426</v>
      </c>
      <c r="CA36" s="59">
        <f t="shared" si="5"/>
        <v>0.28776813880123903</v>
      </c>
      <c r="CB36" s="59">
        <f t="shared" si="5"/>
        <v>0.30653211415692277</v>
      </c>
      <c r="CC36" s="59">
        <f t="shared" si="5"/>
        <v>0.29363848574349916</v>
      </c>
      <c r="CD36" s="59">
        <f t="shared" si="5"/>
        <v>0.19506543694737463</v>
      </c>
      <c r="CE36" s="59">
        <f t="shared" si="5"/>
        <v>9.8573048796124496E-2</v>
      </c>
      <c r="CF36" s="59">
        <f t="shared" si="5"/>
        <v>1.2893628413423642E-2</v>
      </c>
      <c r="CG36" s="59">
        <f t="shared" si="5"/>
        <v>0</v>
      </c>
      <c r="CH36" s="59">
        <f t="shared" si="5"/>
        <v>3.0487845578201288E-2</v>
      </c>
      <c r="CI36" s="122">
        <f t="shared" si="6"/>
        <v>1</v>
      </c>
      <c r="CK36" s="123" t="str">
        <f t="shared" si="7"/>
        <v>北方町</v>
      </c>
      <c r="CL36" s="124">
        <f t="shared" si="17"/>
        <v>9.6557526898880344</v>
      </c>
      <c r="CM36" s="65">
        <f t="shared" si="18"/>
        <v>1</v>
      </c>
      <c r="CN36" s="66">
        <f t="shared" si="19"/>
        <v>8.1195592314325999</v>
      </c>
      <c r="CO36" s="65">
        <f t="shared" si="20"/>
        <v>1</v>
      </c>
      <c r="CP36" s="66">
        <f t="shared" si="8"/>
        <v>0.7936301857452267</v>
      </c>
      <c r="CQ36" s="65">
        <f t="shared" si="21"/>
        <v>0</v>
      </c>
      <c r="CR36" s="66">
        <f t="shared" si="9"/>
        <v>0.74256327271020706</v>
      </c>
      <c r="CS36" s="65">
        <f t="shared" si="22"/>
        <v>0</v>
      </c>
      <c r="CT36" s="66">
        <f t="shared" si="10"/>
        <v>21.862514257065801</v>
      </c>
      <c r="CU36" s="67">
        <f t="shared" si="23"/>
        <v>0</v>
      </c>
      <c r="CV36" s="16"/>
      <c r="CW36" s="959">
        <f t="shared" si="24"/>
        <v>12.27</v>
      </c>
      <c r="CX36" s="962">
        <f>VLOOKUP($AX36&amp;"_"&amp;$CW$14,データシート1!$A:$BT,MATCH($CW$12&amp;"_"&amp;CX$20,データシート1!$A$1:$BT$1,0),0)</f>
        <v>12.27</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12.27</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01212</v>
      </c>
      <c r="AY37" s="18" t="str">
        <f>IF(IFERROR(比較地域マスタ!$Z22,"")=0,"",IFERROR(比較地域マスタ!$Z22,""))</f>
        <v>留萌市</v>
      </c>
      <c r="BB37" s="110" t="str">
        <f t="shared" si="0"/>
        <v>01212</v>
      </c>
      <c r="BC37" s="1031" t="str">
        <f t="shared" si="0"/>
        <v>留萌市</v>
      </c>
      <c r="BD37" s="34">
        <f t="shared" si="14"/>
        <v>151.8847720032316</v>
      </c>
      <c r="BE37" s="34">
        <f t="shared" si="15"/>
        <v>29.731693008902436</v>
      </c>
      <c r="BF37" s="34">
        <f>VLOOKUP($AX37&amp;"_"&amp;$BC$14,データシート1!$A:$BT,MATCH($BC$12&amp;"_"&amp;BF$20,データシート1!$A$1:$BT$1,0),0)</f>
        <v>22.184696783007901</v>
      </c>
      <c r="BG37" s="34">
        <f>VLOOKUP($AX37&amp;"_"&amp;$BC$14,データシート1!$A:$BT,MATCH($BC$12&amp;"_"&amp;BG$20,データシート1!$A$1:$BT$1,0),0)</f>
        <v>2.7582006887066832</v>
      </c>
      <c r="BH37" s="34">
        <f>VLOOKUP($AX37&amp;"_"&amp;$BC$14,データシート1!$A:$BT,MATCH($BC$12&amp;"_"&amp;BH$20,データシート1!$A$1:$BT$1,0),0)</f>
        <v>4.7887955371878519</v>
      </c>
      <c r="BI37" s="34">
        <f>VLOOKUP($AX37&amp;"_"&amp;$BC$14,データシート1!$A:$BT,MATCH($BC$12&amp;"_"&amp;BI$20,データシート1!$A$1:$BT$1,0),0)</f>
        <v>38.217249954851248</v>
      </c>
      <c r="BJ37" s="34">
        <f>VLOOKUP($AX37&amp;"_"&amp;$BC$14,データシート1!$A:$BT,MATCH($BC$12&amp;"_"&amp;BJ$20,データシート1!$A$1:$BT$1,0),0)</f>
        <v>48.56558087839079</v>
      </c>
      <c r="BK37" s="34">
        <f t="shared" si="1"/>
        <v>35.357193114507972</v>
      </c>
      <c r="BL37" s="34">
        <f t="shared" si="2"/>
        <v>29.604633820493973</v>
      </c>
      <c r="BM37" s="34">
        <f>VLOOKUP($AX37&amp;"_"&amp;$BC$14,データシート1!$A:$BT,MATCH($BC$12&amp;"_"&amp;BM$20,データシート1!$A$1:$BT$1,0),0)</f>
        <v>14.981752460070824</v>
      </c>
      <c r="BN37" s="34">
        <f>VLOOKUP($AX37&amp;"_"&amp;$BC$14,データシート1!$A:$BT,MATCH($BC$12&amp;"_"&amp;BN$20,データシート1!$A$1:$BT$1,0),0)</f>
        <v>14.622881360423147</v>
      </c>
      <c r="BO37" s="34">
        <f>VLOOKUP($AX37&amp;"_"&amp;$BC$14,データシート1!$A:$BT,MATCH($BC$12&amp;"_"&amp;BO$20,データシート1!$A$1:$BT$1,0),0)</f>
        <v>1.1525031129179899</v>
      </c>
      <c r="BP37" s="34">
        <f>VLOOKUP($AX37&amp;"_"&amp;$BC$14,データシート1!$A:$BT,MATCH($BC$12&amp;"_"&amp;BP$20,データシート1!$A$1:$BT$1,0),0)</f>
        <v>4.6000561810960088</v>
      </c>
      <c r="BQ37" s="34">
        <f>VLOOKUP($AX37&amp;"_"&amp;$BC$14,データシート1!$A:$BT,MATCH($BC$12&amp;"_"&amp;BQ$20,データシート1!$A$1:$BT$1,0),0)</f>
        <v>1.3055046579160821E-2</v>
      </c>
      <c r="BR37" s="35">
        <f t="shared" si="3"/>
        <v>151.8847720032316</v>
      </c>
      <c r="BT37" s="121" t="str">
        <f t="shared" si="4"/>
        <v>留萌市</v>
      </c>
      <c r="BU37" s="33">
        <f t="shared" si="25"/>
        <v>151.8847720032316</v>
      </c>
      <c r="BV37" s="59">
        <f t="shared" si="16"/>
        <v>0.19575163867164935</v>
      </c>
      <c r="BW37" s="59">
        <f t="shared" si="5"/>
        <v>0.14606267955905339</v>
      </c>
      <c r="BX37" s="59">
        <f t="shared" si="5"/>
        <v>1.8159823742224784E-2</v>
      </c>
      <c r="BY37" s="59">
        <f t="shared" si="5"/>
        <v>3.1529135370371178E-2</v>
      </c>
      <c r="BZ37" s="59">
        <f t="shared" si="5"/>
        <v>0.25162002385623039</v>
      </c>
      <c r="CA37" s="59">
        <f t="shared" si="5"/>
        <v>0.31975279837374004</v>
      </c>
      <c r="CB37" s="59">
        <f t="shared" si="5"/>
        <v>0.23278958547441272</v>
      </c>
      <c r="CC37" s="59">
        <f t="shared" si="5"/>
        <v>0.19491508878759803</v>
      </c>
      <c r="CD37" s="59">
        <f t="shared" si="5"/>
        <v>9.8638937020967862E-2</v>
      </c>
      <c r="CE37" s="59">
        <f t="shared" si="5"/>
        <v>9.6276151766630166E-2</v>
      </c>
      <c r="CF37" s="59">
        <f t="shared" si="5"/>
        <v>7.5880096320220204E-3</v>
      </c>
      <c r="CG37" s="59">
        <f t="shared" si="5"/>
        <v>3.0286487054792661E-2</v>
      </c>
      <c r="CH37" s="59">
        <f t="shared" si="5"/>
        <v>8.5953623967536733E-5</v>
      </c>
      <c r="CI37" s="122">
        <f t="shared" si="6"/>
        <v>1</v>
      </c>
      <c r="CK37" s="123" t="str">
        <f t="shared" si="7"/>
        <v>留萌市</v>
      </c>
      <c r="CL37" s="124">
        <f t="shared" si="17"/>
        <v>29.731693008902436</v>
      </c>
      <c r="CM37" s="65">
        <f t="shared" si="18"/>
        <v>0</v>
      </c>
      <c r="CN37" s="66">
        <f t="shared" si="19"/>
        <v>22.184696783007901</v>
      </c>
      <c r="CO37" s="65">
        <f t="shared" si="20"/>
        <v>0</v>
      </c>
      <c r="CP37" s="66">
        <f t="shared" si="8"/>
        <v>2.7582006887066832</v>
      </c>
      <c r="CQ37" s="65">
        <f t="shared" si="21"/>
        <v>0</v>
      </c>
      <c r="CR37" s="66">
        <f t="shared" si="9"/>
        <v>4.7887955371878519</v>
      </c>
      <c r="CS37" s="65">
        <f t="shared" si="22"/>
        <v>0</v>
      </c>
      <c r="CT37" s="66">
        <f t="shared" si="10"/>
        <v>38.217249954851248</v>
      </c>
      <c r="CU37" s="67">
        <f t="shared" si="23"/>
        <v>9.5977601850820479E-2</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3.6680000000000001</v>
      </c>
      <c r="DB37" s="962">
        <f>VLOOKUP($AX37&amp;"_"&amp;$CW$14,データシート1!$A:$BT,MATCH($CW$12&amp;"_"&amp;DB$20,データシート1!$A$1:$BT$1,0),0)</f>
        <v>0</v>
      </c>
      <c r="DC37" s="962">
        <f>VLOOKUP($AX37&amp;"_"&amp;$CW$14,データシート1!$A:$BT,MATCH($CW$12&amp;"_"&amp;DC$20,データシート1!$A$1:$BT$1,0),0)</f>
        <v>0</v>
      </c>
      <c r="DD37" s="961">
        <f t="shared" si="11"/>
        <v>3.6680000000000001</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14366</v>
      </c>
      <c r="AY38" s="18" t="str">
        <f>IF(IFERROR(比較地域マスタ!$Z23,"")=0,"",IFERROR(比較地域マスタ!$Z23,""))</f>
        <v>開成町</v>
      </c>
      <c r="BB38" s="110" t="str">
        <f t="shared" si="0"/>
        <v>14366</v>
      </c>
      <c r="BC38" s="1031" t="str">
        <f t="shared" si="0"/>
        <v>開成町</v>
      </c>
      <c r="BD38" s="34">
        <f t="shared" si="14"/>
        <v>107.50638969121749</v>
      </c>
      <c r="BE38" s="34">
        <f t="shared" si="15"/>
        <v>42.532960647650135</v>
      </c>
      <c r="BF38" s="34">
        <f>VLOOKUP($AX38&amp;"_"&amp;$BC$14,データシート1!$A:$BT,MATCH($BC$12&amp;"_"&amp;BF$20,データシート1!$A$1:$BT$1,0),0)</f>
        <v>39.154726588701607</v>
      </c>
      <c r="BG38" s="34">
        <f>VLOOKUP($AX38&amp;"_"&amp;$BC$14,データシート1!$A:$BT,MATCH($BC$12&amp;"_"&amp;BG$20,データシート1!$A$1:$BT$1,0),0)</f>
        <v>0.56665801979931685</v>
      </c>
      <c r="BH38" s="34">
        <f>VLOOKUP($AX38&amp;"_"&amp;$BC$14,データシート1!$A:$BT,MATCH($BC$12&amp;"_"&amp;BH$20,データシート1!$A$1:$BT$1,0),0)</f>
        <v>2.8115760391492084</v>
      </c>
      <c r="BI38" s="34">
        <f>VLOOKUP($AX38&amp;"_"&amp;$BC$14,データシート1!$A:$BT,MATCH($BC$12&amp;"_"&amp;BI$20,データシート1!$A$1:$BT$1,0),0)</f>
        <v>24.313242111293064</v>
      </c>
      <c r="BJ38" s="34">
        <f>VLOOKUP($AX38&amp;"_"&amp;$BC$14,データシート1!$A:$BT,MATCH($BC$12&amp;"_"&amp;BJ$20,データシート1!$A$1:$BT$1,0),0)</f>
        <v>18.373495891585939</v>
      </c>
      <c r="BK38" s="34">
        <f t="shared" si="1"/>
        <v>20.772108962320182</v>
      </c>
      <c r="BL38" s="34">
        <f t="shared" si="2"/>
        <v>19.698603605710932</v>
      </c>
      <c r="BM38" s="34">
        <f>VLOOKUP($AX38&amp;"_"&amp;$BC$14,データシート1!$A:$BT,MATCH($BC$12&amp;"_"&amp;BM$20,データシート1!$A$1:$BT$1,0),0)</f>
        <v>12.658989604744592</v>
      </c>
      <c r="BN38" s="34">
        <f>VLOOKUP($AX38&amp;"_"&amp;$BC$14,データシート1!$A:$BT,MATCH($BC$12&amp;"_"&amp;BN$20,データシート1!$A$1:$BT$1,0),0)</f>
        <v>7.0396140009663393</v>
      </c>
      <c r="BO38" s="34">
        <f>VLOOKUP($AX38&amp;"_"&amp;$BC$14,データシート1!$A:$BT,MATCH($BC$12&amp;"_"&amp;BO$20,データシート1!$A$1:$BT$1,0),0)</f>
        <v>1.0735053566092501</v>
      </c>
      <c r="BP38" s="34">
        <f>VLOOKUP($AX38&amp;"_"&amp;$BC$14,データシート1!$A:$BT,MATCH($BC$12&amp;"_"&amp;BP$20,データシート1!$A$1:$BT$1,0),0)</f>
        <v>0</v>
      </c>
      <c r="BQ38" s="34">
        <f>VLOOKUP($AX38&amp;"_"&amp;$BC$14,データシート1!$A:$BT,MATCH($BC$12&amp;"_"&amp;BQ$20,データシート1!$A$1:$BT$1,0),0)</f>
        <v>1.5145820783681589</v>
      </c>
      <c r="BR38" s="35">
        <f t="shared" si="3"/>
        <v>107.50638969121749</v>
      </c>
      <c r="BT38" s="121" t="str">
        <f t="shared" si="4"/>
        <v>開成町</v>
      </c>
      <c r="BU38" s="33">
        <f t="shared" si="25"/>
        <v>107.50638969121749</v>
      </c>
      <c r="BV38" s="59">
        <f t="shared" si="16"/>
        <v>0.39563193192343593</v>
      </c>
      <c r="BW38" s="59">
        <f t="shared" si="5"/>
        <v>0.36420836660186229</v>
      </c>
      <c r="BX38" s="59">
        <f t="shared" si="5"/>
        <v>5.2709240950876129E-3</v>
      </c>
      <c r="BY38" s="59">
        <f t="shared" si="5"/>
        <v>2.6152641226486039E-2</v>
      </c>
      <c r="BZ38" s="59">
        <f t="shared" si="5"/>
        <v>0.22615625155980179</v>
      </c>
      <c r="CA38" s="59">
        <f t="shared" si="5"/>
        <v>0.17090608236737134</v>
      </c>
      <c r="CB38" s="59">
        <f t="shared" si="5"/>
        <v>0.19321743593085347</v>
      </c>
      <c r="CC38" s="59">
        <f t="shared" si="5"/>
        <v>0.18323193311848485</v>
      </c>
      <c r="CD38" s="59">
        <f t="shared" si="5"/>
        <v>0.11775104383194389</v>
      </c>
      <c r="CE38" s="59">
        <f t="shared" si="5"/>
        <v>6.5480889286540944E-2</v>
      </c>
      <c r="CF38" s="59">
        <f t="shared" si="5"/>
        <v>9.9855028123686292E-3</v>
      </c>
      <c r="CG38" s="59">
        <f t="shared" si="5"/>
        <v>0</v>
      </c>
      <c r="CH38" s="59">
        <f t="shared" si="5"/>
        <v>1.4088298218537326E-2</v>
      </c>
      <c r="CI38" s="122">
        <f t="shared" si="6"/>
        <v>1</v>
      </c>
      <c r="CK38" s="123" t="str">
        <f t="shared" si="7"/>
        <v>開成町</v>
      </c>
      <c r="CL38" s="124">
        <f t="shared" si="17"/>
        <v>42.532960647650135</v>
      </c>
      <c r="CM38" s="65">
        <f t="shared" si="18"/>
        <v>1</v>
      </c>
      <c r="CN38" s="66">
        <f t="shared" si="19"/>
        <v>39.154726588701607</v>
      </c>
      <c r="CO38" s="65">
        <f t="shared" si="20"/>
        <v>1</v>
      </c>
      <c r="CP38" s="66">
        <f t="shared" si="8"/>
        <v>0.56665801979931685</v>
      </c>
      <c r="CQ38" s="65">
        <f t="shared" si="21"/>
        <v>0</v>
      </c>
      <c r="CR38" s="66">
        <f t="shared" si="9"/>
        <v>2.8115760391492084</v>
      </c>
      <c r="CS38" s="65">
        <f t="shared" si="22"/>
        <v>0</v>
      </c>
      <c r="CT38" s="66">
        <f t="shared" si="10"/>
        <v>24.313242111293064</v>
      </c>
      <c r="CU38" s="67">
        <f t="shared" si="23"/>
        <v>0</v>
      </c>
      <c r="CV38" s="16"/>
      <c r="CW38" s="959">
        <f t="shared" si="24"/>
        <v>61.277000000000001</v>
      </c>
      <c r="CX38" s="962">
        <f>VLOOKUP($AX38&amp;"_"&amp;$CW$14,データシート1!$A:$BT,MATCH($CW$12&amp;"_"&amp;CX$20,データシート1!$A$1:$BT$1,0),0)</f>
        <v>61.277000000000001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61.277000000000001</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01661</v>
      </c>
      <c r="AY39" s="18" t="str">
        <f>IF(IFERROR(比較地域マスタ!$Z24,"")=0,"",IFERROR(比較地域マスタ!$Z24,""))</f>
        <v>釧路町</v>
      </c>
      <c r="BB39" s="110" t="str">
        <f t="shared" si="0"/>
        <v>01661</v>
      </c>
      <c r="BC39" s="1031" t="str">
        <f t="shared" si="0"/>
        <v>釧路町</v>
      </c>
      <c r="BD39" s="34">
        <f t="shared" si="14"/>
        <v>151.01762048053627</v>
      </c>
      <c r="BE39" s="34">
        <f t="shared" si="15"/>
        <v>32.460683808527079</v>
      </c>
      <c r="BF39" s="34">
        <f>VLOOKUP($AX39&amp;"_"&amp;$BC$14,データシート1!$A:$BT,MATCH($BC$12&amp;"_"&amp;BF$20,データシート1!$A$1:$BT$1,0),0)</f>
        <v>22.712226303946029</v>
      </c>
      <c r="BG39" s="34">
        <f>VLOOKUP($AX39&amp;"_"&amp;$BC$14,データシート1!$A:$BT,MATCH($BC$12&amp;"_"&amp;BG$20,データシート1!$A$1:$BT$1,0),0)</f>
        <v>3.5851002854226097</v>
      </c>
      <c r="BH39" s="34">
        <f>VLOOKUP($AX39&amp;"_"&amp;$BC$14,データシート1!$A:$BT,MATCH($BC$12&amp;"_"&amp;BH$20,データシート1!$A$1:$BT$1,0),0)</f>
        <v>6.1633572191584385</v>
      </c>
      <c r="BI39" s="34">
        <f>VLOOKUP($AX39&amp;"_"&amp;$BC$14,データシート1!$A:$BT,MATCH($BC$12&amp;"_"&amp;BI$20,データシート1!$A$1:$BT$1,0),0)</f>
        <v>34.885931321452809</v>
      </c>
      <c r="BJ39" s="34">
        <f>VLOOKUP($AX39&amp;"_"&amp;$BC$14,データシート1!$A:$BT,MATCH($BC$12&amp;"_"&amp;BJ$20,データシート1!$A$1:$BT$1,0),0)</f>
        <v>42.188548554695416</v>
      </c>
      <c r="BK39" s="34">
        <f t="shared" si="1"/>
        <v>39.858779507525945</v>
      </c>
      <c r="BL39" s="34">
        <f t="shared" si="2"/>
        <v>38.740549626650257</v>
      </c>
      <c r="BM39" s="34">
        <f>VLOOKUP($AX39&amp;"_"&amp;$BC$14,データシート1!$A:$BT,MATCH($BC$12&amp;"_"&amp;BM$20,データシート1!$A$1:$BT$1,0),0)</f>
        <v>19.159735501190092</v>
      </c>
      <c r="BN39" s="34">
        <f>VLOOKUP($AX39&amp;"_"&amp;$BC$14,データシート1!$A:$BT,MATCH($BC$12&amp;"_"&amp;BN$20,データシート1!$A$1:$BT$1,0),0)</f>
        <v>19.580814125460165</v>
      </c>
      <c r="BO39" s="34">
        <f>VLOOKUP($AX39&amp;"_"&amp;$BC$14,データシート1!$A:$BT,MATCH($BC$12&amp;"_"&amp;BO$20,データシート1!$A$1:$BT$1,0),0)</f>
        <v>1.1182298808756901</v>
      </c>
      <c r="BP39" s="34">
        <f>VLOOKUP($AX39&amp;"_"&amp;$BC$14,データシート1!$A:$BT,MATCH($BC$12&amp;"_"&amp;BP$20,データシート1!$A$1:$BT$1,0),0)</f>
        <v>0</v>
      </c>
      <c r="BQ39" s="34">
        <f>VLOOKUP($AX39&amp;"_"&amp;$BC$14,データシート1!$A:$BT,MATCH($BC$12&amp;"_"&amp;BQ$20,データシート1!$A$1:$BT$1,0),0)</f>
        <v>1.6236772883350279</v>
      </c>
      <c r="BR39" s="35">
        <f t="shared" si="3"/>
        <v>151.01762048053627</v>
      </c>
      <c r="BT39" s="121" t="str">
        <f t="shared" si="4"/>
        <v>釧路町</v>
      </c>
      <c r="BU39" s="33">
        <f t="shared" si="25"/>
        <v>151.01762048053627</v>
      </c>
      <c r="BV39" s="59">
        <f t="shared" si="16"/>
        <v>0.21494633344928607</v>
      </c>
      <c r="BW39" s="59">
        <f t="shared" si="5"/>
        <v>0.15039454489930376</v>
      </c>
      <c r="BX39" s="59">
        <f t="shared" si="5"/>
        <v>2.3739615774734522E-2</v>
      </c>
      <c r="BY39" s="59">
        <f t="shared" si="5"/>
        <v>4.0812172775247742E-2</v>
      </c>
      <c r="BZ39" s="59">
        <f t="shared" si="5"/>
        <v>0.23100570125821207</v>
      </c>
      <c r="CA39" s="59">
        <f t="shared" si="5"/>
        <v>0.27936176202784785</v>
      </c>
      <c r="CB39" s="59">
        <f t="shared" si="5"/>
        <v>0.26393462816256663</v>
      </c>
      <c r="CC39" s="59">
        <f t="shared" si="5"/>
        <v>0.25652999632346407</v>
      </c>
      <c r="CD39" s="59">
        <f t="shared" si="5"/>
        <v>0.1268708607659427</v>
      </c>
      <c r="CE39" s="59">
        <f t="shared" si="5"/>
        <v>0.12965913555752134</v>
      </c>
      <c r="CF39" s="59">
        <f t="shared" si="5"/>
        <v>7.4046318391025896E-3</v>
      </c>
      <c r="CG39" s="59">
        <f t="shared" si="5"/>
        <v>0</v>
      </c>
      <c r="CH39" s="59">
        <f t="shared" si="5"/>
        <v>1.0751575102087466E-2</v>
      </c>
      <c r="CI39" s="122">
        <f t="shared" si="6"/>
        <v>1</v>
      </c>
      <c r="CK39" s="123" t="str">
        <f t="shared" si="7"/>
        <v>釧路町</v>
      </c>
      <c r="CL39" s="124">
        <f t="shared" si="17"/>
        <v>32.460683808527079</v>
      </c>
      <c r="CM39" s="65">
        <f t="shared" si="18"/>
        <v>0</v>
      </c>
      <c r="CN39" s="66">
        <f t="shared" si="19"/>
        <v>22.712226303946029</v>
      </c>
      <c r="CO39" s="65">
        <f t="shared" si="20"/>
        <v>0</v>
      </c>
      <c r="CP39" s="66">
        <f t="shared" si="8"/>
        <v>3.5851002854226097</v>
      </c>
      <c r="CQ39" s="65">
        <f t="shared" si="21"/>
        <v>0</v>
      </c>
      <c r="CR39" s="66">
        <f t="shared" si="9"/>
        <v>6.1633572191584385</v>
      </c>
      <c r="CS39" s="65">
        <f t="shared" si="22"/>
        <v>0</v>
      </c>
      <c r="CT39" s="66">
        <f t="shared" si="10"/>
        <v>34.885931321452809</v>
      </c>
      <c r="CU39" s="67">
        <f t="shared" si="23"/>
        <v>0.11514670378112508</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4.0170000000000003</v>
      </c>
      <c r="DB39" s="962">
        <f>VLOOKUP($AX39&amp;"_"&amp;$CW$14,データシート1!$A:$BT,MATCH($CW$12&amp;"_"&amp;DB$20,データシート1!$A$1:$BT$1,0),0)</f>
        <v>0</v>
      </c>
      <c r="DC39" s="962">
        <f>VLOOKUP($AX39&amp;"_"&amp;$CW$14,データシート1!$A:$BT,MATCH($CW$12&amp;"_"&amp;DC$20,データシート1!$A$1:$BT$1,0),0)</f>
        <v>0</v>
      </c>
      <c r="DD39" s="961">
        <f t="shared" si="11"/>
        <v>4.0170000000000003</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46206</v>
      </c>
      <c r="AY40" s="18" t="str">
        <f>IF(IFERROR(比較地域マスタ!$Z25,"")=0,"",IFERROR(比較地域マスタ!$Z25,""))</f>
        <v>阿久根市</v>
      </c>
      <c r="BB40" s="110" t="str">
        <f t="shared" si="0"/>
        <v>46206</v>
      </c>
      <c r="BC40" s="1031" t="str">
        <f t="shared" si="0"/>
        <v>阿久根市</v>
      </c>
      <c r="BD40" s="34">
        <f t="shared" si="14"/>
        <v>116.97638763894646</v>
      </c>
      <c r="BE40" s="34">
        <f t="shared" si="15"/>
        <v>33.902653995840055</v>
      </c>
      <c r="BF40" s="34">
        <f>VLOOKUP($AX40&amp;"_"&amp;$BC$14,データシート1!$A:$BT,MATCH($BC$12&amp;"_"&amp;BF$20,データシート1!$A$1:$BT$1,0),0)</f>
        <v>21.421269721848653</v>
      </c>
      <c r="BG40" s="34">
        <f>VLOOKUP($AX40&amp;"_"&amp;$BC$14,データシート1!$A:$BT,MATCH($BC$12&amp;"_"&amp;BG$20,データシート1!$A$1:$BT$1,0),0)</f>
        <v>1.3696898292529889</v>
      </c>
      <c r="BH40" s="34">
        <f>VLOOKUP($AX40&amp;"_"&amp;$BC$14,データシート1!$A:$BT,MATCH($BC$12&amp;"_"&amp;BH$20,データシート1!$A$1:$BT$1,0),0)</f>
        <v>11.111694444738415</v>
      </c>
      <c r="BI40" s="34">
        <f>VLOOKUP($AX40&amp;"_"&amp;$BC$14,データシート1!$A:$BT,MATCH($BC$12&amp;"_"&amp;BI$20,データシート1!$A$1:$BT$1,0),0)</f>
        <v>20.466212834821452</v>
      </c>
      <c r="BJ40" s="34">
        <f>VLOOKUP($AX40&amp;"_"&amp;$BC$14,データシート1!$A:$BT,MATCH($BC$12&amp;"_"&amp;BJ$20,データシート1!$A$1:$BT$1,0),0)</f>
        <v>18.226918579501802</v>
      </c>
      <c r="BK40" s="34">
        <f t="shared" si="1"/>
        <v>43.013102941252775</v>
      </c>
      <c r="BL40" s="34">
        <f t="shared" si="2"/>
        <v>41.797667743663268</v>
      </c>
      <c r="BM40" s="34">
        <f>VLOOKUP($AX40&amp;"_"&amp;$BC$14,データシート1!$A:$BT,MATCH($BC$12&amp;"_"&amp;BM$20,データシート1!$A$1:$BT$1,0),0)</f>
        <v>17.54236405716539</v>
      </c>
      <c r="BN40" s="34">
        <f>VLOOKUP($AX40&amp;"_"&amp;$BC$14,データシート1!$A:$BT,MATCH($BC$12&amp;"_"&amp;BN$20,データシート1!$A$1:$BT$1,0),0)</f>
        <v>24.255303686497879</v>
      </c>
      <c r="BO40" s="34">
        <f>VLOOKUP($AX40&amp;"_"&amp;$BC$14,データシート1!$A:$BT,MATCH($BC$12&amp;"_"&amp;BO$20,データシート1!$A$1:$BT$1,0),0)</f>
        <v>1.12768859227408</v>
      </c>
      <c r="BP40" s="34">
        <f>VLOOKUP($AX40&amp;"_"&amp;$BC$14,データシート1!$A:$BT,MATCH($BC$12&amp;"_"&amp;BP$20,データシート1!$A$1:$BT$1,0),0)</f>
        <v>8.7746605315420487E-2</v>
      </c>
      <c r="BQ40" s="34">
        <f>VLOOKUP($AX40&amp;"_"&amp;$BC$14,データシート1!$A:$BT,MATCH($BC$12&amp;"_"&amp;BQ$20,データシート1!$A$1:$BT$1,0),0)</f>
        <v>1.367499287530382</v>
      </c>
      <c r="BR40" s="35">
        <f t="shared" si="3"/>
        <v>116.97638763894646</v>
      </c>
      <c r="BT40" s="121" t="str">
        <f t="shared" si="4"/>
        <v>阿久根市</v>
      </c>
      <c r="BU40" s="33">
        <f t="shared" si="25"/>
        <v>116.97638763894646</v>
      </c>
      <c r="BV40" s="59">
        <f t="shared" si="16"/>
        <v>0.28982476446855504</v>
      </c>
      <c r="BW40" s="59">
        <f t="shared" si="5"/>
        <v>0.18312473272782612</v>
      </c>
      <c r="BX40" s="59">
        <f t="shared" si="5"/>
        <v>1.1709113752773814E-2</v>
      </c>
      <c r="BY40" s="59">
        <f t="shared" si="5"/>
        <v>9.4990917987955156E-2</v>
      </c>
      <c r="BZ40" s="59">
        <f t="shared" si="5"/>
        <v>0.17496020562706596</v>
      </c>
      <c r="CA40" s="59">
        <f t="shared" si="5"/>
        <v>0.15581707511570719</v>
      </c>
      <c r="CB40" s="59">
        <f t="shared" si="5"/>
        <v>0.36770756739398464</v>
      </c>
      <c r="CC40" s="59">
        <f t="shared" si="5"/>
        <v>0.3573171354262869</v>
      </c>
      <c r="CD40" s="59">
        <f t="shared" si="5"/>
        <v>0.1499650007257087</v>
      </c>
      <c r="CE40" s="59">
        <f t="shared" si="5"/>
        <v>0.2073521347005782</v>
      </c>
      <c r="CF40" s="59">
        <f t="shared" si="5"/>
        <v>9.6403095961105235E-3</v>
      </c>
      <c r="CG40" s="59">
        <f t="shared" si="5"/>
        <v>7.501223715871174E-4</v>
      </c>
      <c r="CH40" s="59">
        <f t="shared" si="5"/>
        <v>1.1690387394687189E-2</v>
      </c>
      <c r="CI40" s="122">
        <f t="shared" si="6"/>
        <v>1</v>
      </c>
      <c r="CK40" s="123" t="str">
        <f t="shared" si="7"/>
        <v>阿久根市</v>
      </c>
      <c r="CL40" s="124">
        <f t="shared" si="17"/>
        <v>33.902653995840055</v>
      </c>
      <c r="CM40" s="65">
        <f t="shared" si="18"/>
        <v>0.16219969093495576</v>
      </c>
      <c r="CN40" s="66">
        <f t="shared" si="19"/>
        <v>21.421269721848653</v>
      </c>
      <c r="CO40" s="65">
        <f t="shared" si="20"/>
        <v>0.25670747212483336</v>
      </c>
      <c r="CP40" s="66">
        <f t="shared" si="8"/>
        <v>1.3696898292529889</v>
      </c>
      <c r="CQ40" s="65">
        <f t="shared" si="21"/>
        <v>0</v>
      </c>
      <c r="CR40" s="66">
        <f t="shared" si="9"/>
        <v>11.111694444738415</v>
      </c>
      <c r="CS40" s="65">
        <f t="shared" si="22"/>
        <v>0</v>
      </c>
      <c r="CT40" s="66">
        <f t="shared" si="10"/>
        <v>20.466212834821452</v>
      </c>
      <c r="CU40" s="67">
        <f t="shared" si="23"/>
        <v>0</v>
      </c>
      <c r="CV40" s="16"/>
      <c r="CW40" s="959">
        <f t="shared" si="24"/>
        <v>5.4989999999999997</v>
      </c>
      <c r="CX40" s="962">
        <f>VLOOKUP($AX40&amp;"_"&amp;$CW$14,データシート1!$A:$BT,MATCH($CW$12&amp;"_"&amp;CX$20,データシート1!$A$1:$BT$1,0),0)</f>
        <v>5.4989999999999997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5.4989999999999997</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07447</v>
      </c>
      <c r="AY41" s="18" t="str">
        <f>IF(IFERROR(比較地域マスタ!$Z26,"")=0,"",IFERROR(比較地域マスタ!$Z26,""))</f>
        <v>会津美里町</v>
      </c>
      <c r="BB41" s="110" t="str">
        <f t="shared" si="0"/>
        <v>07447</v>
      </c>
      <c r="BC41" s="1031" t="str">
        <f t="shared" si="0"/>
        <v>会津美里町</v>
      </c>
      <c r="BD41" s="34">
        <f t="shared" si="14"/>
        <v>101.37878133627844</v>
      </c>
      <c r="BE41" s="34">
        <f t="shared" si="15"/>
        <v>17.153359411000245</v>
      </c>
      <c r="BF41" s="34">
        <f>VLOOKUP($AX41&amp;"_"&amp;$BC$14,データシート1!$A:$BT,MATCH($BC$12&amp;"_"&amp;BF$20,データシート1!$A$1:$BT$1,0),0)</f>
        <v>10.734288635692367</v>
      </c>
      <c r="BG41" s="34">
        <f>VLOOKUP($AX41&amp;"_"&amp;$BC$14,データシート1!$A:$BT,MATCH($BC$12&amp;"_"&amp;BG$20,データシート1!$A$1:$BT$1,0),0)</f>
        <v>1.5145074482730607</v>
      </c>
      <c r="BH41" s="34">
        <f>VLOOKUP($AX41&amp;"_"&amp;$BC$14,データシート1!$A:$BT,MATCH($BC$12&amp;"_"&amp;BH$20,データシート1!$A$1:$BT$1,0),0)</f>
        <v>4.9045633270348183</v>
      </c>
      <c r="BI41" s="34">
        <f>VLOOKUP($AX41&amp;"_"&amp;$BC$14,データシート1!$A:$BT,MATCH($BC$12&amp;"_"&amp;BI$20,データシート1!$A$1:$BT$1,0),0)</f>
        <v>14.558518399050671</v>
      </c>
      <c r="BJ41" s="34">
        <f>VLOOKUP($AX41&amp;"_"&amp;$BC$14,データシート1!$A:$BT,MATCH($BC$12&amp;"_"&amp;BJ$20,データシート1!$A$1:$BT$1,0),0)</f>
        <v>27.730846833195081</v>
      </c>
      <c r="BK41" s="34">
        <f t="shared" si="1"/>
        <v>38.948559376034289</v>
      </c>
      <c r="BL41" s="34">
        <f t="shared" si="2"/>
        <v>37.81999497714925</v>
      </c>
      <c r="BM41" s="34">
        <f>VLOOKUP($AX41&amp;"_"&amp;$BC$14,データシート1!$A:$BT,MATCH($BC$12&amp;"_"&amp;BM$20,データシート1!$A$1:$BT$1,0),0)</f>
        <v>17.277332602052102</v>
      </c>
      <c r="BN41" s="34">
        <f>VLOOKUP($AX41&amp;"_"&amp;$BC$14,データシート1!$A:$BT,MATCH($BC$12&amp;"_"&amp;BN$20,データシート1!$A$1:$BT$1,0),0)</f>
        <v>20.542662375097152</v>
      </c>
      <c r="BO41" s="34">
        <f>VLOOKUP($AX41&amp;"_"&amp;$BC$14,データシート1!$A:$BT,MATCH($BC$12&amp;"_"&amp;BO$20,データシート1!$A$1:$BT$1,0),0)</f>
        <v>1.12856439888504</v>
      </c>
      <c r="BP41" s="34">
        <f>VLOOKUP($AX41&amp;"_"&amp;$BC$14,データシート1!$A:$BT,MATCH($BC$12&amp;"_"&amp;BP$20,データシート1!$A$1:$BT$1,0),0)</f>
        <v>0</v>
      </c>
      <c r="BQ41" s="34">
        <f>VLOOKUP($AX41&amp;"_"&amp;$BC$14,データシート1!$A:$BT,MATCH($BC$12&amp;"_"&amp;BQ$20,データシート1!$A$1:$BT$1,0),0)</f>
        <v>2.98749731699816</v>
      </c>
      <c r="BR41" s="35">
        <f t="shared" si="3"/>
        <v>101.37878133627844</v>
      </c>
      <c r="BT41" s="121" t="str">
        <f t="shared" si="4"/>
        <v>会津美里町</v>
      </c>
      <c r="BU41" s="33">
        <f t="shared" si="25"/>
        <v>101.37878133627844</v>
      </c>
      <c r="BV41" s="59">
        <f t="shared" si="16"/>
        <v>0.1692006866220033</v>
      </c>
      <c r="BW41" s="59">
        <f t="shared" si="5"/>
        <v>0.10588299143275555</v>
      </c>
      <c r="BX41" s="59">
        <f t="shared" si="5"/>
        <v>1.4939097001465864E-2</v>
      </c>
      <c r="BY41" s="59">
        <f t="shared" si="5"/>
        <v>4.837859818778191E-2</v>
      </c>
      <c r="BZ41" s="59">
        <f t="shared" si="5"/>
        <v>0.14360518253577487</v>
      </c>
      <c r="CA41" s="59">
        <f t="shared" si="5"/>
        <v>0.27353699134743481</v>
      </c>
      <c r="CB41" s="59">
        <f t="shared" si="5"/>
        <v>0.38418847477402585</v>
      </c>
      <c r="CC41" s="59">
        <f t="shared" si="5"/>
        <v>0.37305631887306334</v>
      </c>
      <c r="CD41" s="59">
        <f t="shared" si="5"/>
        <v>0.17042355781277677</v>
      </c>
      <c r="CE41" s="59">
        <f t="shared" si="5"/>
        <v>0.2026327610602866</v>
      </c>
      <c r="CF41" s="59">
        <f t="shared" si="5"/>
        <v>1.1132155900962511E-2</v>
      </c>
      <c r="CG41" s="59">
        <f t="shared" si="5"/>
        <v>0</v>
      </c>
      <c r="CH41" s="59">
        <f t="shared" si="5"/>
        <v>2.9468664720761276E-2</v>
      </c>
      <c r="CI41" s="122">
        <f t="shared" si="6"/>
        <v>1</v>
      </c>
      <c r="CK41" s="123" t="str">
        <f t="shared" si="7"/>
        <v>会津美里町</v>
      </c>
      <c r="CL41" s="124">
        <f t="shared" si="17"/>
        <v>17.153359411000245</v>
      </c>
      <c r="CM41" s="65">
        <f t="shared" si="18"/>
        <v>0</v>
      </c>
      <c r="CN41" s="66">
        <f t="shared" si="19"/>
        <v>10.734288635692367</v>
      </c>
      <c r="CO41" s="65">
        <f t="shared" si="20"/>
        <v>0</v>
      </c>
      <c r="CP41" s="66">
        <f t="shared" si="8"/>
        <v>1.5145074482730607</v>
      </c>
      <c r="CQ41" s="65">
        <f t="shared" si="21"/>
        <v>0</v>
      </c>
      <c r="CR41" s="66">
        <f t="shared" si="9"/>
        <v>4.9045633270348183</v>
      </c>
      <c r="CS41" s="65">
        <f t="shared" si="22"/>
        <v>0</v>
      </c>
      <c r="CT41" s="66">
        <f t="shared" si="10"/>
        <v>14.558518399050671</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37386</v>
      </c>
      <c r="AY42" s="18" t="str">
        <f>IF(IFERROR(比較地域マスタ!$Z27,"")=0,"",IFERROR(比較地域マスタ!$Z27,""))</f>
        <v>宇多津町</v>
      </c>
      <c r="BB42" s="110" t="str">
        <f t="shared" si="0"/>
        <v>37386</v>
      </c>
      <c r="BC42" s="1031" t="str">
        <f t="shared" si="0"/>
        <v>宇多津町</v>
      </c>
      <c r="BD42" s="34">
        <f t="shared" si="14"/>
        <v>135.83497998219602</v>
      </c>
      <c r="BE42" s="34">
        <f t="shared" si="15"/>
        <v>44.720905397879264</v>
      </c>
      <c r="BF42" s="34">
        <f>VLOOKUP($AX42&amp;"_"&amp;$BC$14,データシート1!$A:$BT,MATCH($BC$12&amp;"_"&amp;BF$20,データシート1!$A$1:$BT$1,0),0)</f>
        <v>43.772184407886208</v>
      </c>
      <c r="BG42" s="34">
        <f>VLOOKUP($AX42&amp;"_"&amp;$BC$14,データシート1!$A:$BT,MATCH($BC$12&amp;"_"&amp;BG$20,データシート1!$A$1:$BT$1,0),0)</f>
        <v>0.94872098999305365</v>
      </c>
      <c r="BH42" s="34">
        <f>VLOOKUP($AX42&amp;"_"&amp;$BC$14,データシート1!$A:$BT,MATCH($BC$12&amp;"_"&amp;BH$20,データシート1!$A$1:$BT$1,0),0)</f>
        <v>0</v>
      </c>
      <c r="BI42" s="34">
        <f>VLOOKUP($AX42&amp;"_"&amp;$BC$14,データシート1!$A:$BT,MATCH($BC$12&amp;"_"&amp;BI$20,データシート1!$A$1:$BT$1,0),0)</f>
        <v>31.645243729943111</v>
      </c>
      <c r="BJ42" s="34">
        <f>VLOOKUP($AX42&amp;"_"&amp;$BC$14,データシート1!$A:$BT,MATCH($BC$12&amp;"_"&amp;BJ$20,データシート1!$A$1:$BT$1,0),0)</f>
        <v>29.852453541068169</v>
      </c>
      <c r="BK42" s="34">
        <f t="shared" si="1"/>
        <v>27.653961592638613</v>
      </c>
      <c r="BL42" s="34">
        <f t="shared" si="2"/>
        <v>26.576485912726334</v>
      </c>
      <c r="BM42" s="34">
        <f>VLOOKUP($AX42&amp;"_"&amp;$BC$14,データシート1!$A:$BT,MATCH($BC$12&amp;"_"&amp;BM$20,データシート1!$A$1:$BT$1,0),0)</f>
        <v>15.759178061736476</v>
      </c>
      <c r="BN42" s="34">
        <f>VLOOKUP($AX42&amp;"_"&amp;$BC$14,データシート1!$A:$BT,MATCH($BC$12&amp;"_"&amp;BN$20,データシート1!$A$1:$BT$1,0),0)</f>
        <v>10.817307850989859</v>
      </c>
      <c r="BO42" s="34">
        <f>VLOOKUP($AX42&amp;"_"&amp;$BC$14,データシート1!$A:$BT,MATCH($BC$12&amp;"_"&amp;BO$20,データシート1!$A$1:$BT$1,0),0)</f>
        <v>1.07747567991228</v>
      </c>
      <c r="BP42" s="34">
        <f>VLOOKUP($AX42&amp;"_"&amp;$BC$14,データシート1!$A:$BT,MATCH($BC$12&amp;"_"&amp;BP$20,データシート1!$A$1:$BT$1,0),0)</f>
        <v>0</v>
      </c>
      <c r="BQ42" s="34">
        <f>VLOOKUP($AX42&amp;"_"&amp;$BC$14,データシート1!$A:$BT,MATCH($BC$12&amp;"_"&amp;BQ$20,データシート1!$A$1:$BT$1,0),0)</f>
        <v>1.962415720666856</v>
      </c>
      <c r="BR42" s="35">
        <f t="shared" si="3"/>
        <v>135.83497998219602</v>
      </c>
      <c r="BT42" s="121" t="str">
        <f t="shared" si="4"/>
        <v>宇多津町</v>
      </c>
      <c r="BU42" s="33">
        <f t="shared" si="25"/>
        <v>135.83497998219602</v>
      </c>
      <c r="BV42" s="59">
        <f t="shared" si="16"/>
        <v>0.32922966826174571</v>
      </c>
      <c r="BW42" s="59">
        <f t="shared" si="5"/>
        <v>0.32224530392409567</v>
      </c>
      <c r="BX42" s="59">
        <f t="shared" si="5"/>
        <v>6.9843643376500163E-3</v>
      </c>
      <c r="BY42" s="59">
        <f t="shared" si="5"/>
        <v>0</v>
      </c>
      <c r="BZ42" s="59">
        <f t="shared" si="5"/>
        <v>0.2329682953101688</v>
      </c>
      <c r="CA42" s="59">
        <f t="shared" ref="CA42:CH68" si="32">BJ42/$BR42</f>
        <v>0.21976999992918578</v>
      </c>
      <c r="CB42" s="59">
        <f t="shared" si="32"/>
        <v>0.20358497933494918</v>
      </c>
      <c r="CC42" s="59">
        <f t="shared" si="32"/>
        <v>0.19565273920023937</v>
      </c>
      <c r="CD42" s="59">
        <f t="shared" si="32"/>
        <v>0.11601708237305326</v>
      </c>
      <c r="CE42" s="59">
        <f t="shared" si="32"/>
        <v>7.9635656827186124E-2</v>
      </c>
      <c r="CF42" s="59">
        <f t="shared" si="32"/>
        <v>7.9322401347098181E-3</v>
      </c>
      <c r="CG42" s="59">
        <f t="shared" si="32"/>
        <v>0</v>
      </c>
      <c r="CH42" s="59">
        <f t="shared" si="32"/>
        <v>1.4447057163950488E-2</v>
      </c>
      <c r="CI42" s="122">
        <f t="shared" si="6"/>
        <v>1</v>
      </c>
      <c r="CK42" s="123" t="str">
        <f t="shared" si="7"/>
        <v>宇多津町</v>
      </c>
      <c r="CL42" s="124">
        <f t="shared" si="17"/>
        <v>44.720905397879264</v>
      </c>
      <c r="CM42" s="65">
        <f t="shared" si="18"/>
        <v>0.80523861669642538</v>
      </c>
      <c r="CN42" s="66">
        <f t="shared" si="19"/>
        <v>43.772184407886208</v>
      </c>
      <c r="CO42" s="65">
        <f t="shared" si="20"/>
        <v>0.82269140750289094</v>
      </c>
      <c r="CP42" s="66">
        <f t="shared" si="8"/>
        <v>0.94872098999305365</v>
      </c>
      <c r="CQ42" s="65">
        <f t="shared" si="21"/>
        <v>0</v>
      </c>
      <c r="CR42" s="66">
        <f t="shared" si="9"/>
        <v>0</v>
      </c>
      <c r="CS42" s="65">
        <f t="shared" si="22"/>
        <v>0</v>
      </c>
      <c r="CT42" s="66">
        <f t="shared" si="10"/>
        <v>31.645243729943111</v>
      </c>
      <c r="CU42" s="67">
        <f t="shared" si="23"/>
        <v>0</v>
      </c>
      <c r="CV42" s="16"/>
      <c r="CW42" s="959">
        <f t="shared" si="24"/>
        <v>36.011000000000003</v>
      </c>
      <c r="CX42" s="962">
        <f>VLOOKUP($AX42&amp;"_"&amp;$CW$14,データシート1!$A:$BT,MATCH($CW$12&amp;"_"&amp;CX$20,データシート1!$A$1:$BT$1,0),0)</f>
        <v>36.011000000000003</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36.011000000000003</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21381</v>
      </c>
      <c r="AY43" s="18" t="str">
        <f>IF(IFERROR(比較地域マスタ!$Z28,"")=0,"",IFERROR(比較地域マスタ!$Z28,""))</f>
        <v>神戸町</v>
      </c>
      <c r="AZ43" s="23"/>
      <c r="BB43" s="110" t="str">
        <f t="shared" si="0"/>
        <v>21381</v>
      </c>
      <c r="BC43" s="1031" t="str">
        <f t="shared" si="0"/>
        <v>神戸町</v>
      </c>
      <c r="BD43" s="34">
        <f t="shared" si="14"/>
        <v>176.84776704399917</v>
      </c>
      <c r="BE43" s="34">
        <f t="shared" si="15"/>
        <v>108.84776225103245</v>
      </c>
      <c r="BF43" s="34">
        <f>VLOOKUP($AX43&amp;"_"&amp;$BC$14,データシート1!$A:$BT,MATCH($BC$12&amp;"_"&amp;BF$20,データシート1!$A$1:$BT$1,0),0)</f>
        <v>105.50428508862827</v>
      </c>
      <c r="BG43" s="34">
        <f>VLOOKUP($AX43&amp;"_"&amp;$BC$14,データシート1!$A:$BT,MATCH($BC$12&amp;"_"&amp;BG$20,データシート1!$A$1:$BT$1,0),0)</f>
        <v>0.86826625337016972</v>
      </c>
      <c r="BH43" s="34">
        <f>VLOOKUP($AX43&amp;"_"&amp;$BC$14,データシート1!$A:$BT,MATCH($BC$12&amp;"_"&amp;BH$20,データシート1!$A$1:$BT$1,0),0)</f>
        <v>2.4752109090340233</v>
      </c>
      <c r="BI43" s="34">
        <f>VLOOKUP($AX43&amp;"_"&amp;$BC$14,データシート1!$A:$BT,MATCH($BC$12&amp;"_"&amp;BI$20,データシート1!$A$1:$BT$1,0),0)</f>
        <v>12.78009121489087</v>
      </c>
      <c r="BJ43" s="34">
        <f>VLOOKUP($AX43&amp;"_"&amp;$BC$14,データシート1!$A:$BT,MATCH($BC$12&amp;"_"&amp;BJ$20,データシート1!$A$1:$BT$1,0),0)</f>
        <v>22.031020409653763</v>
      </c>
      <c r="BK43" s="34">
        <f t="shared" si="1"/>
        <v>30.927530053361401</v>
      </c>
      <c r="BL43" s="34">
        <f t="shared" si="2"/>
        <v>29.835457596599763</v>
      </c>
      <c r="BM43" s="34">
        <f>VLOOKUP($AX43&amp;"_"&amp;$BC$14,データシート1!$A:$BT,MATCH($BC$12&amp;"_"&amp;BM$20,データシート1!$A$1:$BT$1,0),0)</f>
        <v>17.034047317614771</v>
      </c>
      <c r="BN43" s="34">
        <f>VLOOKUP($AX43&amp;"_"&amp;$BC$14,データシート1!$A:$BT,MATCH($BC$12&amp;"_"&amp;BN$20,データシート1!$A$1:$BT$1,0),0)</f>
        <v>12.801410278984992</v>
      </c>
      <c r="BO43" s="34">
        <f>VLOOKUP($AX43&amp;"_"&amp;$BC$14,データシート1!$A:$BT,MATCH($BC$12&amp;"_"&amp;BO$20,データシート1!$A$1:$BT$1,0),0)</f>
        <v>1.09207245676164</v>
      </c>
      <c r="BP43" s="34">
        <f>VLOOKUP($AX43&amp;"_"&amp;$BC$14,データシート1!$A:$BT,MATCH($BC$12&amp;"_"&amp;BP$20,データシート1!$A$1:$BT$1,0),0)</f>
        <v>0</v>
      </c>
      <c r="BQ43" s="34">
        <f>VLOOKUP($AX43&amp;"_"&amp;$BC$14,データシート1!$A:$BT,MATCH($BC$12&amp;"_"&amp;BQ$20,データシート1!$A$1:$BT$1,0),0)</f>
        <v>2.2613631150606861</v>
      </c>
      <c r="BR43" s="35">
        <f t="shared" si="3"/>
        <v>176.84776704399917</v>
      </c>
      <c r="BT43" s="121" t="str">
        <f t="shared" si="4"/>
        <v>神戸町</v>
      </c>
      <c r="BU43" s="33">
        <f t="shared" si="25"/>
        <v>176.84776704399917</v>
      </c>
      <c r="BV43" s="59">
        <f t="shared" si="16"/>
        <v>0.61548847390281991</v>
      </c>
      <c r="BW43" s="59">
        <f t="shared" si="16"/>
        <v>0.59658251190912204</v>
      </c>
      <c r="BX43" s="59">
        <f t="shared" si="16"/>
        <v>4.9096817442662302E-3</v>
      </c>
      <c r="BY43" s="59">
        <f t="shared" si="16"/>
        <v>1.3996280249431697E-2</v>
      </c>
      <c r="BZ43" s="59">
        <f t="shared" si="16"/>
        <v>7.2266059269559355E-2</v>
      </c>
      <c r="CA43" s="59">
        <f t="shared" si="32"/>
        <v>0.12457618650153787</v>
      </c>
      <c r="CB43" s="59">
        <f t="shared" si="32"/>
        <v>0.17488221972102552</v>
      </c>
      <c r="CC43" s="59">
        <f t="shared" si="32"/>
        <v>0.16870700770101776</v>
      </c>
      <c r="CD43" s="59">
        <f t="shared" si="32"/>
        <v>9.6320398059517226E-2</v>
      </c>
      <c r="CE43" s="59">
        <f t="shared" si="32"/>
        <v>7.2386609641500538E-2</v>
      </c>
      <c r="CF43" s="59">
        <f t="shared" si="32"/>
        <v>6.175212020007783E-3</v>
      </c>
      <c r="CG43" s="59">
        <f t="shared" si="32"/>
        <v>0</v>
      </c>
      <c r="CH43" s="59">
        <f t="shared" si="32"/>
        <v>1.2787060605057377E-2</v>
      </c>
      <c r="CI43" s="122">
        <f t="shared" si="6"/>
        <v>1</v>
      </c>
      <c r="CJ43" s="23"/>
      <c r="CK43" s="123" t="str">
        <f t="shared" si="7"/>
        <v>神戸町</v>
      </c>
      <c r="CL43" s="124">
        <f t="shared" si="17"/>
        <v>108.84776225103245</v>
      </c>
      <c r="CM43" s="65">
        <f t="shared" si="18"/>
        <v>1</v>
      </c>
      <c r="CN43" s="66">
        <f t="shared" si="19"/>
        <v>105.50428508862827</v>
      </c>
      <c r="CO43" s="65">
        <f t="shared" si="20"/>
        <v>1</v>
      </c>
      <c r="CP43" s="66">
        <f t="shared" si="8"/>
        <v>0.86826625337016972</v>
      </c>
      <c r="CQ43" s="65">
        <f t="shared" si="21"/>
        <v>0</v>
      </c>
      <c r="CR43" s="66">
        <f t="shared" si="9"/>
        <v>2.4752109090340233</v>
      </c>
      <c r="CS43" s="65">
        <f t="shared" si="22"/>
        <v>0</v>
      </c>
      <c r="CT43" s="66">
        <f t="shared" si="10"/>
        <v>12.78009121489087</v>
      </c>
      <c r="CU43" s="67">
        <f t="shared" si="23"/>
        <v>0</v>
      </c>
      <c r="CV43" s="16"/>
      <c r="CW43" s="959">
        <f t="shared" si="24"/>
        <v>117.002</v>
      </c>
      <c r="CX43" s="962">
        <f>VLOOKUP($AX43&amp;"_"&amp;$CW$14,データシート1!$A:$BT,MATCH($CW$12&amp;"_"&amp;CX$20,データシート1!$A$1:$BT$1,0),0)</f>
        <v>117.002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117.002</v>
      </c>
      <c r="DE43" s="16"/>
      <c r="DF43" s="125">
        <f>VLOOKUP($AX43&amp;"_"&amp;$DF$14,データシート1!$A:$BT,MATCH($DF$12&amp;"_"&amp;DF$20,データシート1!$A$1:$BT$1,0),0)</f>
        <v>8</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8</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45382</v>
      </c>
      <c r="AY44" s="18" t="str">
        <f>IF(IFERROR(比較地域マスタ!$Z29,"")=0,"",IFERROR(比較地域マスタ!$Z29,""))</f>
        <v>国富町</v>
      </c>
      <c r="BB44" s="110" t="str">
        <f t="shared" si="0"/>
        <v>45382</v>
      </c>
      <c r="BC44" s="1031" t="str">
        <f t="shared" si="0"/>
        <v>国富町</v>
      </c>
      <c r="BD44" s="34">
        <f t="shared" si="14"/>
        <v>154.66744837419935</v>
      </c>
      <c r="BE44" s="34">
        <f t="shared" si="15"/>
        <v>80.017726554445844</v>
      </c>
      <c r="BF44" s="34">
        <f>VLOOKUP($AX44&amp;"_"&amp;$BC$14,データシート1!$A:$BT,MATCH($BC$12&amp;"_"&amp;BF$20,データシート1!$A$1:$BT$1,0),0)</f>
        <v>69.839251288868354</v>
      </c>
      <c r="BG44" s="34">
        <f>VLOOKUP($AX44&amp;"_"&amp;$BC$14,データシート1!$A:$BT,MATCH($BC$12&amp;"_"&amp;BG$20,データシート1!$A$1:$BT$1,0),0)</f>
        <v>1.4251807863525721</v>
      </c>
      <c r="BH44" s="34">
        <f>VLOOKUP($AX44&amp;"_"&amp;$BC$14,データシート1!$A:$BT,MATCH($BC$12&amp;"_"&amp;BH$20,データシート1!$A$1:$BT$1,0),0)</f>
        <v>8.7532944792249197</v>
      </c>
      <c r="BI44" s="34">
        <f>VLOOKUP($AX44&amp;"_"&amp;$BC$14,データシート1!$A:$BT,MATCH($BC$12&amp;"_"&amp;BI$20,データシート1!$A$1:$BT$1,0),0)</f>
        <v>16.472233055034366</v>
      </c>
      <c r="BJ44" s="34">
        <f>VLOOKUP($AX44&amp;"_"&amp;$BC$14,データシート1!$A:$BT,MATCH($BC$12&amp;"_"&amp;BJ$20,データシート1!$A$1:$BT$1,0),0)</f>
        <v>16.064723879832215</v>
      </c>
      <c r="BK44" s="34">
        <f t="shared" si="1"/>
        <v>42.112764884886921</v>
      </c>
      <c r="BL44" s="34">
        <f t="shared" si="2"/>
        <v>41.007905651605242</v>
      </c>
      <c r="BM44" s="34">
        <f>VLOOKUP($AX44&amp;"_"&amp;$BC$14,データシート1!$A:$BT,MATCH($BC$12&amp;"_"&amp;BM$20,データシート1!$A$1:$BT$1,0),0)</f>
        <v>16.919879921565965</v>
      </c>
      <c r="BN44" s="34">
        <f>VLOOKUP($AX44&amp;"_"&amp;$BC$14,データシート1!$A:$BT,MATCH($BC$12&amp;"_"&amp;BN$20,データシート1!$A$1:$BT$1,0),0)</f>
        <v>24.088025730039273</v>
      </c>
      <c r="BO44" s="34">
        <f>VLOOKUP($AX44&amp;"_"&amp;$BC$14,データシート1!$A:$BT,MATCH($BC$12&amp;"_"&amp;BO$20,データシート1!$A$1:$BT$1,0),0)</f>
        <v>1.10485923328168</v>
      </c>
      <c r="BP44" s="34">
        <f>VLOOKUP($AX44&amp;"_"&amp;$BC$14,データシート1!$A:$BT,MATCH($BC$12&amp;"_"&amp;BP$20,データシート1!$A$1:$BT$1,0),0)</f>
        <v>0</v>
      </c>
      <c r="BQ44" s="34">
        <f>VLOOKUP($AX44&amp;"_"&amp;$BC$14,データシート1!$A:$BT,MATCH($BC$12&amp;"_"&amp;BQ$20,データシート1!$A$1:$BT$1,0),0)</f>
        <v>0</v>
      </c>
      <c r="BR44" s="35">
        <f t="shared" si="3"/>
        <v>154.66744837419935</v>
      </c>
      <c r="BT44" s="121" t="str">
        <f t="shared" si="4"/>
        <v>国富町</v>
      </c>
      <c r="BU44" s="33">
        <f t="shared" si="25"/>
        <v>154.66744837419935</v>
      </c>
      <c r="BV44" s="59">
        <f t="shared" si="16"/>
        <v>0.5173533758755271</v>
      </c>
      <c r="BW44" s="59">
        <f t="shared" si="16"/>
        <v>0.45154460116197598</v>
      </c>
      <c r="BX44" s="59">
        <f t="shared" si="16"/>
        <v>9.2144843749184888E-3</v>
      </c>
      <c r="BY44" s="59">
        <f t="shared" si="16"/>
        <v>5.6594290338632683E-2</v>
      </c>
      <c r="BZ44" s="59">
        <f t="shared" si="16"/>
        <v>0.10650096855016171</v>
      </c>
      <c r="CA44" s="59">
        <f t="shared" si="32"/>
        <v>0.10386622426824771</v>
      </c>
      <c r="CB44" s="59">
        <f t="shared" si="32"/>
        <v>0.27227943130606341</v>
      </c>
      <c r="CC44" s="59">
        <f t="shared" si="32"/>
        <v>0.26513598098800678</v>
      </c>
      <c r="CD44" s="59">
        <f t="shared" si="32"/>
        <v>0.10939522245579654</v>
      </c>
      <c r="CE44" s="59">
        <f t="shared" si="32"/>
        <v>0.15574075853221023</v>
      </c>
      <c r="CF44" s="59">
        <f t="shared" si="32"/>
        <v>7.1434503180566183E-3</v>
      </c>
      <c r="CG44" s="59">
        <f t="shared" si="32"/>
        <v>0</v>
      </c>
      <c r="CH44" s="59">
        <f t="shared" si="32"/>
        <v>0</v>
      </c>
      <c r="CI44" s="122">
        <f t="shared" si="6"/>
        <v>1</v>
      </c>
      <c r="CK44" s="123" t="str">
        <f t="shared" si="7"/>
        <v>国富町</v>
      </c>
      <c r="CL44" s="124">
        <f t="shared" si="17"/>
        <v>80.017726554445844</v>
      </c>
      <c r="CM44" s="65">
        <f t="shared" si="18"/>
        <v>0.52212180724195711</v>
      </c>
      <c r="CN44" s="66">
        <f t="shared" si="19"/>
        <v>69.839251288868354</v>
      </c>
      <c r="CO44" s="65">
        <f t="shared" si="20"/>
        <v>0.59821660783839381</v>
      </c>
      <c r="CP44" s="66">
        <f t="shared" si="8"/>
        <v>1.4251807863525721</v>
      </c>
      <c r="CQ44" s="65">
        <f t="shared" si="21"/>
        <v>0</v>
      </c>
      <c r="CR44" s="66">
        <f t="shared" si="9"/>
        <v>8.7532944792249197</v>
      </c>
      <c r="CS44" s="65">
        <f t="shared" si="22"/>
        <v>0</v>
      </c>
      <c r="CT44" s="66">
        <f t="shared" si="10"/>
        <v>16.472233055034366</v>
      </c>
      <c r="CU44" s="67">
        <f t="shared" si="23"/>
        <v>0</v>
      </c>
      <c r="CV44" s="16"/>
      <c r="CW44" s="959">
        <f t="shared" si="24"/>
        <v>41.779000000000003</v>
      </c>
      <c r="CX44" s="962">
        <f>VLOOKUP($AX44&amp;"_"&amp;$CW$14,データシート1!$A:$BT,MATCH($CW$12&amp;"_"&amp;CX$20,データシート1!$A$1:$BT$1,0),0)</f>
        <v>41.779000000000003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41.779000000000003</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29342</v>
      </c>
      <c r="AY45" s="18" t="str">
        <f>IF(IFERROR(比較地域マスタ!$Z30,"")=0,"",IFERROR(比較地域マスタ!$Z30,""))</f>
        <v>平群町</v>
      </c>
      <c r="BB45" s="110" t="str">
        <f t="shared" si="0"/>
        <v>29342</v>
      </c>
      <c r="BC45" s="1031" t="str">
        <f t="shared" si="0"/>
        <v>平群町</v>
      </c>
      <c r="BD45" s="34">
        <f t="shared" si="14"/>
        <v>56.178914221496498</v>
      </c>
      <c r="BE45" s="34">
        <f t="shared" si="15"/>
        <v>4.2924303268687574</v>
      </c>
      <c r="BF45" s="34">
        <f>VLOOKUP($AX45&amp;"_"&amp;$BC$14,データシート1!$A:$BT,MATCH($BC$12&amp;"_"&amp;BF$20,データシート1!$A$1:$BT$1,0),0)</f>
        <v>1.6093101003241426</v>
      </c>
      <c r="BG45" s="34">
        <f>VLOOKUP($AX45&amp;"_"&amp;$BC$14,データシート1!$A:$BT,MATCH($BC$12&amp;"_"&amp;BG$20,データシート1!$A$1:$BT$1,0),0)</f>
        <v>0.49295159335261235</v>
      </c>
      <c r="BH45" s="34">
        <f>VLOOKUP($AX45&amp;"_"&amp;$BC$14,データシート1!$A:$BT,MATCH($BC$12&amp;"_"&amp;BH$20,データシート1!$A$1:$BT$1,0),0)</f>
        <v>2.1901686331920018</v>
      </c>
      <c r="BI45" s="34">
        <f>VLOOKUP($AX45&amp;"_"&amp;$BC$14,データシート1!$A:$BT,MATCH($BC$12&amp;"_"&amp;BI$20,データシート1!$A$1:$BT$1,0),0)</f>
        <v>9.2370862851702267</v>
      </c>
      <c r="BJ45" s="34">
        <f>VLOOKUP($AX45&amp;"_"&amp;$BC$14,データシート1!$A:$BT,MATCH($BC$12&amp;"_"&amp;BJ$20,データシート1!$A$1:$BT$1,0),0)</f>
        <v>19.21798094628997</v>
      </c>
      <c r="BK45" s="34">
        <f t="shared" si="1"/>
        <v>21.860880669167546</v>
      </c>
      <c r="BL45" s="34">
        <f t="shared" si="2"/>
        <v>20.775931439508398</v>
      </c>
      <c r="BM45" s="34">
        <f>VLOOKUP($AX45&amp;"_"&amp;$BC$14,データシート1!$A:$BT,MATCH($BC$12&amp;"_"&amp;BM$20,データシート1!$A$1:$BT$1,0),0)</f>
        <v>12.486379375004141</v>
      </c>
      <c r="BN45" s="34">
        <f>VLOOKUP($AX45&amp;"_"&amp;$BC$14,データシート1!$A:$BT,MATCH($BC$12&amp;"_"&amp;BN$20,データシート1!$A$1:$BT$1,0),0)</f>
        <v>8.2895520645042566</v>
      </c>
      <c r="BO45" s="34">
        <f>VLOOKUP($AX45&amp;"_"&amp;$BC$14,データシート1!$A:$BT,MATCH($BC$12&amp;"_"&amp;BO$20,データシート1!$A$1:$BT$1,0),0)</f>
        <v>1.0849492296591501</v>
      </c>
      <c r="BP45" s="34">
        <f>VLOOKUP($AX45&amp;"_"&amp;$BC$14,データシート1!$A:$BT,MATCH($BC$12&amp;"_"&amp;BP$20,データシート1!$A$1:$BT$1,0),0)</f>
        <v>0</v>
      </c>
      <c r="BQ45" s="34">
        <f>VLOOKUP($AX45&amp;"_"&amp;$BC$14,データシート1!$A:$BT,MATCH($BC$12&amp;"_"&amp;BQ$20,データシート1!$A$1:$BT$1,0),0)</f>
        <v>1.5705359940000001</v>
      </c>
      <c r="BR45" s="35">
        <f t="shared" si="3"/>
        <v>56.178914221496498</v>
      </c>
      <c r="BT45" s="121" t="str">
        <f t="shared" si="4"/>
        <v>平群町</v>
      </c>
      <c r="BU45" s="33">
        <f t="shared" si="25"/>
        <v>56.178914221496498</v>
      </c>
      <c r="BV45" s="59">
        <f t="shared" si="16"/>
        <v>7.6406430888731683E-2</v>
      </c>
      <c r="BW45" s="59">
        <f t="shared" si="16"/>
        <v>2.8646158841360278E-2</v>
      </c>
      <c r="BX45" s="59">
        <f t="shared" si="16"/>
        <v>8.7746728498356696E-3</v>
      </c>
      <c r="BY45" s="59">
        <f t="shared" si="16"/>
        <v>3.898559919753572E-2</v>
      </c>
      <c r="BZ45" s="59">
        <f t="shared" si="16"/>
        <v>0.16442265595862504</v>
      </c>
      <c r="CA45" s="59">
        <f t="shared" si="32"/>
        <v>0.34208530393662062</v>
      </c>
      <c r="CB45" s="59">
        <f t="shared" si="32"/>
        <v>0.38912964004567074</v>
      </c>
      <c r="CC45" s="59">
        <f t="shared" si="32"/>
        <v>0.36981724775945601</v>
      </c>
      <c r="CD45" s="59">
        <f t="shared" si="32"/>
        <v>0.22226095943709623</v>
      </c>
      <c r="CE45" s="59">
        <f t="shared" si="32"/>
        <v>0.14755628832235981</v>
      </c>
      <c r="CF45" s="59">
        <f t="shared" si="32"/>
        <v>1.9312392286214768E-2</v>
      </c>
      <c r="CG45" s="59">
        <f t="shared" si="32"/>
        <v>0</v>
      </c>
      <c r="CH45" s="59">
        <f t="shared" si="32"/>
        <v>2.79559691703519E-2</v>
      </c>
      <c r="CI45" s="122">
        <f t="shared" si="6"/>
        <v>1</v>
      </c>
      <c r="CK45" s="123" t="str">
        <f t="shared" si="7"/>
        <v>平群町</v>
      </c>
      <c r="CL45" s="124">
        <f t="shared" si="17"/>
        <v>4.2924303268687574</v>
      </c>
      <c r="CM45" s="65">
        <f t="shared" si="18"/>
        <v>0</v>
      </c>
      <c r="CN45" s="66">
        <f t="shared" si="19"/>
        <v>1.6093101003241426</v>
      </c>
      <c r="CO45" s="65">
        <f t="shared" si="20"/>
        <v>0</v>
      </c>
      <c r="CP45" s="66">
        <f t="shared" si="8"/>
        <v>0.49295159335261235</v>
      </c>
      <c r="CQ45" s="65">
        <f t="shared" si="21"/>
        <v>0</v>
      </c>
      <c r="CR45" s="66">
        <f t="shared" si="9"/>
        <v>2.1901686331920018</v>
      </c>
      <c r="CS45" s="65">
        <f t="shared" si="22"/>
        <v>0</v>
      </c>
      <c r="CT45" s="66">
        <f t="shared" si="10"/>
        <v>9.2370862851702267</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20382</v>
      </c>
      <c r="AY46" s="18" t="str">
        <f>IF(IFERROR(比較地域マスタ!$Z31,"")=0,"",IFERROR(比較地域マスタ!$Z31,""))</f>
        <v>辰野町</v>
      </c>
      <c r="BB46" s="110" t="str">
        <f t="shared" si="0"/>
        <v>20382</v>
      </c>
      <c r="BC46" s="1031" t="str">
        <f t="shared" si="0"/>
        <v>辰野町</v>
      </c>
      <c r="BD46" s="34">
        <f t="shared" si="14"/>
        <v>129.56756334799937</v>
      </c>
      <c r="BE46" s="34">
        <f t="shared" si="15"/>
        <v>45.135654021652826</v>
      </c>
      <c r="BF46" s="34">
        <f>VLOOKUP($AX46&amp;"_"&amp;$BC$14,データシート1!$A:$BT,MATCH($BC$12&amp;"_"&amp;BF$20,データシート1!$A$1:$BT$1,0),0)</f>
        <v>41.793277689540922</v>
      </c>
      <c r="BG46" s="34">
        <f>VLOOKUP($AX46&amp;"_"&amp;$BC$14,データシート1!$A:$BT,MATCH($BC$12&amp;"_"&amp;BG$20,データシート1!$A$1:$BT$1,0),0)</f>
        <v>1.0081872623697272</v>
      </c>
      <c r="BH46" s="34">
        <f>VLOOKUP($AX46&amp;"_"&amp;$BC$14,データシート1!$A:$BT,MATCH($BC$12&amp;"_"&amp;BH$20,データシート1!$A$1:$BT$1,0),0)</f>
        <v>2.3341890697421768</v>
      </c>
      <c r="BI46" s="34">
        <f>VLOOKUP($AX46&amp;"_"&amp;$BC$14,データシート1!$A:$BT,MATCH($BC$12&amp;"_"&amp;BI$20,データシート1!$A$1:$BT$1,0),0)</f>
        <v>15.312820852630493</v>
      </c>
      <c r="BJ46" s="34">
        <f>VLOOKUP($AX46&amp;"_"&amp;$BC$14,データシート1!$A:$BT,MATCH($BC$12&amp;"_"&amp;BJ$20,データシート1!$A$1:$BT$1,0),0)</f>
        <v>29.624038039621951</v>
      </c>
      <c r="BK46" s="34">
        <f t="shared" si="1"/>
        <v>38.06146335685586</v>
      </c>
      <c r="BL46" s="34">
        <f t="shared" si="2"/>
        <v>36.960048962910633</v>
      </c>
      <c r="BM46" s="34">
        <f>VLOOKUP($AX46&amp;"_"&amp;$BC$14,データシート1!$A:$BT,MATCH($BC$12&amp;"_"&amp;BM$20,データシート1!$A$1:$BT$1,0),0)</f>
        <v>18.522300873250945</v>
      </c>
      <c r="BN46" s="34">
        <f>VLOOKUP($AX46&amp;"_"&amp;$BC$14,データシート1!$A:$BT,MATCH($BC$12&amp;"_"&amp;BN$20,データシート1!$A$1:$BT$1,0),0)</f>
        <v>18.437748089659692</v>
      </c>
      <c r="BO46" s="34">
        <f>VLOOKUP($AX46&amp;"_"&amp;$BC$14,データシート1!$A:$BT,MATCH($BC$12&amp;"_"&amp;BO$20,データシート1!$A$1:$BT$1,0),0)</f>
        <v>1.1014143939452301</v>
      </c>
      <c r="BP46" s="34">
        <f>VLOOKUP($AX46&amp;"_"&amp;$BC$14,データシート1!$A:$BT,MATCH($BC$12&amp;"_"&amp;BP$20,データシート1!$A$1:$BT$1,0),0)</f>
        <v>0</v>
      </c>
      <c r="BQ46" s="34">
        <f>VLOOKUP($AX46&amp;"_"&amp;$BC$14,データシート1!$A:$BT,MATCH($BC$12&amp;"_"&amp;BQ$20,データシート1!$A$1:$BT$1,0),0)</f>
        <v>1.4335870772382411</v>
      </c>
      <c r="BR46" s="35">
        <f t="shared" si="3"/>
        <v>129.56756334799937</v>
      </c>
      <c r="BT46" s="121" t="str">
        <f t="shared" si="4"/>
        <v>辰野町</v>
      </c>
      <c r="BU46" s="33">
        <f t="shared" si="25"/>
        <v>129.56756334799937</v>
      </c>
      <c r="BV46" s="59">
        <f t="shared" si="16"/>
        <v>0.34835612290110846</v>
      </c>
      <c r="BW46" s="59">
        <f t="shared" si="16"/>
        <v>0.32255972567216024</v>
      </c>
      <c r="BX46" s="59">
        <f t="shared" si="16"/>
        <v>7.7811701966014821E-3</v>
      </c>
      <c r="BY46" s="59">
        <f t="shared" si="16"/>
        <v>1.8015227032346738E-2</v>
      </c>
      <c r="BZ46" s="59">
        <f t="shared" si="16"/>
        <v>0.11818406132638702</v>
      </c>
      <c r="CA46" s="59">
        <f t="shared" si="32"/>
        <v>0.22863776453105128</v>
      </c>
      <c r="CB46" s="59">
        <f t="shared" si="32"/>
        <v>0.29375765333047427</v>
      </c>
      <c r="CC46" s="59">
        <f t="shared" si="32"/>
        <v>0.28525695789803035</v>
      </c>
      <c r="CD46" s="59">
        <f t="shared" si="32"/>
        <v>0.14295476734020826</v>
      </c>
      <c r="CE46" s="59">
        <f t="shared" si="32"/>
        <v>0.14230219055782209</v>
      </c>
      <c r="CF46" s="59">
        <f t="shared" si="32"/>
        <v>8.5006954324439478E-3</v>
      </c>
      <c r="CG46" s="59">
        <f t="shared" si="32"/>
        <v>0</v>
      </c>
      <c r="CH46" s="59">
        <f t="shared" si="32"/>
        <v>1.1064397910978982E-2</v>
      </c>
      <c r="CI46" s="122">
        <f t="shared" si="6"/>
        <v>1</v>
      </c>
      <c r="CK46" s="123" t="str">
        <f t="shared" si="7"/>
        <v>辰野町</v>
      </c>
      <c r="CL46" s="124">
        <f t="shared" si="17"/>
        <v>45.135654021652826</v>
      </c>
      <c r="CM46" s="65">
        <f t="shared" si="18"/>
        <v>0.77834254895579191</v>
      </c>
      <c r="CN46" s="66">
        <f t="shared" si="19"/>
        <v>41.793277689540922</v>
      </c>
      <c r="CO46" s="65">
        <f t="shared" si="20"/>
        <v>0.84058972978785518</v>
      </c>
      <c r="CP46" s="66">
        <f t="shared" si="8"/>
        <v>1.0081872623697272</v>
      </c>
      <c r="CQ46" s="65">
        <f t="shared" si="21"/>
        <v>0</v>
      </c>
      <c r="CR46" s="66">
        <f t="shared" si="9"/>
        <v>2.3341890697421768</v>
      </c>
      <c r="CS46" s="65">
        <f t="shared" si="22"/>
        <v>0</v>
      </c>
      <c r="CT46" s="66">
        <f t="shared" si="10"/>
        <v>15.312820852630493</v>
      </c>
      <c r="CU46" s="67">
        <f t="shared" si="23"/>
        <v>0</v>
      </c>
      <c r="CV46" s="16"/>
      <c r="CW46" s="959">
        <f t="shared" si="24"/>
        <v>35.131</v>
      </c>
      <c r="CX46" s="962">
        <f>VLOOKUP($AX46&amp;"_"&amp;$CW$14,データシート1!$A:$BT,MATCH($CW$12&amp;"_"&amp;CX$20,データシート1!$A$1:$BT$1,0),0)</f>
        <v>35.131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35.131</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6</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17384</v>
      </c>
      <c r="AY47" s="18" t="str">
        <f>IF(IFERROR(比較地域マスタ!$Z32,"")=0,"",IFERROR(比較地域マスタ!$Z32,""))</f>
        <v>志賀町</v>
      </c>
      <c r="BB47" s="110" t="str">
        <f t="shared" si="0"/>
        <v>17384</v>
      </c>
      <c r="BC47" s="1031" t="str">
        <f t="shared" si="0"/>
        <v>志賀町</v>
      </c>
      <c r="BD47" s="34">
        <f t="shared" si="14"/>
        <v>179.92359323980511</v>
      </c>
      <c r="BE47" s="34">
        <f t="shared" si="15"/>
        <v>83.414945428160465</v>
      </c>
      <c r="BF47" s="34">
        <f>VLOOKUP($AX47&amp;"_"&amp;$BC$14,データシート1!$A:$BT,MATCH($BC$12&amp;"_"&amp;BF$20,データシート1!$A$1:$BT$1,0),0)</f>
        <v>51.247016175920315</v>
      </c>
      <c r="BG47" s="34">
        <f>VLOOKUP($AX47&amp;"_"&amp;$BC$14,データシート1!$A:$BT,MATCH($BC$12&amp;"_"&amp;BG$20,データシート1!$A$1:$BT$1,0),0)</f>
        <v>2.0672509065962945</v>
      </c>
      <c r="BH47" s="34">
        <f>VLOOKUP($AX47&amp;"_"&amp;$BC$14,データシート1!$A:$BT,MATCH($BC$12&amp;"_"&amp;BH$20,データシート1!$A$1:$BT$1,0),0)</f>
        <v>30.100678345643857</v>
      </c>
      <c r="BI47" s="34">
        <f>VLOOKUP($AX47&amp;"_"&amp;$BC$14,データシート1!$A:$BT,MATCH($BC$12&amp;"_"&amp;BI$20,データシート1!$A$1:$BT$1,0),0)</f>
        <v>21.106601770141587</v>
      </c>
      <c r="BJ47" s="34">
        <f>VLOOKUP($AX47&amp;"_"&amp;$BC$14,データシート1!$A:$BT,MATCH($BC$12&amp;"_"&amp;BJ$20,データシート1!$A$1:$BT$1,0),0)</f>
        <v>30.203501954537714</v>
      </c>
      <c r="BK47" s="34">
        <f t="shared" si="1"/>
        <v>42.89248722221668</v>
      </c>
      <c r="BL47" s="34">
        <f t="shared" si="2"/>
        <v>41.772739276548663</v>
      </c>
      <c r="BM47" s="34">
        <f>VLOOKUP($AX47&amp;"_"&amp;$BC$14,データシート1!$A:$BT,MATCH($BC$12&amp;"_"&amp;BM$20,データシート1!$A$1:$BT$1,0),0)</f>
        <v>17.898457601984276</v>
      </c>
      <c r="BN47" s="34">
        <f>VLOOKUP($AX47&amp;"_"&amp;$BC$14,データシート1!$A:$BT,MATCH($BC$12&amp;"_"&amp;BN$20,データシート1!$A$1:$BT$1,0),0)</f>
        <v>23.87428167456439</v>
      </c>
      <c r="BO47" s="34">
        <f>VLOOKUP($AX47&amp;"_"&amp;$BC$14,データシート1!$A:$BT,MATCH($BC$12&amp;"_"&amp;BO$20,データシート1!$A$1:$BT$1,0),0)</f>
        <v>1.1197479456680199</v>
      </c>
      <c r="BP47" s="34">
        <f>VLOOKUP($AX47&amp;"_"&amp;$BC$14,データシート1!$A:$BT,MATCH($BC$12&amp;"_"&amp;BP$20,データシート1!$A$1:$BT$1,0),0)</f>
        <v>0</v>
      </c>
      <c r="BQ47" s="34">
        <f>VLOOKUP($AX47&amp;"_"&amp;$BC$14,データシート1!$A:$BT,MATCH($BC$12&amp;"_"&amp;BQ$20,データシート1!$A$1:$BT$1,0),0)</f>
        <v>2.3060568647486819</v>
      </c>
      <c r="BR47" s="35">
        <f t="shared" si="3"/>
        <v>179.92359323980511</v>
      </c>
      <c r="BT47" s="121" t="str">
        <f t="shared" si="4"/>
        <v>志賀町</v>
      </c>
      <c r="BU47" s="33">
        <f t="shared" si="25"/>
        <v>179.92359323980511</v>
      </c>
      <c r="BV47" s="59">
        <f t="shared" si="16"/>
        <v>0.46361315893121174</v>
      </c>
      <c r="BW47" s="59">
        <f t="shared" si="16"/>
        <v>0.28482654916533073</v>
      </c>
      <c r="BX47" s="59">
        <f t="shared" si="16"/>
        <v>1.1489604389131049E-2</v>
      </c>
      <c r="BY47" s="59">
        <f t="shared" si="16"/>
        <v>0.16729700537674999</v>
      </c>
      <c r="BZ47" s="59">
        <f t="shared" si="16"/>
        <v>0.11730869415224696</v>
      </c>
      <c r="CA47" s="59">
        <f t="shared" si="32"/>
        <v>0.1678684902334181</v>
      </c>
      <c r="CB47" s="59">
        <f t="shared" si="32"/>
        <v>0.23839278912715392</v>
      </c>
      <c r="CC47" s="59">
        <f t="shared" si="32"/>
        <v>0.2321693254584643</v>
      </c>
      <c r="CD47" s="59">
        <f t="shared" si="32"/>
        <v>9.947810223047801E-2</v>
      </c>
      <c r="CE47" s="59">
        <f t="shared" si="32"/>
        <v>0.13269122322798632</v>
      </c>
      <c r="CF47" s="59">
        <f t="shared" si="32"/>
        <v>6.2234636686896395E-3</v>
      </c>
      <c r="CG47" s="59">
        <f t="shared" si="32"/>
        <v>0</v>
      </c>
      <c r="CH47" s="59">
        <f t="shared" si="32"/>
        <v>1.2816867555969336E-2</v>
      </c>
      <c r="CI47" s="122">
        <f t="shared" si="6"/>
        <v>1</v>
      </c>
      <c r="CK47" s="123" t="str">
        <f t="shared" si="7"/>
        <v>志賀町</v>
      </c>
      <c r="CL47" s="124">
        <f t="shared" si="17"/>
        <v>83.414945428160465</v>
      </c>
      <c r="CM47" s="65">
        <f t="shared" si="18"/>
        <v>0.38557838568269243</v>
      </c>
      <c r="CN47" s="66">
        <f t="shared" si="19"/>
        <v>51.247016175920315</v>
      </c>
      <c r="CO47" s="65">
        <f t="shared" si="20"/>
        <v>0.62760727160369933</v>
      </c>
      <c r="CP47" s="66">
        <f t="shared" si="8"/>
        <v>2.0672509065962945</v>
      </c>
      <c r="CQ47" s="65">
        <f t="shared" si="21"/>
        <v>0</v>
      </c>
      <c r="CR47" s="66">
        <f t="shared" si="9"/>
        <v>30.100678345643857</v>
      </c>
      <c r="CS47" s="65">
        <f t="shared" si="22"/>
        <v>0</v>
      </c>
      <c r="CT47" s="66">
        <f t="shared" si="10"/>
        <v>21.106601770141587</v>
      </c>
      <c r="CU47" s="67">
        <f t="shared" si="23"/>
        <v>0</v>
      </c>
      <c r="CV47" s="16"/>
      <c r="CW47" s="959">
        <f t="shared" si="24"/>
        <v>32.162999999999997</v>
      </c>
      <c r="CX47" s="962">
        <f>VLOOKUP($AX47&amp;"_"&amp;$CW$14,データシート1!$A:$BT,MATCH($CW$12&amp;"_"&amp;CX$20,データシート1!$A$1:$BT$1,0),0)</f>
        <v>32.162999999999997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67.872</v>
      </c>
      <c r="DC47" s="962">
        <f>VLOOKUP($AX47&amp;"_"&amp;$CW$14,データシート1!$A:$BT,MATCH($CW$12&amp;"_"&amp;DC$20,データシート1!$A$1:$BT$1,0),0)</f>
        <v>0</v>
      </c>
      <c r="DD47" s="961">
        <f t="shared" si="11"/>
        <v>100.035</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2</v>
      </c>
      <c r="DK47" s="64">
        <f>VLOOKUP($AX47&amp;"_"&amp;$DF$14,データシート1!$A:$BT,MATCH($DF$12&amp;"_"&amp;DK$20,データシート1!$A$1:$BT$1,0),0)</f>
        <v>0</v>
      </c>
      <c r="DL47" s="68">
        <f t="shared" si="12"/>
        <v>6</v>
      </c>
      <c r="DM47" s="16"/>
      <c r="DN47" s="126">
        <f t="shared" si="26"/>
        <v>0.32</v>
      </c>
      <c r="DO47" s="127">
        <f t="shared" si="27"/>
        <v>0</v>
      </c>
      <c r="DP47" s="127">
        <f t="shared" si="29"/>
        <v>0</v>
      </c>
      <c r="DQ47" s="127">
        <f t="shared" si="30"/>
        <v>0</v>
      </c>
      <c r="DR47" s="127">
        <f t="shared" si="31"/>
        <v>0.68</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27321</v>
      </c>
      <c r="AY48" s="18" t="str">
        <f>IF(IFERROR(比較地域マスタ!$Z33,"")=0,"",IFERROR(比較地域マスタ!$Z33,""))</f>
        <v>豊能町</v>
      </c>
      <c r="BB48" s="110" t="str">
        <f t="shared" si="0"/>
        <v>27321</v>
      </c>
      <c r="BC48" s="1031" t="str">
        <f t="shared" si="0"/>
        <v>豊能町</v>
      </c>
      <c r="BD48" s="34">
        <f t="shared" si="14"/>
        <v>49.602166781293661</v>
      </c>
      <c r="BE48" s="34">
        <f t="shared" si="15"/>
        <v>1.6319759622966539</v>
      </c>
      <c r="BF48" s="34">
        <f>VLOOKUP($AX48&amp;"_"&amp;$BC$14,データシート1!$A:$BT,MATCH($BC$12&amp;"_"&amp;BF$20,データシート1!$A$1:$BT$1,0),0)</f>
        <v>0.86434149643228941</v>
      </c>
      <c r="BG48" s="34">
        <f>VLOOKUP($AX48&amp;"_"&amp;$BC$14,データシート1!$A:$BT,MATCH($BC$12&amp;"_"&amp;BG$20,データシート1!$A$1:$BT$1,0),0)</f>
        <v>0.37099235839468009</v>
      </c>
      <c r="BH48" s="34">
        <f>VLOOKUP($AX48&amp;"_"&amp;$BC$14,データシート1!$A:$BT,MATCH($BC$12&amp;"_"&amp;BH$20,データシート1!$A$1:$BT$1,0),0)</f>
        <v>0.39664210746968448</v>
      </c>
      <c r="BI48" s="34">
        <f>VLOOKUP($AX48&amp;"_"&amp;$BC$14,データシート1!$A:$BT,MATCH($BC$12&amp;"_"&amp;BI$20,データシート1!$A$1:$BT$1,0),0)</f>
        <v>7.3219588562639606</v>
      </c>
      <c r="BJ48" s="34">
        <f>VLOOKUP($AX48&amp;"_"&amp;$BC$14,データシート1!$A:$BT,MATCH($BC$12&amp;"_"&amp;BJ$20,データシート1!$A$1:$BT$1,0),0)</f>
        <v>16.925713716716977</v>
      </c>
      <c r="BK48" s="34">
        <f t="shared" si="1"/>
        <v>21.795426055693738</v>
      </c>
      <c r="BL48" s="34">
        <f t="shared" si="2"/>
        <v>20.696405533151808</v>
      </c>
      <c r="BM48" s="34">
        <f>VLOOKUP($AX48&amp;"_"&amp;$BC$14,データシート1!$A:$BT,MATCH($BC$12&amp;"_"&amp;BM$20,データシート1!$A$1:$BT$1,0),0)</f>
        <v>12.978386486547789</v>
      </c>
      <c r="BN48" s="34">
        <f>VLOOKUP($AX48&amp;"_"&amp;$BC$14,データシート1!$A:$BT,MATCH($BC$12&amp;"_"&amp;BN$20,データシート1!$A$1:$BT$1,0),0)</f>
        <v>7.7180190466040193</v>
      </c>
      <c r="BO48" s="34">
        <f>VLOOKUP($AX48&amp;"_"&amp;$BC$14,データシート1!$A:$BT,MATCH($BC$12&amp;"_"&amp;BO$20,データシート1!$A$1:$BT$1,0),0)</f>
        <v>1.0990205225419301</v>
      </c>
      <c r="BP48" s="34">
        <f>VLOOKUP($AX48&amp;"_"&amp;$BC$14,データシート1!$A:$BT,MATCH($BC$12&amp;"_"&amp;BP$20,データシート1!$A$1:$BT$1,0),0)</f>
        <v>0</v>
      </c>
      <c r="BQ48" s="34">
        <f>VLOOKUP($AX48&amp;"_"&amp;$BC$14,データシート1!$A:$BT,MATCH($BC$12&amp;"_"&amp;BQ$20,データシート1!$A$1:$BT$1,0),0)</f>
        <v>1.9270921903223299</v>
      </c>
      <c r="BR48" s="35">
        <f t="shared" si="3"/>
        <v>49.602166781293661</v>
      </c>
      <c r="BT48" s="121" t="str">
        <f t="shared" si="4"/>
        <v>豊能町</v>
      </c>
      <c r="BU48" s="33">
        <f t="shared" si="25"/>
        <v>49.602166781293661</v>
      </c>
      <c r="BV48" s="59">
        <f t="shared" si="16"/>
        <v>3.2901303878364381E-2</v>
      </c>
      <c r="BW48" s="59">
        <f t="shared" si="16"/>
        <v>1.7425478613532188E-2</v>
      </c>
      <c r="BX48" s="59">
        <f t="shared" si="16"/>
        <v>7.479357908505551E-3</v>
      </c>
      <c r="BY48" s="59">
        <f t="shared" si="16"/>
        <v>7.996467356326642E-3</v>
      </c>
      <c r="BZ48" s="59">
        <f t="shared" si="16"/>
        <v>0.14761368971133881</v>
      </c>
      <c r="CA48" s="59">
        <f t="shared" si="32"/>
        <v>0.34122932152028745</v>
      </c>
      <c r="CB48" s="59">
        <f t="shared" si="32"/>
        <v>0.43940471697122296</v>
      </c>
      <c r="CC48" s="59">
        <f t="shared" si="32"/>
        <v>0.4172480130637557</v>
      </c>
      <c r="CD48" s="59">
        <f t="shared" si="32"/>
        <v>0.26164958768378432</v>
      </c>
      <c r="CE48" s="59">
        <f t="shared" si="32"/>
        <v>0.15559842537997143</v>
      </c>
      <c r="CF48" s="59">
        <f t="shared" si="32"/>
        <v>2.2156703907467223E-2</v>
      </c>
      <c r="CG48" s="59">
        <f t="shared" si="32"/>
        <v>0</v>
      </c>
      <c r="CH48" s="59">
        <f t="shared" si="32"/>
        <v>3.8850967918786346E-2</v>
      </c>
      <c r="CI48" s="122">
        <f t="shared" si="6"/>
        <v>1</v>
      </c>
      <c r="CK48" s="123" t="str">
        <f t="shared" si="7"/>
        <v>豊能町</v>
      </c>
      <c r="CL48" s="124">
        <f t="shared" si="17"/>
        <v>1.6319759622966539</v>
      </c>
      <c r="CM48" s="65">
        <f t="shared" si="18"/>
        <v>0</v>
      </c>
      <c r="CN48" s="66">
        <f t="shared" si="19"/>
        <v>0.86434149643228941</v>
      </c>
      <c r="CO48" s="65">
        <f t="shared" si="20"/>
        <v>0</v>
      </c>
      <c r="CP48" s="66">
        <f t="shared" si="8"/>
        <v>0.37099235839468009</v>
      </c>
      <c r="CQ48" s="65">
        <f t="shared" si="21"/>
        <v>0</v>
      </c>
      <c r="CR48" s="66">
        <f t="shared" si="9"/>
        <v>0.39664210746968448</v>
      </c>
      <c r="CS48" s="65">
        <f t="shared" si="22"/>
        <v>0</v>
      </c>
      <c r="CT48" s="66">
        <f t="shared" si="10"/>
        <v>7.3219588562639606</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08310</v>
      </c>
      <c r="AY49" s="18" t="str">
        <f>IF(IFERROR(比較地域マスタ!$Z34,"")=0,"",IFERROR(比較地域マスタ!$Z34,""))</f>
        <v>城里町</v>
      </c>
      <c r="BB49" s="110" t="str">
        <f t="shared" si="0"/>
        <v>08310</v>
      </c>
      <c r="BC49" s="1031" t="str">
        <f t="shared" si="0"/>
        <v>城里町</v>
      </c>
      <c r="BD49" s="34">
        <f t="shared" si="14"/>
        <v>142.54517023876258</v>
      </c>
      <c r="BE49" s="34">
        <f t="shared" si="15"/>
        <v>56.065995981738325</v>
      </c>
      <c r="BF49" s="34">
        <f>VLOOKUP($AX49&amp;"_"&amp;$BC$14,データシート1!$A:$BT,MATCH($BC$12&amp;"_"&amp;BF$20,データシート1!$A$1:$BT$1,0),0)</f>
        <v>52.346989840014899</v>
      </c>
      <c r="BG49" s="34">
        <f>VLOOKUP($AX49&amp;"_"&amp;$BC$14,データシート1!$A:$BT,MATCH($BC$12&amp;"_"&amp;BG$20,データシート1!$A$1:$BT$1,0),0)</f>
        <v>1.2206335143927938</v>
      </c>
      <c r="BH49" s="34">
        <f>VLOOKUP($AX49&amp;"_"&amp;$BC$14,データシート1!$A:$BT,MATCH($BC$12&amp;"_"&amp;BH$20,データシート1!$A$1:$BT$1,0),0)</f>
        <v>2.4983726273306313</v>
      </c>
      <c r="BI49" s="34">
        <f>VLOOKUP($AX49&amp;"_"&amp;$BC$14,データシート1!$A:$BT,MATCH($BC$12&amp;"_"&amp;BI$20,データシート1!$A$1:$BT$1,0),0)</f>
        <v>13.260848892009722</v>
      </c>
      <c r="BJ49" s="34">
        <f>VLOOKUP($AX49&amp;"_"&amp;$BC$14,データシート1!$A:$BT,MATCH($BC$12&amp;"_"&amp;BJ$20,データシート1!$A$1:$BT$1,0),0)</f>
        <v>25.358830944182884</v>
      </c>
      <c r="BK49" s="34">
        <f t="shared" si="1"/>
        <v>45.299834385371625</v>
      </c>
      <c r="BL49" s="34">
        <f t="shared" si="2"/>
        <v>44.212783219846166</v>
      </c>
      <c r="BM49" s="34">
        <f>VLOOKUP($AX49&amp;"_"&amp;$BC$14,データシート1!$A:$BT,MATCH($BC$12&amp;"_"&amp;BM$20,データシート1!$A$1:$BT$1,0),0)</f>
        <v>20.612651529477827</v>
      </c>
      <c r="BN49" s="34">
        <f>VLOOKUP($AX49&amp;"_"&amp;$BC$14,データシート1!$A:$BT,MATCH($BC$12&amp;"_"&amp;BN$20,データシート1!$A$1:$BT$1,0),0)</f>
        <v>23.60013169036834</v>
      </c>
      <c r="BO49" s="34">
        <f>VLOOKUP($AX49&amp;"_"&amp;$BC$14,データシート1!$A:$BT,MATCH($BC$12&amp;"_"&amp;BO$20,データシート1!$A$1:$BT$1,0),0)</f>
        <v>1.08705116552546</v>
      </c>
      <c r="BP49" s="34">
        <f>VLOOKUP($AX49&amp;"_"&amp;$BC$14,データシート1!$A:$BT,MATCH($BC$12&amp;"_"&amp;BP$20,データシート1!$A$1:$BT$1,0),0)</f>
        <v>0</v>
      </c>
      <c r="BQ49" s="34">
        <f>VLOOKUP($AX49&amp;"_"&amp;$BC$14,データシート1!$A:$BT,MATCH($BC$12&amp;"_"&amp;BQ$20,データシート1!$A$1:$BT$1,0),0)</f>
        <v>2.559660035459999</v>
      </c>
      <c r="BR49" s="35">
        <f t="shared" si="3"/>
        <v>142.54517023876258</v>
      </c>
      <c r="BT49" s="121" t="str">
        <f t="shared" si="4"/>
        <v>城里町</v>
      </c>
      <c r="BU49" s="33">
        <f t="shared" si="25"/>
        <v>142.54517023876258</v>
      </c>
      <c r="BV49" s="59">
        <f t="shared" si="16"/>
        <v>0.39332090934984337</v>
      </c>
      <c r="BW49" s="59">
        <f t="shared" si="16"/>
        <v>0.36723089075788329</v>
      </c>
      <c r="BX49" s="59">
        <f t="shared" si="16"/>
        <v>8.5631348459455879E-3</v>
      </c>
      <c r="BY49" s="59">
        <f t="shared" si="16"/>
        <v>1.7526883746014455E-2</v>
      </c>
      <c r="BZ49" s="59">
        <f t="shared" si="16"/>
        <v>9.302909996738476E-2</v>
      </c>
      <c r="CA49" s="59">
        <f t="shared" si="32"/>
        <v>0.1779003168027857</v>
      </c>
      <c r="CB49" s="59">
        <f t="shared" si="32"/>
        <v>0.3177928393469564</v>
      </c>
      <c r="CC49" s="59">
        <f t="shared" si="32"/>
        <v>0.31016682743996121</v>
      </c>
      <c r="CD49" s="59">
        <f t="shared" si="32"/>
        <v>0.14460434888780671</v>
      </c>
      <c r="CE49" s="59">
        <f t="shared" si="32"/>
        <v>0.16556247855215447</v>
      </c>
      <c r="CF49" s="59">
        <f t="shared" si="32"/>
        <v>7.626011906995191E-3</v>
      </c>
      <c r="CG49" s="59">
        <f t="shared" si="32"/>
        <v>0</v>
      </c>
      <c r="CH49" s="59">
        <f t="shared" si="32"/>
        <v>1.7956834533029629E-2</v>
      </c>
      <c r="CI49" s="122">
        <f t="shared" si="6"/>
        <v>1</v>
      </c>
      <c r="CK49" s="123" t="str">
        <f t="shared" si="7"/>
        <v>城里町</v>
      </c>
      <c r="CL49" s="124">
        <f t="shared" si="17"/>
        <v>56.065995981738325</v>
      </c>
      <c r="CM49" s="65">
        <f t="shared" si="18"/>
        <v>0.1390147425997505</v>
      </c>
      <c r="CN49" s="66">
        <f t="shared" si="19"/>
        <v>52.346989840014899</v>
      </c>
      <c r="CO49" s="65">
        <f t="shared" si="20"/>
        <v>0.14889108282673663</v>
      </c>
      <c r="CP49" s="66">
        <f t="shared" si="8"/>
        <v>1.2206335143927938</v>
      </c>
      <c r="CQ49" s="65">
        <f t="shared" si="21"/>
        <v>0</v>
      </c>
      <c r="CR49" s="66">
        <f t="shared" si="9"/>
        <v>2.4983726273306313</v>
      </c>
      <c r="CS49" s="65">
        <f t="shared" si="22"/>
        <v>0</v>
      </c>
      <c r="CT49" s="66">
        <f t="shared" si="10"/>
        <v>13.260848892009722</v>
      </c>
      <c r="CU49" s="67">
        <f t="shared" si="23"/>
        <v>0</v>
      </c>
      <c r="CV49" s="16"/>
      <c r="CW49" s="959">
        <f t="shared" si="24"/>
        <v>7.7939999999999996</v>
      </c>
      <c r="CX49" s="962">
        <f>VLOOKUP($AX49&amp;"_"&amp;$CW$14,データシート1!$A:$BT,MATCH($CW$12&amp;"_"&amp;CX$20,データシート1!$A$1:$BT$1,0),0)</f>
        <v>7.7939999999999996</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7.7939999999999996</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国富町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宮崎県</v>
      </c>
      <c r="AY4" s="1038" t="str">
        <f>年度マスタ!$J4</f>
        <v>国富町</v>
      </c>
      <c r="AZ4" s="1038" t="str">
        <f>年度マスタ!$K4</f>
        <v>45382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46204</v>
      </c>
      <c r="AY13" s="18" t="str">
        <f>IF(IFERROR(比較地域マスタ!$Z6,"")=0,"",IFERROR(比較地域マスタ!$Z6,""))</f>
        <v>枕崎市</v>
      </c>
      <c r="BC13" s="844" t="str">
        <f t="shared" ref="BC13:BC59" si="0">AX13</f>
        <v>46204</v>
      </c>
      <c r="BD13" s="1031" t="str">
        <f>AY13</f>
        <v>枕崎市</v>
      </c>
      <c r="BE13" s="34">
        <f>VLOOKUP($BC13&amp;"_"&amp;$AZ$7,データシート1!$A:$BT,MATCH("cb_"&amp;BE$12,データシート1!$A$1:$BT$1,0),0)</f>
        <v>4157.9400000000023</v>
      </c>
      <c r="BF13" s="34">
        <f>VLOOKUP($BC13&amp;"_"&amp;$AZ$7,データシート1!$A:$BT,MATCH("cb_"&amp;BF$12,データシート1!$A$1:$BT$1,0),0)</f>
        <v>51459.659999999967</v>
      </c>
      <c r="BG13" s="34">
        <f>VLOOKUP($BC13&amp;"_"&amp;$AZ$7,データシート1!$A:$BT,MATCH("cb_"&amp;BG$12,データシート1!$A$1:$BT$1,0),0)</f>
        <v>19</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1990</v>
      </c>
      <c r="BK13" s="34">
        <f>SUM(BE13:BJ13)</f>
        <v>57626.599999999969</v>
      </c>
      <c r="BL13" s="36"/>
      <c r="BM13" s="844" t="str">
        <f>AX13</f>
        <v>46204</v>
      </c>
      <c r="BN13" s="1031" t="str">
        <f>AY13</f>
        <v>枕崎市</v>
      </c>
      <c r="BO13" s="34">
        <f>BE13*VLOOKUP(BO$12,別紙!$B$4:$E$10,MATCH("設備利用率",別紙!$B$4:$E$4,0),0)/100*8760/10^3</f>
        <v>4990.0269528000017</v>
      </c>
      <c r="BP13" s="34">
        <f>BF13*VLOOKUP(BP$12,別紙!$B$4:$E$10,MATCH("設備利用率",別紙!$B$4:$E$4,0),0)/100*8760/10^3</f>
        <v>68068.779861599949</v>
      </c>
      <c r="BQ13" s="34">
        <f>BG13*VLOOKUP(BQ$12,別紙!$B$4:$E$10,MATCH("設備利用率",別紙!$B$4:$E$4,0),0)/100*8760/10^3</f>
        <v>41.277119999999996</v>
      </c>
      <c r="BR13" s="34">
        <f>BH13*VLOOKUP(BR$12,別紙!$B$4:$E$10,MATCH("設備利用率",別紙!$B$4:$E$4,0),0)/100*8760/10^3</f>
        <v>0</v>
      </c>
      <c r="BS13" s="34">
        <f>BI13*VLOOKUP(BS$12,別紙!$B$4:$E$10,MATCH("設備利用率",別紙!$B$4:$E$4,0),0)/100*8760/10^3</f>
        <v>0</v>
      </c>
      <c r="BT13" s="34">
        <f>BJ13*VLOOKUP(BT$12,別紙!$B$4:$E$10,MATCH("設備利用率",別紙!$B$4:$E$4,0),0)/100*8760/10^3</f>
        <v>13945.92</v>
      </c>
      <c r="BU13" s="34">
        <f>SUM(BO13:BT13)</f>
        <v>87046.003934399952</v>
      </c>
      <c r="BV13" s="36"/>
      <c r="BW13" s="33" t="str">
        <f>AX13</f>
        <v>46204</v>
      </c>
      <c r="BX13" s="33" t="str">
        <f>AY13</f>
        <v>枕崎市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127822.67950150387</v>
      </c>
      <c r="BZ13" s="36"/>
      <c r="CA13" s="33" t="str">
        <f>AX13</f>
        <v>46204</v>
      </c>
      <c r="CB13" s="33" t="str">
        <f>AY13</f>
        <v>枕崎市</v>
      </c>
      <c r="CC13" s="223">
        <f>BO13/$BY13</f>
        <v>3.9038666473435124E-2</v>
      </c>
      <c r="CD13" s="223">
        <f t="shared" ref="CD13:CH28" si="1">BP13/$BY13</f>
        <v>0.5325250583625819</v>
      </c>
      <c r="CE13" s="223">
        <f t="shared" si="1"/>
        <v>3.229248530931818E-4</v>
      </c>
      <c r="CF13" s="223">
        <f t="shared" si="1"/>
        <v>0</v>
      </c>
      <c r="CG13" s="223">
        <f t="shared" si="1"/>
        <v>0</v>
      </c>
      <c r="CH13" s="223">
        <f t="shared" si="1"/>
        <v>0.10910364306543835</v>
      </c>
      <c r="CI13" s="223">
        <f>BU13/BY13</f>
        <v>0.68099029275454859</v>
      </c>
      <c r="CK13" s="18" t="str">
        <f>AX13</f>
        <v>46204</v>
      </c>
      <c r="CL13" s="18" t="str">
        <f>AY13</f>
        <v>枕崎市</v>
      </c>
      <c r="CM13" s="18">
        <f>VLOOKUP($CK13&amp;"_"&amp;$AZ$7,データシート1!$A:$BT,MATCH("ca_太陽光発電（10kW未満）",データシート1!$A$1:$BT$1,0),0)</f>
        <v>831</v>
      </c>
      <c r="CN13" s="18">
        <f>VLOOKUP($CK13&amp;"_"&amp;$AZ$5,データシート1!$A:$BT,MATCH("ab_家庭",データシート1!$A$1:$BT$1,0),0)</f>
        <v>10471</v>
      </c>
      <c r="CO13" s="223">
        <f>CM13/CN13</f>
        <v>7.9362047559927415E-2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20213</v>
      </c>
      <c r="AY14" s="18" t="str">
        <f>IF(IFERROR(比較地域マスタ!$Z7,"")=0,"",IFERROR(比較地域マスタ!$Z7,""))</f>
        <v>飯山市</v>
      </c>
      <c r="BC14" s="844" t="str">
        <f t="shared" si="0"/>
        <v>20213</v>
      </c>
      <c r="BD14" s="1031" t="str">
        <f t="shared" ref="BD14:BD60" si="2">AY14</f>
        <v>飯山市</v>
      </c>
      <c r="BE14" s="34">
        <f>VLOOKUP($BC14&amp;"_"&amp;$AZ$7,データシート1!$A:$BT,MATCH("cb_"&amp;BE$12,データシート1!$A$1:$BT$1,0),0)</f>
        <v>395.70000000000005</v>
      </c>
      <c r="BF14" s="34">
        <f>VLOOKUP($BC14&amp;"_"&amp;$AZ$7,データシート1!$A:$BT,MATCH("cb_"&amp;BF$12,データシート1!$A$1:$BT$1,0),0)</f>
        <v>2076.1000000000004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2471.8000000000002</v>
      </c>
      <c r="BL14" s="36"/>
      <c r="BM14" s="844" t="str">
        <f t="shared" ref="BM14:BM60" si="4">AX14</f>
        <v>20213</v>
      </c>
      <c r="BN14" s="1031" t="str">
        <f t="shared" ref="BN14:BN60" si="5">AY14</f>
        <v>飯山市</v>
      </c>
      <c r="BO14" s="34">
        <f>BE14*VLOOKUP(BO$12,別紙!$B$4:$E$10,MATCH("設備利用率",別紙!$B$4:$E$4,0),0)/100*8760/10^3</f>
        <v>474.88748399999997</v>
      </c>
      <c r="BP14" s="34">
        <f>BF14*VLOOKUP(BP$12,別紙!$B$4:$E$10,MATCH("設備利用率",別紙!$B$4:$E$4,0),0)/100*8760/10^3</f>
        <v>2746.1820360000002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3221.06952</v>
      </c>
      <c r="BV14" s="36"/>
      <c r="BW14" s="33" t="str">
        <f t="shared" ref="BW14:BW60" si="7">AX14</f>
        <v>20213</v>
      </c>
      <c r="BX14" s="33" t="str">
        <f t="shared" ref="BX14:BX60" si="8">AY14</f>
        <v>飯山市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136853.31976159109</v>
      </c>
      <c r="BZ14" s="36"/>
      <c r="CA14" s="33" t="str">
        <f t="shared" ref="CA14:CA60" si="9">AX14</f>
        <v>20213</v>
      </c>
      <c r="CB14" s="33" t="str">
        <f t="shared" ref="CB14:CB60" si="10">AY14</f>
        <v>飯山市</v>
      </c>
      <c r="CC14" s="223">
        <f t="shared" ref="CC14:CC60" si="11">BO14/$BY14</f>
        <v>3.4700472361743956E-3</v>
      </c>
      <c r="CD14" s="223">
        <f t="shared" si="1"/>
        <v>2.0066608839186793E-2</v>
      </c>
      <c r="CE14" s="223">
        <f t="shared" si="1"/>
        <v>0</v>
      </c>
      <c r="CF14" s="223">
        <f t="shared" si="1"/>
        <v>0</v>
      </c>
      <c r="CG14" s="223">
        <f t="shared" si="1"/>
        <v>0</v>
      </c>
      <c r="CH14" s="223">
        <f t="shared" si="1"/>
        <v>0</v>
      </c>
      <c r="CI14" s="223">
        <f t="shared" ref="CI14:CI60" si="12">BU14/BY14</f>
        <v>2.3536656075361186E-2</v>
      </c>
      <c r="CK14" s="18" t="str">
        <f t="shared" ref="CK14:CK60" si="13">AX14</f>
        <v>20213</v>
      </c>
      <c r="CL14" s="18" t="str">
        <f t="shared" ref="CL14:CL60" si="14">AY14</f>
        <v>飯山市</v>
      </c>
      <c r="CM14" s="18">
        <f>VLOOKUP($CK14&amp;"_"&amp;$AZ$7,データシート1!$A:$BT,MATCH("ca_太陽光発電（10kW未満）",データシート1!$A$1:$BT$1,0),0)</f>
        <v>87</v>
      </c>
      <c r="CN14" s="18">
        <f>VLOOKUP($CK14&amp;"_"&amp;$AZ$5,データシート1!$A:$BT,MATCH("ab_家庭",データシート1!$A$1:$BT$1,0),0)</f>
        <v>8005</v>
      </c>
      <c r="CO14" s="223">
        <f t="shared" ref="CO14:CO60" si="15">CM14/CN14</f>
        <v>1.0868207370393504E-2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46392</v>
      </c>
      <c r="AY15" s="18" t="str">
        <f>IF(IFERROR(比較地域マスタ!$Z8,"")=0,"",IFERROR(比較地域マスタ!$Z8,""))</f>
        <v>さつま町</v>
      </c>
      <c r="BC15" s="844" t="str">
        <f t="shared" si="0"/>
        <v>46392</v>
      </c>
      <c r="BD15" s="1031" t="str">
        <f t="shared" si="2"/>
        <v>さつま町</v>
      </c>
      <c r="BE15" s="34">
        <f>VLOOKUP($BC15&amp;"_"&amp;$AZ$7,データシート1!$A:$BT,MATCH("cb_"&amp;BE$12,データシート1!$A$1:$BT$1,0),0)</f>
        <v>5758.2230000000072</v>
      </c>
      <c r="BF15" s="34">
        <f>VLOOKUP($BC15&amp;"_"&amp;$AZ$7,データシート1!$A:$BT,MATCH("cb_"&amp;BF$12,データシート1!$A$1:$BT$1,0),0)</f>
        <v>81425.149999999936</v>
      </c>
      <c r="BG15" s="34">
        <f>VLOOKUP($BC15&amp;"_"&amp;$AZ$7,データシート1!$A:$BT,MATCH("cb_"&amp;BG$12,データシート1!$A$1:$BT$1,0),0)</f>
        <v>0</v>
      </c>
      <c r="BH15" s="34">
        <f>VLOOKUP($BC15&amp;"_"&amp;$AZ$7,データシート1!$A:$BT,MATCH("cb_"&amp;BH$12,データシート1!$A$1:$BT$1,0),0)</f>
        <v>530</v>
      </c>
      <c r="BI15" s="34">
        <f>VLOOKUP($BC15&amp;"_"&amp;$AZ$7,データシート1!$A:$BT,MATCH("cb_"&amp;BI$12,データシート1!$A$1:$BT$1,0),0)</f>
        <v>0</v>
      </c>
      <c r="BJ15" s="34">
        <f>VLOOKUP($BC15&amp;"_"&amp;$AZ$7,データシート1!$A:$BT,MATCH("cb_"&amp;BJ$12,データシート1!$A$1:$BT$1,0),0)</f>
        <v>3940</v>
      </c>
      <c r="BK15" s="34">
        <f t="shared" si="3"/>
        <v>91653.372999999949</v>
      </c>
      <c r="BL15" s="36"/>
      <c r="BM15" s="844" t="str">
        <f t="shared" si="4"/>
        <v>46392</v>
      </c>
      <c r="BN15" s="1031" t="str">
        <f t="shared" si="5"/>
        <v>さつま町</v>
      </c>
      <c r="BO15" s="34">
        <f>BE15*VLOOKUP(BO$12,別紙!$B$4:$E$10,MATCH("設備利用率",別紙!$B$4:$E$4,0),0)/100*8760/10^3</f>
        <v>6910.5585867600075</v>
      </c>
      <c r="BP15" s="34">
        <f>BF15*VLOOKUP(BP$12,別紙!$B$4:$E$10,MATCH("設備利用率",別紙!$B$4:$E$4,0),0)/100*8760/10^3</f>
        <v>107705.9314139999</v>
      </c>
      <c r="BQ15" s="34">
        <f>BG15*VLOOKUP(BQ$12,別紙!$B$4:$E$10,MATCH("設備利用率",別紙!$B$4:$E$4,0),0)/100*8760/10^3</f>
        <v>0</v>
      </c>
      <c r="BR15" s="34">
        <f>BH15*VLOOKUP(BR$12,別紙!$B$4:$E$10,MATCH("設備利用率",別紙!$B$4:$E$4,0),0)/100*8760/10^3</f>
        <v>2785.68</v>
      </c>
      <c r="BS15" s="34">
        <f>BI15*VLOOKUP(BS$12,別紙!$B$4:$E$10,MATCH("設備利用率",別紙!$B$4:$E$4,0),0)/100*8760/10^3</f>
        <v>0</v>
      </c>
      <c r="BT15" s="34">
        <f>BJ15*VLOOKUP(BT$12,別紙!$B$4:$E$10,MATCH("設備利用率",別紙!$B$4:$E$4,0),0)/100*8760/10^3</f>
        <v>27611.52</v>
      </c>
      <c r="BU15" s="34">
        <f t="shared" si="6"/>
        <v>145013.6900007599</v>
      </c>
      <c r="BV15" s="36"/>
      <c r="BW15" s="33" t="str">
        <f t="shared" si="7"/>
        <v>46392</v>
      </c>
      <c r="BX15" s="33" t="str">
        <f t="shared" si="8"/>
        <v>さつま町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146694.52784868356</v>
      </c>
      <c r="BZ15" s="36"/>
      <c r="CA15" s="33" t="str">
        <f t="shared" si="9"/>
        <v>46392</v>
      </c>
      <c r="CB15" s="33" t="str">
        <f t="shared" si="10"/>
        <v>さつま町</v>
      </c>
      <c r="CC15" s="223">
        <f t="shared" si="11"/>
        <v>4.7108496057114667E-2</v>
      </c>
      <c r="CD15" s="223">
        <f t="shared" si="1"/>
        <v>0.73421914909531827</v>
      </c>
      <c r="CE15" s="223">
        <f t="shared" si="1"/>
        <v>0</v>
      </c>
      <c r="CF15" s="223">
        <f t="shared" si="1"/>
        <v>1.8989665400971523E-2</v>
      </c>
      <c r="CG15" s="223">
        <f t="shared" si="1"/>
        <v>0</v>
      </c>
      <c r="CH15" s="223">
        <f t="shared" si="1"/>
        <v>0.18822460799956681</v>
      </c>
      <c r="CI15" s="223">
        <f t="shared" si="12"/>
        <v>0.98854191855297113</v>
      </c>
      <c r="CK15" s="18" t="str">
        <f t="shared" si="13"/>
        <v>46392</v>
      </c>
      <c r="CL15" s="18" t="str">
        <f t="shared" si="14"/>
        <v>さつま町</v>
      </c>
      <c r="CM15" s="18">
        <f>VLOOKUP($CK15&amp;"_"&amp;$AZ$7,データシート1!$A:$BT,MATCH("ca_太陽光発電（10kW未満）",データシート1!$A$1:$BT$1,0),0)</f>
        <v>1126</v>
      </c>
      <c r="CN15" s="18">
        <f>VLOOKUP($CK15&amp;"_"&amp;$AZ$5,データシート1!$A:$BT,MATCH("ab_家庭",データシート1!$A$1:$BT$1,0),0)</f>
        <v>10034</v>
      </c>
      <c r="CO15" s="223">
        <f t="shared" si="15"/>
        <v>0.11221845724536576</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21401</v>
      </c>
      <c r="AY16" s="18" t="str">
        <f>IF(IFERROR(比較地域マスタ!$Z9,"")=0,"",IFERROR(比較地域マスタ!$Z9,""))</f>
        <v>揖斐川町</v>
      </c>
      <c r="BC16" s="844" t="str">
        <f t="shared" si="0"/>
        <v>21401</v>
      </c>
      <c r="BD16" s="1031" t="str">
        <f t="shared" si="2"/>
        <v>揖斐川町</v>
      </c>
      <c r="BE16" s="34">
        <f>VLOOKUP($BC16&amp;"_"&amp;$AZ$7,データシート1!$A:$BT,MATCH("cb_"&amp;BE$12,データシート1!$A$1:$BT$1,0),0)</f>
        <v>3003.9000000000037</v>
      </c>
      <c r="BF16" s="34">
        <f>VLOOKUP($BC16&amp;"_"&amp;$AZ$7,データシート1!$A:$BT,MATCH("cb_"&amp;BF$12,データシート1!$A$1:$BT$1,0),0)</f>
        <v>21108.80000000001</v>
      </c>
      <c r="BG16" s="34">
        <f>VLOOKUP($BC16&amp;"_"&amp;$AZ$7,データシート1!$A:$BT,MATCH("cb_"&amp;BG$12,データシート1!$A$1:$BT$1,0),0)</f>
        <v>0</v>
      </c>
      <c r="BH16" s="34">
        <f>VLOOKUP($BC16&amp;"_"&amp;$AZ$7,データシート1!$A:$BT,MATCH("cb_"&amp;BH$12,データシート1!$A$1:$BT$1,0),0)</f>
        <v>45437.1</v>
      </c>
      <c r="BI16" s="34">
        <f>VLOOKUP($BC16&amp;"_"&amp;$AZ$7,データシート1!$A:$BT,MATCH("cb_"&amp;BI$12,データシート1!$A$1:$BT$1,0),0)</f>
        <v>0</v>
      </c>
      <c r="BJ16" s="34">
        <f>VLOOKUP($BC16&amp;"_"&amp;$AZ$7,データシート1!$A:$BT,MATCH("cb_"&amp;BJ$12,データシート1!$A$1:$BT$1,0),0)</f>
        <v>0</v>
      </c>
      <c r="BK16" s="34">
        <f t="shared" si="3"/>
        <v>69549.800000000017</v>
      </c>
      <c r="BL16" s="36"/>
      <c r="BM16" s="844" t="str">
        <f t="shared" si="4"/>
        <v>21401</v>
      </c>
      <c r="BN16" s="1031" t="str">
        <f t="shared" si="5"/>
        <v>揖斐川町</v>
      </c>
      <c r="BO16" s="34">
        <f>BE16*VLOOKUP(BO$12,別紙!$B$4:$E$10,MATCH("設備利用率",別紙!$B$4:$E$4,0),0)/100*8760/10^3</f>
        <v>3605.0404680000042</v>
      </c>
      <c r="BP16" s="34">
        <f>BF16*VLOOKUP(BP$12,別紙!$B$4:$E$10,MATCH("設備利用率",別紙!$B$4:$E$4,0),0)/100*8760/10^3</f>
        <v>27921.87628800001</v>
      </c>
      <c r="BQ16" s="34">
        <f>BG16*VLOOKUP(BQ$12,別紙!$B$4:$E$10,MATCH("設備利用率",別紙!$B$4:$E$4,0),0)/100*8760/10^3</f>
        <v>0</v>
      </c>
      <c r="BR16" s="34">
        <f>BH16*VLOOKUP(BR$12,別紙!$B$4:$E$10,MATCH("設備利用率",別紙!$B$4:$E$4,0),0)/100*8760/10^3</f>
        <v>238817.3976</v>
      </c>
      <c r="BS16" s="34">
        <f>BI16*VLOOKUP(BS$12,別紙!$B$4:$E$10,MATCH("設備利用率",別紙!$B$4:$E$4,0),0)/100*8760/10^3</f>
        <v>0</v>
      </c>
      <c r="BT16" s="34">
        <f>BJ16*VLOOKUP(BT$12,別紙!$B$4:$E$10,MATCH("設備利用率",別紙!$B$4:$E$4,0),0)/100*8760/10^3</f>
        <v>0</v>
      </c>
      <c r="BU16" s="34">
        <f t="shared" si="6"/>
        <v>270344.31435599999</v>
      </c>
      <c r="BV16" s="36"/>
      <c r="BW16" s="33" t="str">
        <f t="shared" si="7"/>
        <v>21401</v>
      </c>
      <c r="BX16" s="33" t="str">
        <f t="shared" si="8"/>
        <v>揖斐川町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129161.1883794578</v>
      </c>
      <c r="BZ16" s="36"/>
      <c r="CA16" s="33" t="str">
        <f t="shared" si="9"/>
        <v>21401</v>
      </c>
      <c r="CB16" s="33" t="str">
        <f t="shared" si="10"/>
        <v>揖斐川町</v>
      </c>
      <c r="CC16" s="223">
        <f t="shared" si="11"/>
        <v>2.7911174503976312E-2</v>
      </c>
      <c r="CD16" s="223">
        <f t="shared" si="1"/>
        <v>0.21617853349234739</v>
      </c>
      <c r="CE16" s="223">
        <f t="shared" si="1"/>
        <v>0</v>
      </c>
      <c r="CF16" s="223">
        <f t="shared" si="1"/>
        <v>1.8489873049045302</v>
      </c>
      <c r="CG16" s="223">
        <f t="shared" si="1"/>
        <v>0</v>
      </c>
      <c r="CH16" s="223">
        <f t="shared" si="1"/>
        <v>0</v>
      </c>
      <c r="CI16" s="223">
        <f t="shared" si="12"/>
        <v>2.0930770129008538</v>
      </c>
      <c r="CK16" s="18" t="str">
        <f t="shared" si="13"/>
        <v>21401</v>
      </c>
      <c r="CL16" s="18" t="str">
        <f t="shared" si="14"/>
        <v>揖斐川町</v>
      </c>
      <c r="CM16" s="18">
        <f>VLOOKUP($CK16&amp;"_"&amp;$AZ$7,データシート1!$A:$BT,MATCH("ca_太陽光発電（10kW未満）",データシート1!$A$1:$BT$1,0),0)</f>
        <v>635</v>
      </c>
      <c r="CN16" s="18">
        <f>VLOOKUP($CK16&amp;"_"&amp;$AZ$5,データシート1!$A:$BT,MATCH("ab_家庭",データシート1!$A$1:$BT$1,0),0)</f>
        <v>7943</v>
      </c>
      <c r="CO16" s="223">
        <f t="shared" si="15"/>
        <v>7.9944605312854092E-2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38506</v>
      </c>
      <c r="AY17" s="18" t="str">
        <f>IF(IFERROR(比較地域マスタ!$Z10,"")=0,"",IFERROR(比較地域マスタ!$Z10,""))</f>
        <v>愛南町</v>
      </c>
      <c r="BC17" s="844" t="str">
        <f t="shared" si="0"/>
        <v>38506</v>
      </c>
      <c r="BD17" s="1031" t="str">
        <f t="shared" si="2"/>
        <v>愛南町</v>
      </c>
      <c r="BE17" s="34">
        <f>VLOOKUP($BC17&amp;"_"&amp;$AZ$7,データシート1!$A:$BT,MATCH("cb_"&amp;BE$12,データシート1!$A$1:$BT$1,0),0)</f>
        <v>3024.765000000004</v>
      </c>
      <c r="BF17" s="34">
        <f>VLOOKUP($BC17&amp;"_"&amp;$AZ$7,データシート1!$A:$BT,MATCH("cb_"&amp;BF$12,データシート1!$A$1:$BT$1,0),0)</f>
        <v>25913.62</v>
      </c>
      <c r="BG17" s="34">
        <f>VLOOKUP($BC17&amp;"_"&amp;$AZ$7,データシート1!$A:$BT,MATCH("cb_"&amp;BG$12,データシート1!$A$1:$BT$1,0),0)</f>
        <v>16000</v>
      </c>
      <c r="BH17" s="34">
        <f>VLOOKUP($BC17&amp;"_"&amp;$AZ$7,データシート1!$A:$BT,MATCH("cb_"&amp;BH$12,データシート1!$A$1:$BT$1,0),0)</f>
        <v>30</v>
      </c>
      <c r="BI17" s="34">
        <f>VLOOKUP($BC17&amp;"_"&amp;$AZ$7,データシート1!$A:$BT,MATCH("cb_"&amp;BI$12,データシート1!$A$1:$BT$1,0),0)</f>
        <v>0</v>
      </c>
      <c r="BJ17" s="34">
        <f>VLOOKUP($BC17&amp;"_"&amp;$AZ$7,データシート1!$A:$BT,MATCH("cb_"&amp;BJ$12,データシート1!$A$1:$BT$1,0),0)</f>
        <v>0</v>
      </c>
      <c r="BK17" s="34">
        <f t="shared" si="3"/>
        <v>44968.385000000002</v>
      </c>
      <c r="BL17" s="36"/>
      <c r="BM17" s="844" t="str">
        <f t="shared" si="4"/>
        <v>38506</v>
      </c>
      <c r="BN17" s="1031" t="str">
        <f t="shared" si="5"/>
        <v>愛南町</v>
      </c>
      <c r="BO17" s="34">
        <f>BE17*VLOOKUP(BO$12,別紙!$B$4:$E$10,MATCH("設備利用率",別紙!$B$4:$E$4,0),0)/100*8760/10^3</f>
        <v>3630.0809718000046</v>
      </c>
      <c r="BP17" s="34">
        <f>BF17*VLOOKUP(BP$12,別紙!$B$4:$E$10,MATCH("設備利用率",別紙!$B$4:$E$4,0),0)/100*8760/10^3</f>
        <v>34277.499991199991</v>
      </c>
      <c r="BQ17" s="34">
        <f>BG17*VLOOKUP(BQ$12,別紙!$B$4:$E$10,MATCH("設備利用率",別紙!$B$4:$E$4,0),0)/100*8760/10^3</f>
        <v>34759.68</v>
      </c>
      <c r="BR17" s="34">
        <f>BH17*VLOOKUP(BR$12,別紙!$B$4:$E$10,MATCH("設備利用率",別紙!$B$4:$E$4,0),0)/100*8760/10^3</f>
        <v>157.68</v>
      </c>
      <c r="BS17" s="34">
        <f>BI17*VLOOKUP(BS$12,別紙!$B$4:$E$10,MATCH("設備利用率",別紙!$B$4:$E$4,0),0)/100*8760/10^3</f>
        <v>0</v>
      </c>
      <c r="BT17" s="34">
        <f>BJ17*VLOOKUP(BT$12,別紙!$B$4:$E$10,MATCH("設備利用率",別紙!$B$4:$E$4,0),0)/100*8760/10^3</f>
        <v>0</v>
      </c>
      <c r="BU17" s="34">
        <f t="shared" si="6"/>
        <v>72824.940962999986</v>
      </c>
      <c r="BV17" s="36"/>
      <c r="BW17" s="33" t="str">
        <f t="shared" si="7"/>
        <v>38506</v>
      </c>
      <c r="BX17" s="33" t="str">
        <f t="shared" si="8"/>
        <v>愛南町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99869.406797829608</v>
      </c>
      <c r="BZ17" s="36"/>
      <c r="CA17" s="33" t="str">
        <f t="shared" si="9"/>
        <v>38506</v>
      </c>
      <c r="CB17" s="33" t="str">
        <f t="shared" si="10"/>
        <v>愛南町</v>
      </c>
      <c r="CC17" s="223">
        <f t="shared" si="11"/>
        <v>3.634827809830242E-2</v>
      </c>
      <c r="CD17" s="223">
        <f t="shared" si="1"/>
        <v>0.34322322611357414</v>
      </c>
      <c r="CE17" s="223">
        <f t="shared" si="1"/>
        <v>0.34805133137884431</v>
      </c>
      <c r="CF17" s="223">
        <f t="shared" si="1"/>
        <v>1.5788618862951607E-3</v>
      </c>
      <c r="CG17" s="223">
        <f t="shared" si="1"/>
        <v>0</v>
      </c>
      <c r="CH17" s="223">
        <f t="shared" si="1"/>
        <v>0</v>
      </c>
      <c r="CI17" s="223">
        <f t="shared" si="12"/>
        <v>0.72920169747701591</v>
      </c>
      <c r="CK17" s="18" t="str">
        <f t="shared" si="13"/>
        <v>38506</v>
      </c>
      <c r="CL17" s="18" t="str">
        <f t="shared" si="14"/>
        <v>愛南町</v>
      </c>
      <c r="CM17" s="18">
        <f>VLOOKUP($CK17&amp;"_"&amp;$AZ$7,データシート1!$A:$BT,MATCH("ca_太陽光発電（10kW未満）",データシート1!$A$1:$BT$1,0),0)</f>
        <v>585</v>
      </c>
      <c r="CN17" s="18">
        <f>VLOOKUP($CK17&amp;"_"&amp;$AZ$5,データシート1!$A:$BT,MATCH("ab_家庭",データシート1!$A$1:$BT$1,0),0)</f>
        <v>10017</v>
      </c>
      <c r="CO17" s="223">
        <f t="shared" si="15"/>
        <v>5.8400718778077267E-2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16322</v>
      </c>
      <c r="AY18" s="18" t="str">
        <f>IF(IFERROR(比較地域マスタ!$Z11,"")=0,"",IFERROR(比較地域マスタ!$Z11,""))</f>
        <v>上市町</v>
      </c>
      <c r="BC18" s="844" t="str">
        <f t="shared" si="0"/>
        <v>16322</v>
      </c>
      <c r="BD18" s="1031" t="str">
        <f t="shared" si="2"/>
        <v>上市町</v>
      </c>
      <c r="BE18" s="34">
        <f>VLOOKUP($BC18&amp;"_"&amp;$AZ$7,データシート1!$A:$BT,MATCH("cb_"&amp;BE$12,データシート1!$A$1:$BT$1,0),0)</f>
        <v>846.29999999999984</v>
      </c>
      <c r="BF18" s="34">
        <f>VLOOKUP($BC18&amp;"_"&amp;$AZ$7,データシート1!$A:$BT,MATCH("cb_"&amp;BF$12,データシート1!$A$1:$BT$1,0),0)</f>
        <v>5013.7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5860</v>
      </c>
      <c r="BL18" s="36"/>
      <c r="BM18" s="844" t="str">
        <f t="shared" si="4"/>
        <v>16322</v>
      </c>
      <c r="BN18" s="1031" t="str">
        <f t="shared" si="5"/>
        <v>上市町</v>
      </c>
      <c r="BO18" s="34">
        <f>BE18*VLOOKUP(BO$12,別紙!$B$4:$E$10,MATCH("設備利用率",別紙!$B$4:$E$4,0),0)/100*8760/10^3</f>
        <v>1015.6615559999998</v>
      </c>
      <c r="BP18" s="34">
        <f>BF18*VLOOKUP(BP$12,別紙!$B$4:$E$10,MATCH("設備利用率",別紙!$B$4:$E$4,0),0)/100*8760/10^3</f>
        <v>6631.9218119999987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7647.5833679999987</v>
      </c>
      <c r="BV18" s="36"/>
      <c r="BW18" s="33" t="str">
        <f t="shared" si="7"/>
        <v>16322</v>
      </c>
      <c r="BX18" s="33" t="str">
        <f t="shared" si="8"/>
        <v>上市町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174757.07062908</v>
      </c>
      <c r="BZ18" s="36"/>
      <c r="CA18" s="33" t="str">
        <f t="shared" si="9"/>
        <v>16322</v>
      </c>
      <c r="CB18" s="33" t="str">
        <f t="shared" si="10"/>
        <v>上市町</v>
      </c>
      <c r="CC18" s="223">
        <f t="shared" si="11"/>
        <v>5.8118481406439371E-3</v>
      </c>
      <c r="CD18" s="223">
        <f t="shared" si="1"/>
        <v>3.7949376171887095E-2</v>
      </c>
      <c r="CE18" s="223">
        <f t="shared" si="1"/>
        <v>0</v>
      </c>
      <c r="CF18" s="223">
        <f t="shared" si="1"/>
        <v>0</v>
      </c>
      <c r="CG18" s="223">
        <f t="shared" si="1"/>
        <v>0</v>
      </c>
      <c r="CH18" s="223">
        <f t="shared" si="1"/>
        <v>0</v>
      </c>
      <c r="CI18" s="223">
        <f t="shared" si="12"/>
        <v>4.376122431253103E-2</v>
      </c>
      <c r="CK18" s="18" t="str">
        <f t="shared" si="13"/>
        <v>16322</v>
      </c>
      <c r="CL18" s="18" t="str">
        <f t="shared" si="14"/>
        <v>上市町</v>
      </c>
      <c r="CM18" s="18">
        <f>VLOOKUP($CK18&amp;"_"&amp;$AZ$7,データシート1!$A:$BT,MATCH("ca_太陽光発電（10kW未満）",データシート1!$A$1:$BT$1,0),0)</f>
        <v>174</v>
      </c>
      <c r="CN18" s="18">
        <f>VLOOKUP($CK18&amp;"_"&amp;$AZ$5,データシート1!$A:$BT,MATCH("ab_家庭",データシート1!$A$1:$BT$1,0),0)</f>
        <v>7709</v>
      </c>
      <c r="CO18" s="223">
        <f t="shared" si="15"/>
        <v>2.2571020884680243E-2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40384</v>
      </c>
      <c r="AY19" s="18" t="str">
        <f>IF(IFERROR(比較地域マスタ!$Z12,"")=0,"",IFERROR(比較地域マスタ!$Z12,""))</f>
        <v>遠賀町</v>
      </c>
      <c r="BC19" s="844" t="str">
        <f t="shared" si="0"/>
        <v>40384</v>
      </c>
      <c r="BD19" s="1031" t="str">
        <f t="shared" si="2"/>
        <v>遠賀町</v>
      </c>
      <c r="BE19" s="34">
        <f>VLOOKUP($BC19&amp;"_"&amp;$AZ$7,データシート1!$A:$BT,MATCH("cb_"&amp;BE$12,データシート1!$A$1:$BT$1,0),0)</f>
        <v>3782.4100000000017</v>
      </c>
      <c r="BF19" s="34">
        <f>VLOOKUP($BC19&amp;"_"&amp;$AZ$7,データシート1!$A:$BT,MATCH("cb_"&amp;BF$12,データシート1!$A$1:$BT$1,0),0)</f>
        <v>11158.3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14940.710000000001</v>
      </c>
      <c r="BL19" s="36"/>
      <c r="BM19" s="844" t="str">
        <f t="shared" si="4"/>
        <v>40384</v>
      </c>
      <c r="BN19" s="1031" t="str">
        <f t="shared" si="5"/>
        <v>遠賀町</v>
      </c>
      <c r="BO19" s="34">
        <f>BE19*VLOOKUP(BO$12,別紙!$B$4:$E$10,MATCH("設備利用率",別紙!$B$4:$E$4,0),0)/100*8760/10^3</f>
        <v>4539.3458892000017</v>
      </c>
      <c r="BP19" s="34">
        <f>BF19*VLOOKUP(BP$12,別紙!$B$4:$E$10,MATCH("設備利用率",別紙!$B$4:$E$4,0),0)/100*8760/10^3</f>
        <v>14759.752908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19299.0987972</v>
      </c>
      <c r="BV19" s="36"/>
      <c r="BW19" s="33" t="str">
        <f t="shared" si="7"/>
        <v>40384</v>
      </c>
      <c r="BX19" s="33" t="str">
        <f t="shared" si="8"/>
        <v>遠賀町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102324.58542147293</v>
      </c>
      <c r="BZ19" s="36"/>
      <c r="CA19" s="33" t="str">
        <f t="shared" si="9"/>
        <v>40384</v>
      </c>
      <c r="CB19" s="33" t="str">
        <f t="shared" si="10"/>
        <v>遠賀町</v>
      </c>
      <c r="CC19" s="223">
        <f t="shared" si="11"/>
        <v>4.4362221166130568E-2</v>
      </c>
      <c r="CD19" s="223">
        <f t="shared" si="1"/>
        <v>0.14424444376886425</v>
      </c>
      <c r="CE19" s="223">
        <f t="shared" si="1"/>
        <v>0</v>
      </c>
      <c r="CF19" s="223">
        <f t="shared" si="1"/>
        <v>0</v>
      </c>
      <c r="CG19" s="223">
        <f t="shared" si="1"/>
        <v>0</v>
      </c>
      <c r="CH19" s="223">
        <f t="shared" si="1"/>
        <v>0</v>
      </c>
      <c r="CI19" s="223">
        <f t="shared" si="12"/>
        <v>0.18860666493499481</v>
      </c>
      <c r="CK19" s="18" t="str">
        <f t="shared" si="13"/>
        <v>40384</v>
      </c>
      <c r="CL19" s="18" t="str">
        <f t="shared" si="14"/>
        <v>遠賀町</v>
      </c>
      <c r="CM19" s="18">
        <f>VLOOKUP($CK19&amp;"_"&amp;$AZ$7,データシート1!$A:$BT,MATCH("ca_太陽光発電（10kW未満）",データシート1!$A$1:$BT$1,0),0)</f>
        <v>825</v>
      </c>
      <c r="CN19" s="18">
        <f>VLOOKUP($CK19&amp;"_"&amp;$AZ$5,データシート1!$A:$BT,MATCH("ab_家庭",データシート1!$A$1:$BT$1,0),0)</f>
        <v>8651</v>
      </c>
      <c r="CO19" s="223">
        <f t="shared" si="15"/>
        <v>9.5364697722806618E-2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01215</v>
      </c>
      <c r="AY20" s="18" t="str">
        <f>IF(IFERROR(比較地域マスタ!$Z13,"")=0,"",IFERROR(比較地域マスタ!$Z13,""))</f>
        <v>美唄市</v>
      </c>
      <c r="BC20" s="844" t="str">
        <f t="shared" si="0"/>
        <v>01215</v>
      </c>
      <c r="BD20" s="1031" t="str">
        <f t="shared" si="2"/>
        <v>美唄市</v>
      </c>
      <c r="BE20" s="34">
        <f>VLOOKUP($BC20&amp;"_"&amp;$AZ$7,データシート1!$A:$BT,MATCH("cb_"&amp;BE$12,データシート1!$A$1:$BT$1,0),0)</f>
        <v>501.47699999999998</v>
      </c>
      <c r="BF20" s="34">
        <f>VLOOKUP($BC20&amp;"_"&amp;$AZ$7,データシート1!$A:$BT,MATCH("cb_"&amp;BF$12,データシート1!$A$1:$BT$1,0),0)</f>
        <v>3450.6999999999994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3952.1769999999992</v>
      </c>
      <c r="BL20" s="36"/>
      <c r="BM20" s="844" t="str">
        <f t="shared" si="4"/>
        <v>01215</v>
      </c>
      <c r="BN20" s="1031" t="str">
        <f t="shared" si="5"/>
        <v>美唄市</v>
      </c>
      <c r="BO20" s="34">
        <f>BE20*VLOOKUP(BO$12,別紙!$B$4:$E$10,MATCH("設備利用率",別紙!$B$4:$E$4,0),0)/100*8760/10^3</f>
        <v>601.83257723999998</v>
      </c>
      <c r="BP20" s="34">
        <f>BF20*VLOOKUP(BP$12,別紙!$B$4:$E$10,MATCH("設備利用率",別紙!$B$4:$E$4,0),0)/100*8760/10^3</f>
        <v>4564.4479319999991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5166.2805092399994</v>
      </c>
      <c r="BV20" s="36"/>
      <c r="BW20" s="33" t="str">
        <f t="shared" si="7"/>
        <v>01215</v>
      </c>
      <c r="BX20" s="33" t="str">
        <f t="shared" si="8"/>
        <v>美唄市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102227.846971463</v>
      </c>
      <c r="BZ20" s="36"/>
      <c r="CA20" s="33" t="str">
        <f t="shared" si="9"/>
        <v>01215</v>
      </c>
      <c r="CB20" s="33" t="str">
        <f t="shared" si="10"/>
        <v>美唄市</v>
      </c>
      <c r="CC20" s="223">
        <f t="shared" si="11"/>
        <v>5.8871686636225657E-3</v>
      </c>
      <c r="CD20" s="223">
        <f t="shared" si="1"/>
        <v>4.4649751190340231E-2</v>
      </c>
      <c r="CE20" s="223">
        <f t="shared" si="1"/>
        <v>0</v>
      </c>
      <c r="CF20" s="223">
        <f t="shared" si="1"/>
        <v>0</v>
      </c>
      <c r="CG20" s="223">
        <f t="shared" si="1"/>
        <v>0</v>
      </c>
      <c r="CH20" s="223">
        <f t="shared" si="1"/>
        <v>0</v>
      </c>
      <c r="CI20" s="223">
        <f t="shared" si="12"/>
        <v>5.0536919853962796E-2</v>
      </c>
      <c r="CK20" s="18" t="str">
        <f t="shared" si="13"/>
        <v>01215</v>
      </c>
      <c r="CL20" s="18" t="str">
        <f t="shared" si="14"/>
        <v>美唄市</v>
      </c>
      <c r="CM20" s="18">
        <f>VLOOKUP($CK20&amp;"_"&amp;$AZ$7,データシート1!$A:$BT,MATCH("ca_太陽光発電（10kW未満）",データシート1!$A$1:$BT$1,0),0)</f>
        <v>89</v>
      </c>
      <c r="CN20" s="18">
        <f>VLOOKUP($CK20&amp;"_"&amp;$AZ$5,データシート1!$A:$BT,MATCH("ab_家庭",データシート1!$A$1:$BT$1,0),0)</f>
        <v>10941</v>
      </c>
      <c r="CO20" s="223">
        <f t="shared" si="15"/>
        <v>8.1345398044054482E-3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28365</v>
      </c>
      <c r="AY21" s="18" t="str">
        <f>IF(IFERROR(比較地域マスタ!$Z14,"")=0,"",IFERROR(比較地域マスタ!$Z14,""))</f>
        <v>多可町</v>
      </c>
      <c r="BC21" s="844" t="str">
        <f t="shared" si="0"/>
        <v>28365</v>
      </c>
      <c r="BD21" s="1031" t="str">
        <f t="shared" si="2"/>
        <v>多可町</v>
      </c>
      <c r="BE21" s="34">
        <f>VLOOKUP($BC21&amp;"_"&amp;$AZ$7,データシート1!$A:$BT,MATCH("cb_"&amp;BE$12,データシート1!$A$1:$BT$1,0),0)</f>
        <v>2707.9000000000028</v>
      </c>
      <c r="BF21" s="34">
        <f>VLOOKUP($BC21&amp;"_"&amp;$AZ$7,データシート1!$A:$BT,MATCH("cb_"&amp;BF$12,データシート1!$A$1:$BT$1,0),0)</f>
        <v>40749.700000000012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43457.600000000013</v>
      </c>
      <c r="BL21" s="36"/>
      <c r="BM21" s="844" t="str">
        <f t="shared" si="4"/>
        <v>28365</v>
      </c>
      <c r="BN21" s="1031" t="str">
        <f t="shared" si="5"/>
        <v>多可町</v>
      </c>
      <c r="BO21" s="34">
        <f>BE21*VLOOKUP(BO$12,別紙!$B$4:$E$10,MATCH("設備利用率",別紙!$B$4:$E$4,0),0)/100*8760/10^3</f>
        <v>3249.8049480000036</v>
      </c>
      <c r="BP21" s="34">
        <f>BF21*VLOOKUP(BP$12,別紙!$B$4:$E$10,MATCH("設備利用率",別紙!$B$4:$E$4,0),0)/100*8760/10^3</f>
        <v>53902.073172000019</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57151.878120000023</v>
      </c>
      <c r="BV21" s="36"/>
      <c r="BW21" s="33" t="str">
        <f t="shared" si="7"/>
        <v>28365</v>
      </c>
      <c r="BX21" s="33" t="str">
        <f t="shared" si="8"/>
        <v>多可町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103463.90007012662</v>
      </c>
      <c r="BZ21" s="36"/>
      <c r="CA21" s="33" t="str">
        <f t="shared" si="9"/>
        <v>28365</v>
      </c>
      <c r="CB21" s="33" t="str">
        <f t="shared" si="10"/>
        <v>多可町</v>
      </c>
      <c r="CC21" s="223">
        <f t="shared" si="11"/>
        <v>3.1410037180092033E-2</v>
      </c>
      <c r="CD21" s="223">
        <f t="shared" si="1"/>
        <v>0.52097468909895939</v>
      </c>
      <c r="CE21" s="223">
        <f t="shared" si="1"/>
        <v>0</v>
      </c>
      <c r="CF21" s="223">
        <f t="shared" si="1"/>
        <v>0</v>
      </c>
      <c r="CG21" s="223">
        <f t="shared" si="1"/>
        <v>0</v>
      </c>
      <c r="CH21" s="223">
        <f t="shared" si="1"/>
        <v>0</v>
      </c>
      <c r="CI21" s="223">
        <f t="shared" si="12"/>
        <v>0.55238472627905144</v>
      </c>
      <c r="CK21" s="18" t="str">
        <f t="shared" si="13"/>
        <v>28365</v>
      </c>
      <c r="CL21" s="18" t="str">
        <f t="shared" si="14"/>
        <v>多可町</v>
      </c>
      <c r="CM21" s="18">
        <f>VLOOKUP($CK21&amp;"_"&amp;$AZ$7,データシート1!$A:$BT,MATCH("ca_太陽光発電（10kW未満）",データシート1!$A$1:$BT$1,0),0)</f>
        <v>549</v>
      </c>
      <c r="CN21" s="18">
        <f>VLOOKUP($CK21&amp;"_"&amp;$AZ$5,データシート1!$A:$BT,MATCH("ab_家庭",データシート1!$A$1:$BT$1,0),0)</f>
        <v>7710</v>
      </c>
      <c r="CO21" s="223">
        <f t="shared" si="15"/>
        <v>7.1206225680933849E-2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11346</v>
      </c>
      <c r="AY22" s="18" t="str">
        <f>IF(IFERROR(比較地域マスタ!$Z15,"")=0,"",IFERROR(比較地域マスタ!$Z15,""))</f>
        <v>川島町</v>
      </c>
      <c r="BC22" s="844" t="str">
        <f t="shared" si="0"/>
        <v>11346</v>
      </c>
      <c r="BD22" s="1031" t="str">
        <f t="shared" si="2"/>
        <v>川島町</v>
      </c>
      <c r="BE22" s="34">
        <f>VLOOKUP($BC22&amp;"_"&amp;$AZ$7,データシート1!$A:$BT,MATCH("cb_"&amp;BE$12,データシート1!$A$1:$BT$1,0),0)</f>
        <v>2367.6000000000031</v>
      </c>
      <c r="BF22" s="34">
        <f>VLOOKUP($BC22&amp;"_"&amp;$AZ$7,データシート1!$A:$BT,MATCH("cb_"&amp;BF$12,データシート1!$A$1:$BT$1,0),0)</f>
        <v>23227.500000000015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25595.100000000017</v>
      </c>
      <c r="BL22" s="36"/>
      <c r="BM22" s="844" t="str">
        <f t="shared" si="4"/>
        <v>11346</v>
      </c>
      <c r="BN22" s="1031" t="str">
        <f t="shared" si="5"/>
        <v>川島町</v>
      </c>
      <c r="BO22" s="34">
        <f>BE22*VLOOKUP(BO$12,別紙!$B$4:$E$10,MATCH("設備利用率",別紙!$B$4:$E$4,0),0)/100*8760/10^3</f>
        <v>2841.4041120000034</v>
      </c>
      <c r="BP22" s="34">
        <f>BF22*VLOOKUP(BP$12,別紙!$B$4:$E$10,MATCH("設備利用率",別紙!$B$4:$E$4,0),0)/100*8760/10^3</f>
        <v>30724.40790000002</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33565.812012000024</v>
      </c>
      <c r="BV22" s="36"/>
      <c r="BW22" s="33" t="str">
        <f t="shared" si="7"/>
        <v>11346</v>
      </c>
      <c r="BX22" s="33" t="str">
        <f t="shared" si="8"/>
        <v>川島町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157145.28883962554</v>
      </c>
      <c r="BZ22" s="36"/>
      <c r="CA22" s="33" t="str">
        <f t="shared" si="9"/>
        <v>11346</v>
      </c>
      <c r="CB22" s="33" t="str">
        <f t="shared" si="10"/>
        <v>川島町</v>
      </c>
      <c r="CC22" s="223">
        <f t="shared" si="11"/>
        <v>1.8081382731745751E-2</v>
      </c>
      <c r="CD22" s="223">
        <f t="shared" si="1"/>
        <v>0.1955159338652257</v>
      </c>
      <c r="CE22" s="223">
        <f t="shared" si="1"/>
        <v>0</v>
      </c>
      <c r="CF22" s="223">
        <f t="shared" si="1"/>
        <v>0</v>
      </c>
      <c r="CG22" s="223">
        <f t="shared" si="1"/>
        <v>0</v>
      </c>
      <c r="CH22" s="223">
        <f t="shared" si="1"/>
        <v>0</v>
      </c>
      <c r="CI22" s="223">
        <f t="shared" si="12"/>
        <v>0.21359731659697145</v>
      </c>
      <c r="CK22" s="18" t="str">
        <f t="shared" si="13"/>
        <v>11346</v>
      </c>
      <c r="CL22" s="18" t="str">
        <f t="shared" si="14"/>
        <v>川島町</v>
      </c>
      <c r="CM22" s="18">
        <f>VLOOKUP($CK22&amp;"_"&amp;$AZ$7,データシート1!$A:$BT,MATCH("ca_太陽光発電（10kW未満）",データシート1!$A$1:$BT$1,0),0)</f>
        <v>493</v>
      </c>
      <c r="CN22" s="18">
        <f>VLOOKUP($CK22&amp;"_"&amp;$AZ$5,データシート1!$A:$BT,MATCH("ab_家庭",データシート1!$A$1:$BT$1,0),0)</f>
        <v>8193</v>
      </c>
      <c r="CO22" s="223">
        <f t="shared" si="15"/>
        <v>6.0173318686683755E-2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39208</v>
      </c>
      <c r="AY23" s="18" t="str">
        <f>IF(IFERROR(比較地域マスタ!$Z16,"")=0,"",IFERROR(比較地域マスタ!$Z16,""))</f>
        <v>宿毛市</v>
      </c>
      <c r="BC23" s="844" t="str">
        <f t="shared" si="0"/>
        <v>39208</v>
      </c>
      <c r="BD23" s="1031" t="str">
        <f t="shared" si="2"/>
        <v>宿毛市</v>
      </c>
      <c r="BE23" s="34">
        <f>VLOOKUP($BC23&amp;"_"&amp;$AZ$7,データシート1!$A:$BT,MATCH("cb_"&amp;BE$12,データシート1!$A$1:$BT$1,0),0)</f>
        <v>2680.6090000000004</v>
      </c>
      <c r="BF23" s="34">
        <f>VLOOKUP($BC23&amp;"_"&amp;$AZ$7,データシート1!$A:$BT,MATCH("cb_"&amp;BF$12,データシート1!$A$1:$BT$1,0),0)</f>
        <v>18696.537000000008</v>
      </c>
      <c r="BG23" s="34">
        <f>VLOOKUP($BC23&amp;"_"&amp;$AZ$7,データシート1!$A:$BT,MATCH("cb_"&amp;BG$12,データシート1!$A$1:$BT$1,0),0)</f>
        <v>0</v>
      </c>
      <c r="BH23" s="34">
        <f>VLOOKUP($BC23&amp;"_"&amp;$AZ$7,データシート1!$A:$BT,MATCH("cb_"&amp;BH$12,データシート1!$A$1:$BT$1,0),0)</f>
        <v>489.7</v>
      </c>
      <c r="BI23" s="34">
        <f>VLOOKUP($BC23&amp;"_"&amp;$AZ$7,データシート1!$A:$BT,MATCH("cb_"&amp;BI$12,データシート1!$A$1:$BT$1,0),0)</f>
        <v>0</v>
      </c>
      <c r="BJ23" s="34">
        <f>VLOOKUP($BC23&amp;"_"&amp;$AZ$7,データシート1!$A:$BT,MATCH("cb_"&amp;BJ$12,データシート1!$A$1:$BT$1,0),0)</f>
        <v>6500</v>
      </c>
      <c r="BK23" s="34">
        <f t="shared" si="3"/>
        <v>28366.846000000009</v>
      </c>
      <c r="BL23" s="36"/>
      <c r="BM23" s="844" t="str">
        <f t="shared" si="4"/>
        <v>39208</v>
      </c>
      <c r="BN23" s="1031" t="str">
        <f t="shared" si="5"/>
        <v>宿毛市</v>
      </c>
      <c r="BO23" s="34">
        <f>BE23*VLOOKUP(BO$12,別紙!$B$4:$E$10,MATCH("設備利用率",別紙!$B$4:$E$4,0),0)/100*8760/10^3</f>
        <v>3217.0524730799998</v>
      </c>
      <c r="BP23" s="34">
        <f>BF23*VLOOKUP(BP$12,別紙!$B$4:$E$10,MATCH("設備利用率",別紙!$B$4:$E$4,0),0)/100*8760/10^3</f>
        <v>24731.031282120013</v>
      </c>
      <c r="BQ23" s="34">
        <f>BG23*VLOOKUP(BQ$12,別紙!$B$4:$E$10,MATCH("設備利用率",別紙!$B$4:$E$4,0),0)/100*8760/10^3</f>
        <v>0</v>
      </c>
      <c r="BR23" s="34">
        <f>BH23*VLOOKUP(BR$12,別紙!$B$4:$E$10,MATCH("設備利用率",別紙!$B$4:$E$4,0),0)/100*8760/10^3</f>
        <v>2573.8631999999998</v>
      </c>
      <c r="BS23" s="34">
        <f>BI23*VLOOKUP(BS$12,別紙!$B$4:$E$10,MATCH("設備利用率",別紙!$B$4:$E$4,0),0)/100*8760/10^3</f>
        <v>0</v>
      </c>
      <c r="BT23" s="34">
        <f>BJ23*VLOOKUP(BT$12,別紙!$B$4:$E$10,MATCH("設備利用率",別紙!$B$4:$E$4,0),0)/100*8760/10^3</f>
        <v>45552</v>
      </c>
      <c r="BU23" s="34">
        <f t="shared" si="6"/>
        <v>76073.946955200008</v>
      </c>
      <c r="BV23" s="36"/>
      <c r="BW23" s="33" t="str">
        <f t="shared" si="7"/>
        <v>39208</v>
      </c>
      <c r="BX23" s="33" t="str">
        <f t="shared" si="8"/>
        <v>宿毛市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106363.90986260418</v>
      </c>
      <c r="BZ23" s="36"/>
      <c r="CA23" s="33" t="str">
        <f t="shared" si="9"/>
        <v>39208</v>
      </c>
      <c r="CB23" s="33" t="str">
        <f t="shared" si="10"/>
        <v>宿毛市</v>
      </c>
      <c r="CC23" s="223">
        <f t="shared" si="11"/>
        <v>3.0245714709393766E-2</v>
      </c>
      <c r="CD23" s="223">
        <f t="shared" si="1"/>
        <v>0.2325133714440018</v>
      </c>
      <c r="CE23" s="223">
        <f t="shared" si="1"/>
        <v>0</v>
      </c>
      <c r="CF23" s="223">
        <f t="shared" si="1"/>
        <v>2.419865162276183E-2</v>
      </c>
      <c r="CG23" s="223">
        <f t="shared" si="1"/>
        <v>0</v>
      </c>
      <c r="CH23" s="223">
        <f t="shared" si="1"/>
        <v>0.42826556544265715</v>
      </c>
      <c r="CI23" s="223">
        <f t="shared" si="12"/>
        <v>0.71522330321881455</v>
      </c>
      <c r="CK23" s="18" t="str">
        <f t="shared" si="13"/>
        <v>39208</v>
      </c>
      <c r="CL23" s="18" t="str">
        <f t="shared" si="14"/>
        <v>宿毛市</v>
      </c>
      <c r="CM23" s="18">
        <f>VLOOKUP($CK23&amp;"_"&amp;$AZ$7,データシート1!$A:$BT,MATCH("ca_太陽光発電（10kW未満）",データシート1!$A$1:$BT$1,0),0)</f>
        <v>542</v>
      </c>
      <c r="CN23" s="18">
        <f>VLOOKUP($CK23&amp;"_"&amp;$AZ$5,データシート1!$A:$BT,MATCH("ab_家庭",データシート1!$A$1:$BT$1,0),0)</f>
        <v>9943</v>
      </c>
      <c r="CO23" s="223">
        <f t="shared" si="15"/>
        <v>5.4510711053002113E-2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41401</v>
      </c>
      <c r="AY24" s="18" t="str">
        <f>IF(IFERROR(比較地域マスタ!$Z17,"")=0,"",IFERROR(比較地域マスタ!$Z17,""))</f>
        <v>有田町</v>
      </c>
      <c r="BC24" s="844" t="str">
        <f t="shared" si="0"/>
        <v>41401</v>
      </c>
      <c r="BD24" s="1031" t="str">
        <f t="shared" si="2"/>
        <v>有田町</v>
      </c>
      <c r="BE24" s="34">
        <f>VLOOKUP($BC24&amp;"_"&amp;$AZ$7,データシート1!$A:$BT,MATCH("cb_"&amp;BE$12,データシート1!$A$1:$BT$1,0),0)</f>
        <v>5432.1600000000035</v>
      </c>
      <c r="BF24" s="34">
        <f>VLOOKUP($BC24&amp;"_"&amp;$AZ$7,データシート1!$A:$BT,MATCH("cb_"&amp;BF$12,データシート1!$A$1:$BT$1,0),0)</f>
        <v>9756.6800000000021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15188.840000000006</v>
      </c>
      <c r="BL24" s="36"/>
      <c r="BM24" s="844" t="str">
        <f t="shared" si="4"/>
        <v>41401</v>
      </c>
      <c r="BN24" s="1031" t="str">
        <f t="shared" si="5"/>
        <v>有田町</v>
      </c>
      <c r="BO24" s="34">
        <f>BE24*VLOOKUP(BO$12,別紙!$B$4:$E$10,MATCH("設備利用率",別紙!$B$4:$E$4,0),0)/100*8760/10^3</f>
        <v>6519.2438592000035</v>
      </c>
      <c r="BP24" s="34">
        <f>BF24*VLOOKUP(BP$12,別紙!$B$4:$E$10,MATCH("設備利用率",別紙!$B$4:$E$4,0),0)/100*8760/10^3</f>
        <v>12905.746036800001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19424.989896000006</v>
      </c>
      <c r="BV24" s="36"/>
      <c r="BW24" s="33" t="str">
        <f t="shared" si="7"/>
        <v>41401</v>
      </c>
      <c r="BX24" s="33" t="str">
        <f t="shared" si="8"/>
        <v>有田町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102037.91838249963</v>
      </c>
      <c r="BZ24" s="36"/>
      <c r="CA24" s="33" t="str">
        <f t="shared" si="9"/>
        <v>41401</v>
      </c>
      <c r="CB24" s="33" t="str">
        <f t="shared" si="10"/>
        <v>有田町</v>
      </c>
      <c r="CC24" s="223">
        <f t="shared" si="11"/>
        <v>6.389040429815461E-2</v>
      </c>
      <c r="CD24" s="223">
        <f t="shared" si="1"/>
        <v>0.12647990317110827</v>
      </c>
      <c r="CE24" s="223">
        <f t="shared" si="1"/>
        <v>0</v>
      </c>
      <c r="CF24" s="223">
        <f t="shared" si="1"/>
        <v>0</v>
      </c>
      <c r="CG24" s="223">
        <f t="shared" si="1"/>
        <v>0</v>
      </c>
      <c r="CH24" s="223">
        <f t="shared" si="1"/>
        <v>0</v>
      </c>
      <c r="CI24" s="223">
        <f t="shared" si="12"/>
        <v>0.19037030746926289</v>
      </c>
      <c r="CK24" s="18" t="str">
        <f t="shared" si="13"/>
        <v>41401</v>
      </c>
      <c r="CL24" s="18" t="str">
        <f t="shared" si="14"/>
        <v>有田町</v>
      </c>
      <c r="CM24" s="18">
        <f>VLOOKUP($CK24&amp;"_"&amp;$AZ$7,データシート1!$A:$BT,MATCH("ca_太陽光発電（10kW未満）",データシート1!$A$1:$BT$1,0),0)</f>
        <v>1058</v>
      </c>
      <c r="CN24" s="18">
        <f>VLOOKUP($CK24&amp;"_"&amp;$AZ$5,データシート1!$A:$BT,MATCH("ab_家庭",データシート1!$A$1:$BT$1,0),0)</f>
        <v>7809</v>
      </c>
      <c r="CO24" s="223">
        <f t="shared" si="15"/>
        <v>0.13548469714432065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20361</v>
      </c>
      <c r="AY25" s="18" t="str">
        <f>IF(IFERROR(比較地域マスタ!$Z18,"")=0,"",IFERROR(比較地域マスタ!$Z18,""))</f>
        <v>下諏訪町</v>
      </c>
      <c r="BC25" s="844" t="str">
        <f t="shared" si="0"/>
        <v>20361</v>
      </c>
      <c r="BD25" s="1031" t="str">
        <f t="shared" si="2"/>
        <v>下諏訪町</v>
      </c>
      <c r="BE25" s="34">
        <f>VLOOKUP($BC25&amp;"_"&amp;$AZ$7,データシート1!$A:$BT,MATCH("cb_"&amp;BE$12,データシート1!$A$1:$BT$1,0),0)</f>
        <v>3551.0000000000018</v>
      </c>
      <c r="BF25" s="34">
        <f>VLOOKUP($BC25&amp;"_"&amp;$AZ$7,データシート1!$A:$BT,MATCH("cb_"&amp;BF$12,データシート1!$A$1:$BT$1,0),0)</f>
        <v>3053.6999999999994</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6604.7000000000007</v>
      </c>
      <c r="BL25" s="36"/>
      <c r="BM25" s="844" t="str">
        <f t="shared" si="4"/>
        <v>20361</v>
      </c>
      <c r="BN25" s="1031" t="str">
        <f t="shared" si="5"/>
        <v>下諏訪町</v>
      </c>
      <c r="BO25" s="34">
        <f>BE25*VLOOKUP(BO$12,別紙!$B$4:$E$10,MATCH("設備利用率",別紙!$B$4:$E$4,0),0)/100*8760/10^3</f>
        <v>4261.6261200000017</v>
      </c>
      <c r="BP25" s="34">
        <f>BF25*VLOOKUP(BP$12,別紙!$B$4:$E$10,MATCH("設備利用率",別紙!$B$4:$E$4,0),0)/100*8760/10^3</f>
        <v>4039.3122119999989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8300.9383320000015</v>
      </c>
      <c r="BV25" s="36"/>
      <c r="BW25" s="33" t="str">
        <f t="shared" si="7"/>
        <v>20361</v>
      </c>
      <c r="BX25" s="33" t="str">
        <f t="shared" si="8"/>
        <v>下諏訪町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97105.673091800069</v>
      </c>
      <c r="BZ25" s="36"/>
      <c r="CA25" s="33" t="str">
        <f t="shared" si="9"/>
        <v>20361</v>
      </c>
      <c r="CB25" s="33" t="str">
        <f t="shared" si="10"/>
        <v>下諏訪町</v>
      </c>
      <c r="CC25" s="223">
        <f t="shared" si="11"/>
        <v>4.388647938180934E-2</v>
      </c>
      <c r="CD25" s="223">
        <f t="shared" si="1"/>
        <v>4.1597077527915229E-2</v>
      </c>
      <c r="CE25" s="223">
        <f t="shared" si="1"/>
        <v>0</v>
      </c>
      <c r="CF25" s="223">
        <f t="shared" si="1"/>
        <v>0</v>
      </c>
      <c r="CG25" s="223">
        <f t="shared" si="1"/>
        <v>0</v>
      </c>
      <c r="CH25" s="223">
        <f t="shared" si="1"/>
        <v>0</v>
      </c>
      <c r="CI25" s="223">
        <f t="shared" si="12"/>
        <v>8.5483556909724576E-2</v>
      </c>
      <c r="CK25" s="18" t="str">
        <f t="shared" si="13"/>
        <v>20361</v>
      </c>
      <c r="CL25" s="18" t="str">
        <f t="shared" si="14"/>
        <v>下諏訪町</v>
      </c>
      <c r="CM25" s="18">
        <f>VLOOKUP($CK25&amp;"_"&amp;$AZ$7,データシート1!$A:$BT,MATCH("ca_太陽光発電（10kW未満）",データシート1!$A$1:$BT$1,0),0)</f>
        <v>764</v>
      </c>
      <c r="CN25" s="18">
        <f>VLOOKUP($CK25&amp;"_"&amp;$AZ$5,データシート1!$A:$BT,MATCH("ab_家庭",データシート1!$A$1:$BT$1,0),0)</f>
        <v>8732</v>
      </c>
      <c r="CO25" s="223">
        <f t="shared" si="15"/>
        <v>8.7494273934951905E-2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28443</v>
      </c>
      <c r="AY26" s="18" t="str">
        <f>IF(IFERROR(比較地域マスタ!$Z19,"")=0,"",IFERROR(比較地域マスタ!$Z19,""))</f>
        <v>福崎町</v>
      </c>
      <c r="BC26" s="844" t="str">
        <f t="shared" si="0"/>
        <v>28443</v>
      </c>
      <c r="BD26" s="1031" t="str">
        <f t="shared" si="2"/>
        <v>福崎町</v>
      </c>
      <c r="BE26" s="34">
        <f>VLOOKUP($BC26&amp;"_"&amp;$AZ$7,データシート1!$A:$BT,MATCH("cb_"&amp;BE$12,データシート1!$A$1:$BT$1,0),0)</f>
        <v>3680.8000000000029</v>
      </c>
      <c r="BF26" s="34">
        <f>VLOOKUP($BC26&amp;"_"&amp;$AZ$7,データシート1!$A:$BT,MATCH("cb_"&amp;BF$12,データシート1!$A$1:$BT$1,0),0)</f>
        <v>30853.200000000015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34534.000000000015</v>
      </c>
      <c r="BL26" s="36"/>
      <c r="BM26" s="844" t="str">
        <f t="shared" si="4"/>
        <v>28443</v>
      </c>
      <c r="BN26" s="1031" t="str">
        <f t="shared" si="5"/>
        <v>福崎町</v>
      </c>
      <c r="BO26" s="34">
        <f>BE26*VLOOKUP(BO$12,別紙!$B$4:$E$10,MATCH("設備利用率",別紙!$B$4:$E$4,0),0)/100*8760/10^3</f>
        <v>4417.4016960000035</v>
      </c>
      <c r="BP26" s="34">
        <f>BF26*VLOOKUP(BP$12,別紙!$B$4:$E$10,MATCH("設備利用率",別紙!$B$4:$E$4,0),0)/100*8760/10^3</f>
        <v>40811.378832000024</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45228.780528000025</v>
      </c>
      <c r="BV26" s="36"/>
      <c r="BW26" s="33" t="str">
        <f t="shared" si="7"/>
        <v>28443</v>
      </c>
      <c r="BX26" s="33" t="str">
        <f t="shared" si="8"/>
        <v>福崎町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228751.33901014194</v>
      </c>
      <c r="BZ26" s="36"/>
      <c r="CA26" s="33" t="str">
        <f t="shared" si="9"/>
        <v>28443</v>
      </c>
      <c r="CB26" s="33" t="str">
        <f t="shared" si="10"/>
        <v>福崎町</v>
      </c>
      <c r="CC26" s="223">
        <f t="shared" si="11"/>
        <v>1.9310932627170999E-2</v>
      </c>
      <c r="CD26" s="223">
        <f t="shared" si="1"/>
        <v>0.17840935492924309</v>
      </c>
      <c r="CE26" s="223">
        <f t="shared" si="1"/>
        <v>0</v>
      </c>
      <c r="CF26" s="223">
        <f t="shared" si="1"/>
        <v>0</v>
      </c>
      <c r="CG26" s="223">
        <f t="shared" si="1"/>
        <v>0</v>
      </c>
      <c r="CH26" s="223">
        <f t="shared" si="1"/>
        <v>0</v>
      </c>
      <c r="CI26" s="223">
        <f t="shared" si="12"/>
        <v>0.19772028755641408</v>
      </c>
      <c r="CK26" s="18" t="str">
        <f t="shared" si="13"/>
        <v>28443</v>
      </c>
      <c r="CL26" s="18" t="str">
        <f t="shared" si="14"/>
        <v>福崎町</v>
      </c>
      <c r="CM26" s="18">
        <f>VLOOKUP($CK26&amp;"_"&amp;$AZ$7,データシート1!$A:$BT,MATCH("ca_太陽光発電（10kW未満）",データシート1!$A$1:$BT$1,0),0)</f>
        <v>776</v>
      </c>
      <c r="CN26" s="18">
        <f>VLOOKUP($CK26&amp;"_"&amp;$AZ$5,データシート1!$A:$BT,MATCH("ab_家庭",データシート1!$A$1:$BT$1,0),0)</f>
        <v>7897</v>
      </c>
      <c r="CO26" s="223">
        <f t="shared" si="15"/>
        <v>9.8265163986323914E-2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01228</v>
      </c>
      <c r="AY27" s="18" t="str">
        <f>IF(IFERROR(比較地域マスタ!$Z20,"")=0,"",IFERROR(比較地域マスタ!$Z20,""))</f>
        <v>深川市</v>
      </c>
      <c r="BC27" s="844" t="str">
        <f t="shared" si="0"/>
        <v>01228</v>
      </c>
      <c r="BD27" s="1031" t="str">
        <f t="shared" si="2"/>
        <v>深川市</v>
      </c>
      <c r="BE27" s="34">
        <f>VLOOKUP($BC27&amp;"_"&amp;$AZ$7,データシート1!$A:$BT,MATCH("cb_"&amp;BE$12,データシート1!$A$1:$BT$1,0),0)</f>
        <v>826.80599999999959</v>
      </c>
      <c r="BF27" s="34">
        <f>VLOOKUP($BC27&amp;"_"&amp;$AZ$7,データシート1!$A:$BT,MATCH("cb_"&amp;BF$12,データシート1!$A$1:$BT$1,0),0)</f>
        <v>2821.5000000000009</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3648.3060000000005</v>
      </c>
      <c r="BL27" s="36"/>
      <c r="BM27" s="844" t="str">
        <f t="shared" si="4"/>
        <v>01228</v>
      </c>
      <c r="BN27" s="1031" t="str">
        <f t="shared" si="5"/>
        <v>深川市</v>
      </c>
      <c r="BO27" s="34">
        <f>BE27*VLOOKUP(BO$12,別紙!$B$4:$E$10,MATCH("設備利用率",別紙!$B$4:$E$4,0),0)/100*8760/10^3</f>
        <v>992.26641671999937</v>
      </c>
      <c r="BP27" s="34">
        <f>BF27*VLOOKUP(BP$12,別紙!$B$4:$E$10,MATCH("設備利用率",別紙!$B$4:$E$4,0),0)/100*8760/10^3</f>
        <v>3732.1673400000013</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4724.4337567200009</v>
      </c>
      <c r="BV27" s="36"/>
      <c r="BW27" s="33" t="str">
        <f t="shared" si="7"/>
        <v>01228</v>
      </c>
      <c r="BX27" s="33" t="str">
        <f t="shared" si="8"/>
        <v>深川市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98921.433471925106</v>
      </c>
      <c r="BZ27" s="36"/>
      <c r="CA27" s="33" t="str">
        <f t="shared" si="9"/>
        <v>01228</v>
      </c>
      <c r="CB27" s="33" t="str">
        <f t="shared" si="10"/>
        <v>深川市</v>
      </c>
      <c r="CC27" s="223">
        <f t="shared" si="11"/>
        <v>1.0030853596572825E-2</v>
      </c>
      <c r="CD27" s="223">
        <f t="shared" si="1"/>
        <v>3.7728601466933125E-2</v>
      </c>
      <c r="CE27" s="223">
        <f t="shared" si="1"/>
        <v>0</v>
      </c>
      <c r="CF27" s="223">
        <f t="shared" si="1"/>
        <v>0</v>
      </c>
      <c r="CG27" s="223">
        <f t="shared" si="1"/>
        <v>0</v>
      </c>
      <c r="CH27" s="223">
        <f t="shared" si="1"/>
        <v>0</v>
      </c>
      <c r="CI27" s="223">
        <f t="shared" si="12"/>
        <v>4.7759455063505957E-2</v>
      </c>
      <c r="CK27" s="18" t="str">
        <f t="shared" si="13"/>
        <v>01228</v>
      </c>
      <c r="CL27" s="18" t="str">
        <f t="shared" si="14"/>
        <v>深川市</v>
      </c>
      <c r="CM27" s="18">
        <f>VLOOKUP($CK27&amp;"_"&amp;$AZ$7,データシート1!$A:$BT,MATCH("ca_太陽光発電（10kW未満）",データシート1!$A$1:$BT$1,0),0)</f>
        <v>147</v>
      </c>
      <c r="CN27" s="18">
        <f>VLOOKUP($CK27&amp;"_"&amp;$AZ$5,データシート1!$A:$BT,MATCH("ab_家庭",データシート1!$A$1:$BT$1,0),0)</f>
        <v>10490</v>
      </c>
      <c r="CO27" s="223">
        <f t="shared" si="15"/>
        <v>1.4013346043851287E-2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21421</v>
      </c>
      <c r="AY28" s="18" t="str">
        <f>IF(IFERROR(比較地域マスタ!$Z21,"")=0,"",IFERROR(比較地域マスタ!$Z21,""))</f>
        <v>北方町</v>
      </c>
      <c r="BC28" s="844" t="str">
        <f t="shared" si="0"/>
        <v>21421</v>
      </c>
      <c r="BD28" s="1031" t="str">
        <f t="shared" si="2"/>
        <v>北方町</v>
      </c>
      <c r="BE28" s="34">
        <f>VLOOKUP($BC28&amp;"_"&amp;$AZ$7,データシート1!$A:$BT,MATCH("cb_"&amp;BE$12,データシート1!$A$1:$BT$1,0),0)</f>
        <v>3454.0000000000027</v>
      </c>
      <c r="BF28" s="34">
        <f>VLOOKUP($BC28&amp;"_"&amp;$AZ$7,データシート1!$A:$BT,MATCH("cb_"&amp;BF$12,データシート1!$A$1:$BT$1,0),0)</f>
        <v>3561.5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7015.5000000000027</v>
      </c>
      <c r="BL28" s="36"/>
      <c r="BM28" s="844" t="str">
        <f t="shared" si="4"/>
        <v>21421</v>
      </c>
      <c r="BN28" s="1031" t="str">
        <f t="shared" si="5"/>
        <v>北方町</v>
      </c>
      <c r="BO28" s="34">
        <f>BE28*VLOOKUP(BO$12,別紙!$B$4:$E$10,MATCH("設備利用率",別紙!$B$4:$E$4,0),0)/100*8760/10^3</f>
        <v>4145.2144800000024</v>
      </c>
      <c r="BP28" s="34">
        <f>BF28*VLOOKUP(BP$12,別紙!$B$4:$E$10,MATCH("設備利用率",別紙!$B$4:$E$4,0),0)/100*8760/10^3</f>
        <v>4711.0097400000004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8856.2242200000037</v>
      </c>
      <c r="BV28" s="36"/>
      <c r="BW28" s="33" t="str">
        <f t="shared" si="7"/>
        <v>21421</v>
      </c>
      <c r="BX28" s="33" t="str">
        <f t="shared" si="8"/>
        <v>北方町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92935.648069671734</v>
      </c>
      <c r="BZ28" s="36"/>
      <c r="CA28" s="33" t="str">
        <f t="shared" si="9"/>
        <v>21421</v>
      </c>
      <c r="CB28" s="33" t="str">
        <f t="shared" si="10"/>
        <v>北方町</v>
      </c>
      <c r="CC28" s="223">
        <f t="shared" si="11"/>
        <v>4.4603062076808565E-2</v>
      </c>
      <c r="CD28" s="223">
        <f t="shared" si="1"/>
        <v>5.0691094728992088E-2</v>
      </c>
      <c r="CE28" s="223">
        <f t="shared" si="1"/>
        <v>0</v>
      </c>
      <c r="CF28" s="223">
        <f t="shared" si="1"/>
        <v>0</v>
      </c>
      <c r="CG28" s="223">
        <f t="shared" si="1"/>
        <v>0</v>
      </c>
      <c r="CH28" s="223">
        <f t="shared" si="1"/>
        <v>0</v>
      </c>
      <c r="CI28" s="223">
        <f t="shared" si="12"/>
        <v>9.5294156805800667E-2</v>
      </c>
      <c r="CK28" s="18" t="str">
        <f t="shared" si="13"/>
        <v>21421</v>
      </c>
      <c r="CL28" s="18" t="str">
        <f t="shared" si="14"/>
        <v>北方町</v>
      </c>
      <c r="CM28" s="18">
        <f>VLOOKUP($CK28&amp;"_"&amp;$AZ$7,データシート1!$A:$BT,MATCH("ca_太陽光発電（10kW未満）",データシート1!$A$1:$BT$1,0),0)</f>
        <v>707</v>
      </c>
      <c r="CN28" s="18">
        <f>VLOOKUP($CK28&amp;"_"&amp;$AZ$5,データシート1!$A:$BT,MATCH("ab_家庭",データシート1!$A$1:$BT$1,0),0)</f>
        <v>7960</v>
      </c>
      <c r="CO28" s="223">
        <f t="shared" si="15"/>
        <v>8.8819095477386936E-2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01212</v>
      </c>
      <c r="AY29" s="18" t="str">
        <f>IF(IFERROR(比較地域マスタ!$Z22,"")=0,"",IFERROR(比較地域マスタ!$Z22,""))</f>
        <v>留萌市</v>
      </c>
      <c r="BC29" s="844" t="str">
        <f t="shared" si="0"/>
        <v>01212</v>
      </c>
      <c r="BD29" s="1031" t="str">
        <f t="shared" si="2"/>
        <v>留萌市</v>
      </c>
      <c r="BE29" s="34">
        <f>VLOOKUP($BC29&amp;"_"&amp;$AZ$7,データシート1!$A:$BT,MATCH("cb_"&amp;BE$12,データシート1!$A$1:$BT$1,0),0)</f>
        <v>282.63300000000004</v>
      </c>
      <c r="BF29" s="34">
        <f>VLOOKUP($BC29&amp;"_"&amp;$AZ$7,データシート1!$A:$BT,MATCH("cb_"&amp;BF$12,データシート1!$A$1:$BT$1,0),0)</f>
        <v>119.9</v>
      </c>
      <c r="BG29" s="34">
        <f>VLOOKUP($BC29&amp;"_"&amp;$AZ$7,データシート1!$A:$BT,MATCH("cb_"&amp;BG$12,データシート1!$A$1:$BT$1,0),0)</f>
        <v>9979.6</v>
      </c>
      <c r="BH29" s="34">
        <f>VLOOKUP($BC29&amp;"_"&amp;$AZ$7,データシート1!$A:$BT,MATCH("cb_"&amp;BH$12,データシート1!$A$1:$BT$1,0),0)</f>
        <v>194</v>
      </c>
      <c r="BI29" s="34">
        <f>VLOOKUP($BC29&amp;"_"&amp;$AZ$7,データシート1!$A:$BT,MATCH("cb_"&amp;BI$12,データシート1!$A$1:$BT$1,0),0)</f>
        <v>0</v>
      </c>
      <c r="BJ29" s="34">
        <f>VLOOKUP($BC29&amp;"_"&amp;$AZ$7,データシート1!$A:$BT,MATCH("cb_"&amp;BJ$12,データシート1!$A$1:$BT$1,0),0)</f>
        <v>0</v>
      </c>
      <c r="BK29" s="34">
        <f t="shared" si="3"/>
        <v>10576.133</v>
      </c>
      <c r="BL29" s="36"/>
      <c r="BM29" s="844" t="str">
        <f t="shared" si="4"/>
        <v>01212</v>
      </c>
      <c r="BN29" s="1031" t="str">
        <f t="shared" si="5"/>
        <v>留萌市</v>
      </c>
      <c r="BO29" s="34">
        <f>BE29*VLOOKUP(BO$12,別紙!$B$4:$E$10,MATCH("設備利用率",別紙!$B$4:$E$4,0),0)/100*8760/10^3</f>
        <v>339.19351596000007</v>
      </c>
      <c r="BP29" s="34">
        <f>BF29*VLOOKUP(BP$12,別紙!$B$4:$E$10,MATCH("設備利用率",別紙!$B$4:$E$4,0),0)/100*8760/10^3</f>
        <v>158.59892400000001</v>
      </c>
      <c r="BQ29" s="34">
        <f>BG29*VLOOKUP(BQ$12,別紙!$B$4:$E$10,MATCH("設備利用率",別紙!$B$4:$E$4,0),0)/100*8760/10^3</f>
        <v>21680.481408000003</v>
      </c>
      <c r="BR29" s="34">
        <f>BH29*VLOOKUP(BR$12,別紙!$B$4:$E$10,MATCH("設備利用率",別紙!$B$4:$E$4,0),0)/100*8760/10^3</f>
        <v>1019.664</v>
      </c>
      <c r="BS29" s="34">
        <f>BI29*VLOOKUP(BS$12,別紙!$B$4:$E$10,MATCH("設備利用率",別紙!$B$4:$E$4,0),0)/100*8760/10^3</f>
        <v>0</v>
      </c>
      <c r="BT29" s="34">
        <f>BJ29*VLOOKUP(BT$12,別紙!$B$4:$E$10,MATCH("設備利用率",別紙!$B$4:$E$4,0),0)/100*8760/10^3</f>
        <v>0</v>
      </c>
      <c r="BU29" s="34">
        <f t="shared" si="6"/>
        <v>23197.937847960005</v>
      </c>
      <c r="BV29" s="36"/>
      <c r="BW29" s="33" t="str">
        <f t="shared" si="7"/>
        <v>01212</v>
      </c>
      <c r="BX29" s="33" t="str">
        <f t="shared" si="8"/>
        <v>留萌市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109570.17026438474</v>
      </c>
      <c r="BZ29" s="36"/>
      <c r="CA29" s="33" t="str">
        <f t="shared" si="9"/>
        <v>01212</v>
      </c>
      <c r="CB29" s="33" t="str">
        <f t="shared" si="10"/>
        <v>留萌市</v>
      </c>
      <c r="CC29" s="223">
        <f t="shared" si="11"/>
        <v>3.0956738968420982E-3</v>
      </c>
      <c r="CD29" s="223">
        <f t="shared" ref="CD29:CD60" si="16">BP29/$BY29</f>
        <v>1.4474644295734186E-3</v>
      </c>
      <c r="CE29" s="223">
        <f t="shared" ref="CE29:CE60" si="17">BQ29/$BY29</f>
        <v>0.19786846507299022</v>
      </c>
      <c r="CF29" s="223">
        <f t="shared" ref="CF29:CF60" si="18">BR29/$BY29</f>
        <v>9.3060364653958817E-3</v>
      </c>
      <c r="CG29" s="223">
        <f t="shared" ref="CG29:CG60" si="19">BS29/$BY29</f>
        <v>0</v>
      </c>
      <c r="CH29" s="223">
        <f t="shared" ref="CH29:CH60" si="20">BT29/$BY29</f>
        <v>0</v>
      </c>
      <c r="CI29" s="223">
        <f t="shared" si="12"/>
        <v>0.21171763986480163</v>
      </c>
      <c r="CK29" s="18" t="str">
        <f t="shared" si="13"/>
        <v>01212</v>
      </c>
      <c r="CL29" s="18" t="str">
        <f t="shared" si="14"/>
        <v>留萌市</v>
      </c>
      <c r="CM29" s="18">
        <f>VLOOKUP($CK29&amp;"_"&amp;$AZ$7,データシート1!$A:$BT,MATCH("ca_太陽光発電（10kW未満）",データシート1!$A$1:$BT$1,0),0)</f>
        <v>48</v>
      </c>
      <c r="CN29" s="18">
        <f>VLOOKUP($CK29&amp;"_"&amp;$AZ$5,データシート1!$A:$BT,MATCH("ab_家庭",データシート1!$A$1:$BT$1,0),0)</f>
        <v>10909</v>
      </c>
      <c r="CO29" s="223">
        <f t="shared" si="15"/>
        <v>4.4000366669722244E-3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14366</v>
      </c>
      <c r="AY30" s="18" t="str">
        <f>IF(IFERROR(比較地域マスタ!$Z23,"")=0,"",IFERROR(比較地域マスタ!$Z23,""))</f>
        <v>開成町</v>
      </c>
      <c r="BC30" s="844" t="str">
        <f t="shared" si="0"/>
        <v>14366</v>
      </c>
      <c r="BD30" s="1031" t="str">
        <f t="shared" si="2"/>
        <v>開成町</v>
      </c>
      <c r="BE30" s="34">
        <f>VLOOKUP($BC30&amp;"_"&amp;$AZ$7,データシート1!$A:$BT,MATCH("cb_"&amp;BE$12,データシート1!$A$1:$BT$1,0),0)</f>
        <v>2833.8000000000038</v>
      </c>
      <c r="BF30" s="34">
        <f>VLOOKUP($BC30&amp;"_"&amp;$AZ$7,データシート1!$A:$BT,MATCH("cb_"&amp;BF$12,データシート1!$A$1:$BT$1,0),0)</f>
        <v>1230.9000000000001</v>
      </c>
      <c r="BG30" s="34">
        <f>VLOOKUP($BC30&amp;"_"&amp;$AZ$7,データシート1!$A:$BT,MATCH("cb_"&amp;BG$12,データシート1!$A$1:$BT$1,0),0)</f>
        <v>0</v>
      </c>
      <c r="BH30" s="34">
        <f>VLOOKUP($BC30&amp;"_"&amp;$AZ$7,データシート1!$A:$BT,MATCH("cb_"&amp;BH$12,データシート1!$A$1:$BT$1,0),0)</f>
        <v>2.2000000000000002</v>
      </c>
      <c r="BI30" s="34">
        <f>VLOOKUP($BC30&amp;"_"&amp;$AZ$7,データシート1!$A:$BT,MATCH("cb_"&amp;BI$12,データシート1!$A$1:$BT$1,0),0)</f>
        <v>0</v>
      </c>
      <c r="BJ30" s="34">
        <f>VLOOKUP($BC30&amp;"_"&amp;$AZ$7,データシート1!$A:$BT,MATCH("cb_"&amp;BJ$12,データシート1!$A$1:$BT$1,0),0)</f>
        <v>0</v>
      </c>
      <c r="BK30" s="34">
        <f t="shared" si="3"/>
        <v>4066.9000000000037</v>
      </c>
      <c r="BL30" s="36"/>
      <c r="BM30" s="844" t="str">
        <f t="shared" si="4"/>
        <v>14366</v>
      </c>
      <c r="BN30" s="1031" t="str">
        <f t="shared" si="5"/>
        <v>開成町</v>
      </c>
      <c r="BO30" s="34">
        <f>BE30*VLOOKUP(BO$12,別紙!$B$4:$E$10,MATCH("設備利用率",別紙!$B$4:$E$4,0),0)/100*8760/10^3</f>
        <v>3400.9000560000045</v>
      </c>
      <c r="BP30" s="34">
        <f>BF30*VLOOKUP(BP$12,別紙!$B$4:$E$10,MATCH("設備利用率",別紙!$B$4:$E$4,0),0)/100*8760/10^3</f>
        <v>1628.1852839999999</v>
      </c>
      <c r="BQ30" s="34">
        <f>BG30*VLOOKUP(BQ$12,別紙!$B$4:$E$10,MATCH("設備利用率",別紙!$B$4:$E$4,0),0)/100*8760/10^3</f>
        <v>0</v>
      </c>
      <c r="BR30" s="34">
        <f>BH30*VLOOKUP(BR$12,別紙!$B$4:$E$10,MATCH("設備利用率",別紙!$B$4:$E$4,0),0)/100*8760/10^3</f>
        <v>11.5632</v>
      </c>
      <c r="BS30" s="34">
        <f>BI30*VLOOKUP(BS$12,別紙!$B$4:$E$10,MATCH("設備利用率",別紙!$B$4:$E$4,0),0)/100*8760/10^3</f>
        <v>0</v>
      </c>
      <c r="BT30" s="34">
        <f>BJ30*VLOOKUP(BT$12,別紙!$B$4:$E$10,MATCH("設備利用率",別紙!$B$4:$E$4,0),0)/100*8760/10^3</f>
        <v>0</v>
      </c>
      <c r="BU30" s="34">
        <f t="shared" si="6"/>
        <v>5040.6485400000038</v>
      </c>
      <c r="BV30" s="36"/>
      <c r="BW30" s="33" t="str">
        <f t="shared" si="7"/>
        <v>14366</v>
      </c>
      <c r="BX30" s="33" t="str">
        <f t="shared" si="8"/>
        <v>開成町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91309.051535164326</v>
      </c>
      <c r="BZ30" s="36"/>
      <c r="CA30" s="33" t="str">
        <f t="shared" si="9"/>
        <v>14366</v>
      </c>
      <c r="CB30" s="33" t="str">
        <f t="shared" si="10"/>
        <v>開成町</v>
      </c>
      <c r="CC30" s="223">
        <f t="shared" si="11"/>
        <v>3.7246034197280793E-2</v>
      </c>
      <c r="CD30" s="223">
        <f t="shared" si="16"/>
        <v>1.7831586864889996E-2</v>
      </c>
      <c r="CE30" s="223">
        <f t="shared" si="17"/>
        <v>0</v>
      </c>
      <c r="CF30" s="223">
        <f t="shared" si="18"/>
        <v>1.2663804743987355E-4</v>
      </c>
      <c r="CG30" s="223">
        <f t="shared" si="19"/>
        <v>0</v>
      </c>
      <c r="CH30" s="223">
        <f t="shared" si="20"/>
        <v>0</v>
      </c>
      <c r="CI30" s="223">
        <f t="shared" si="12"/>
        <v>5.5204259109610652E-2</v>
      </c>
      <c r="CK30" s="18" t="str">
        <f t="shared" si="13"/>
        <v>14366</v>
      </c>
      <c r="CL30" s="18" t="str">
        <f t="shared" si="14"/>
        <v>開成町</v>
      </c>
      <c r="CM30" s="18">
        <f>VLOOKUP($CK30&amp;"_"&amp;$AZ$7,データシート1!$A:$BT,MATCH("ca_太陽光発電（10kW未満）",データシート1!$A$1:$BT$1,0),0)</f>
        <v>620</v>
      </c>
      <c r="CN30" s="18">
        <f>VLOOKUP($CK30&amp;"_"&amp;$AZ$5,データシート1!$A:$BT,MATCH("ab_家庭",データシート1!$A$1:$BT$1,0),0)</f>
        <v>7655</v>
      </c>
      <c r="CO30" s="223">
        <f t="shared" si="15"/>
        <v>8.0992815153494449E-2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01661</v>
      </c>
      <c r="AY31" s="18" t="str">
        <f>IF(IFERROR(比較地域マスタ!$Z24,"")=0,"",IFERROR(比較地域マスタ!$Z24,""))</f>
        <v>釧路町</v>
      </c>
      <c r="BC31" s="844" t="str">
        <f t="shared" si="0"/>
        <v>01661</v>
      </c>
      <c r="BD31" s="1031" t="str">
        <f t="shared" si="2"/>
        <v>釧路町</v>
      </c>
      <c r="BE31" s="34">
        <f>VLOOKUP($BC31&amp;"_"&amp;$AZ$7,データシート1!$A:$BT,MATCH("cb_"&amp;BE$12,データシート1!$A$1:$BT$1,0),0)</f>
        <v>1418.0990000000006</v>
      </c>
      <c r="BF31" s="34">
        <f>VLOOKUP($BC31&amp;"_"&amp;$AZ$7,データシート1!$A:$BT,MATCH("cb_"&amp;BF$12,データシート1!$A$1:$BT$1,0),0)</f>
        <v>113649.49999999994</v>
      </c>
      <c r="BG31" s="34">
        <f>VLOOKUP($BC31&amp;"_"&amp;$AZ$7,データシート1!$A:$BT,MATCH("cb_"&amp;BG$12,データシート1!$A$1:$BT$1,0),0)</f>
        <v>59.400000000000006</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115126.99899999994</v>
      </c>
      <c r="BL31" s="36"/>
      <c r="BM31" s="844" t="str">
        <f t="shared" si="4"/>
        <v>01661</v>
      </c>
      <c r="BN31" s="1031" t="str">
        <f t="shared" si="5"/>
        <v>釧路町</v>
      </c>
      <c r="BO31" s="34">
        <f>BE31*VLOOKUP(BO$12,別紙!$B$4:$E$10,MATCH("設備利用率",別紙!$B$4:$E$4,0),0)/100*8760/10^3</f>
        <v>1701.8889718800008</v>
      </c>
      <c r="BP31" s="34">
        <f>BF31*VLOOKUP(BP$12,別紙!$B$4:$E$10,MATCH("設備利用率",別紙!$B$4:$E$4,0),0)/100*8760/10^3</f>
        <v>150331.01261999991</v>
      </c>
      <c r="BQ31" s="34">
        <f>BG31*VLOOKUP(BQ$12,別紙!$B$4:$E$10,MATCH("設備利用率",別紙!$B$4:$E$4,0),0)/100*8760/10^3</f>
        <v>129.045312</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152161.9469038799</v>
      </c>
      <c r="BV31" s="36"/>
      <c r="BW31" s="33" t="str">
        <f t="shared" si="7"/>
        <v>01661</v>
      </c>
      <c r="BX31" s="33" t="str">
        <f t="shared" si="8"/>
        <v>釧路町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103019.7593208379</v>
      </c>
      <c r="BZ31" s="36"/>
      <c r="CA31" s="33" t="str">
        <f t="shared" si="9"/>
        <v>01661</v>
      </c>
      <c r="CB31" s="33" t="str">
        <f t="shared" si="10"/>
        <v>釧路町</v>
      </c>
      <c r="CC31" s="223">
        <f t="shared" si="11"/>
        <v>1.6520024732146293E-2</v>
      </c>
      <c r="CD31" s="223">
        <f t="shared" si="16"/>
        <v>1.4592444557341566</v>
      </c>
      <c r="CE31" s="223">
        <f t="shared" si="17"/>
        <v>1.2526268052918843E-3</v>
      </c>
      <c r="CF31" s="223">
        <f t="shared" si="18"/>
        <v>0</v>
      </c>
      <c r="CG31" s="223">
        <f t="shared" si="19"/>
        <v>0</v>
      </c>
      <c r="CH31" s="223">
        <f t="shared" si="20"/>
        <v>0</v>
      </c>
      <c r="CI31" s="223">
        <f t="shared" si="12"/>
        <v>1.4770171072715947</v>
      </c>
      <c r="CK31" s="18" t="str">
        <f t="shared" si="13"/>
        <v>01661</v>
      </c>
      <c r="CL31" s="18" t="str">
        <f t="shared" si="14"/>
        <v>釧路町</v>
      </c>
      <c r="CM31" s="18">
        <f>VLOOKUP($CK31&amp;"_"&amp;$AZ$7,データシート1!$A:$BT,MATCH("ca_太陽光発電（10kW未満）",データシート1!$A$1:$BT$1,0),0)</f>
        <v>294</v>
      </c>
      <c r="CN31" s="18">
        <f>VLOOKUP($CK31&amp;"_"&amp;$AZ$5,データシート1!$A:$BT,MATCH("ab_家庭",データシート1!$A$1:$BT$1,0),0)</f>
        <v>9663</v>
      </c>
      <c r="CO31" s="223">
        <f t="shared" si="15"/>
        <v>3.0425333747283453E-2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46206</v>
      </c>
      <c r="AY32" s="18" t="str">
        <f>IF(IFERROR(比較地域マスタ!$Z25,"")=0,"",IFERROR(比較地域マスタ!$Z25,""))</f>
        <v>阿久根市</v>
      </c>
      <c r="AZ32" s="22"/>
      <c r="BA32" s="22"/>
      <c r="BB32" s="22"/>
      <c r="BC32" s="844" t="str">
        <f t="shared" si="0"/>
        <v>46206</v>
      </c>
      <c r="BD32" s="1031" t="str">
        <f t="shared" si="2"/>
        <v>阿久根市</v>
      </c>
      <c r="BE32" s="34">
        <f>VLOOKUP($BC32&amp;"_"&amp;$AZ$7,データシート1!$A:$BT,MATCH("cb_"&amp;BE$12,データシート1!$A$1:$BT$1,0),0)</f>
        <v>3992.0100000000052</v>
      </c>
      <c r="BF32" s="34">
        <f>VLOOKUP($BC32&amp;"_"&amp;$AZ$7,データシート1!$A:$BT,MATCH("cb_"&amp;BF$12,データシート1!$A$1:$BT$1,0),0)</f>
        <v>45424.900000000009</v>
      </c>
      <c r="BG32" s="34">
        <f>VLOOKUP($BC32&amp;"_"&amp;$AZ$7,データシート1!$A:$BT,MATCH("cb_"&amp;BG$12,データシート1!$A$1:$BT$1,0),0)</f>
        <v>19.600000000000001</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49436.510000000009</v>
      </c>
      <c r="BL32" s="36"/>
      <c r="BM32" s="844" t="str">
        <f t="shared" si="4"/>
        <v>46206</v>
      </c>
      <c r="BN32" s="1031" t="str">
        <f t="shared" si="5"/>
        <v>阿久根市</v>
      </c>
      <c r="BO32" s="34">
        <f>BE32*VLOOKUP(BO$12,別紙!$B$4:$E$10,MATCH("設備利用率",別紙!$B$4:$E$4,0),0)/100*8760/10^3</f>
        <v>4790.8910412000059</v>
      </c>
      <c r="BP32" s="34">
        <f>BF32*VLOOKUP(BP$12,別紙!$B$4:$E$10,MATCH("設備利用率",別紙!$B$4:$E$4,0),0)/100*8760/10^3</f>
        <v>60086.240724000018</v>
      </c>
      <c r="BQ32" s="34">
        <f>BG32*VLOOKUP(BQ$12,別紙!$B$4:$E$10,MATCH("設備利用率",別紙!$B$4:$E$4,0),0)/100*8760/10^3</f>
        <v>42.580607999999998</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64919.712373200018</v>
      </c>
      <c r="BV32" s="36"/>
      <c r="BW32" s="33" t="str">
        <f t="shared" si="7"/>
        <v>46206</v>
      </c>
      <c r="BX32" s="33" t="str">
        <f t="shared" si="8"/>
        <v>阿久根市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129118.71261751375</v>
      </c>
      <c r="BZ32" s="36"/>
      <c r="CA32" s="33" t="str">
        <f t="shared" si="9"/>
        <v>46206</v>
      </c>
      <c r="CB32" s="33" t="str">
        <f t="shared" si="10"/>
        <v>阿久根市</v>
      </c>
      <c r="CC32" s="223">
        <f t="shared" si="11"/>
        <v>3.7104544678910979E-2</v>
      </c>
      <c r="CD32" s="223">
        <f t="shared" si="16"/>
        <v>0.46535656610821785</v>
      </c>
      <c r="CE32" s="223">
        <f t="shared" si="17"/>
        <v>3.297787527214265E-4</v>
      </c>
      <c r="CF32" s="223">
        <f t="shared" si="18"/>
        <v>0</v>
      </c>
      <c r="CG32" s="223">
        <f t="shared" si="19"/>
        <v>0</v>
      </c>
      <c r="CH32" s="223">
        <f t="shared" si="20"/>
        <v>0</v>
      </c>
      <c r="CI32" s="223">
        <f t="shared" si="12"/>
        <v>0.50279088953985018</v>
      </c>
      <c r="CJ32" s="22"/>
      <c r="CK32" s="18" t="str">
        <f t="shared" si="13"/>
        <v>46206</v>
      </c>
      <c r="CL32" s="18" t="str">
        <f t="shared" si="14"/>
        <v>阿久根市</v>
      </c>
      <c r="CM32" s="18">
        <f>VLOOKUP($CK32&amp;"_"&amp;$AZ$7,データシート1!$A:$BT,MATCH("ca_太陽光発電（10kW未満）",データシート1!$A$1:$BT$1,0),0)</f>
        <v>800</v>
      </c>
      <c r="CN32" s="18">
        <f>VLOOKUP($CK32&amp;"_"&amp;$AZ$5,データシート1!$A:$BT,MATCH("ab_家庭",データシート1!$A$1:$BT$1,0),0)</f>
        <v>9831</v>
      </c>
      <c r="CO32" s="223">
        <f t="shared" si="15"/>
        <v>8.1375241582748448E-2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07447</v>
      </c>
      <c r="AY33" s="18" t="str">
        <f>IF(IFERROR(比較地域マスタ!$Z26,"")=0,"",IFERROR(比較地域マスタ!$Z26,""))</f>
        <v>会津美里町</v>
      </c>
      <c r="BC33" s="844" t="str">
        <f t="shared" si="0"/>
        <v>07447</v>
      </c>
      <c r="BD33" s="1031" t="str">
        <f t="shared" si="2"/>
        <v>会津美里町</v>
      </c>
      <c r="BE33" s="34">
        <f>VLOOKUP($BC33&amp;"_"&amp;$AZ$7,データシート1!$A:$BT,MATCH("cb_"&amp;BE$12,データシート1!$A$1:$BT$1,0),0)</f>
        <v>1935.2</v>
      </c>
      <c r="BF33" s="34">
        <f>VLOOKUP($BC33&amp;"_"&amp;$AZ$7,データシート1!$A:$BT,MATCH("cb_"&amp;BF$12,データシート1!$A$1:$BT$1,0),0)</f>
        <v>3787.2999999999997</v>
      </c>
      <c r="BG33" s="34">
        <f>VLOOKUP($BC33&amp;"_"&amp;$AZ$7,データシート1!$A:$BT,MATCH("cb_"&amp;BG$12,データシート1!$A$1:$BT$1,0),0)</f>
        <v>0</v>
      </c>
      <c r="BH33" s="34">
        <f>VLOOKUP($BC33&amp;"_"&amp;$AZ$7,データシート1!$A:$BT,MATCH("cb_"&amp;BH$12,データシート1!$A$1:$BT$1,0),0)</f>
        <v>3200</v>
      </c>
      <c r="BI33" s="34">
        <f>VLOOKUP($BC33&amp;"_"&amp;$AZ$7,データシート1!$A:$BT,MATCH("cb_"&amp;BI$12,データシート1!$A$1:$BT$1,0),0)</f>
        <v>0</v>
      </c>
      <c r="BJ33" s="34">
        <f>VLOOKUP($BC33&amp;"_"&amp;$AZ$7,データシート1!$A:$BT,MATCH("cb_"&amp;BJ$12,データシート1!$A$1:$BT$1,0),0)</f>
        <v>0</v>
      </c>
      <c r="BK33" s="34">
        <f t="shared" si="3"/>
        <v>8922.5</v>
      </c>
      <c r="BL33" s="36"/>
      <c r="BM33" s="844" t="str">
        <f t="shared" si="4"/>
        <v>07447</v>
      </c>
      <c r="BN33" s="1031" t="str">
        <f t="shared" si="5"/>
        <v>会津美里町</v>
      </c>
      <c r="BO33" s="34">
        <f>BE33*VLOOKUP(BO$12,別紙!$B$4:$E$10,MATCH("設備利用率",別紙!$B$4:$E$4,0),0)/100*8760/10^3</f>
        <v>2322.4722240000001</v>
      </c>
      <c r="BP33" s="34">
        <f>BF33*VLOOKUP(BP$12,別紙!$B$4:$E$10,MATCH("設備利用率",別紙!$B$4:$E$4,0),0)/100*8760/10^3</f>
        <v>5009.688948</v>
      </c>
      <c r="BQ33" s="34">
        <f>BG33*VLOOKUP(BQ$12,別紙!$B$4:$E$10,MATCH("設備利用率",別紙!$B$4:$E$4,0),0)/100*8760/10^3</f>
        <v>0</v>
      </c>
      <c r="BR33" s="34">
        <f>BH33*VLOOKUP(BR$12,別紙!$B$4:$E$10,MATCH("設備利用率",別紙!$B$4:$E$4,0),0)/100*8760/10^3</f>
        <v>16819.2</v>
      </c>
      <c r="BS33" s="34">
        <f>BI33*VLOOKUP(BS$12,別紙!$B$4:$E$10,MATCH("設備利用率",別紙!$B$4:$E$4,0),0)/100*8760/10^3</f>
        <v>0</v>
      </c>
      <c r="BT33" s="34">
        <f>BJ33*VLOOKUP(BT$12,別紙!$B$4:$E$10,MATCH("設備利用率",別紙!$B$4:$E$4,0),0)/100*8760/10^3</f>
        <v>0</v>
      </c>
      <c r="BU33" s="34">
        <f t="shared" si="6"/>
        <v>24151.361172000001</v>
      </c>
      <c r="BV33" s="36"/>
      <c r="BW33" s="33" t="str">
        <f t="shared" si="7"/>
        <v>07447</v>
      </c>
      <c r="BX33" s="33" t="str">
        <f t="shared" si="8"/>
        <v>会津美里町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75597.030337899894</v>
      </c>
      <c r="BZ33" s="36"/>
      <c r="CA33" s="33" t="str">
        <f t="shared" si="9"/>
        <v>07447</v>
      </c>
      <c r="CB33" s="33" t="str">
        <f t="shared" si="10"/>
        <v>会津美里町</v>
      </c>
      <c r="CC33" s="223">
        <f t="shared" si="11"/>
        <v>3.0721738851633824E-2</v>
      </c>
      <c r="CD33" s="223">
        <f t="shared" si="16"/>
        <v>6.6268329927881273E-2</v>
      </c>
      <c r="CE33" s="223">
        <f t="shared" si="17"/>
        <v>0</v>
      </c>
      <c r="CF33" s="223">
        <f t="shared" si="18"/>
        <v>0.22248492996116867</v>
      </c>
      <c r="CG33" s="223">
        <f t="shared" si="19"/>
        <v>0</v>
      </c>
      <c r="CH33" s="223">
        <f t="shared" si="20"/>
        <v>0</v>
      </c>
      <c r="CI33" s="223">
        <f t="shared" si="12"/>
        <v>0.31947499874068375</v>
      </c>
      <c r="CK33" s="18" t="str">
        <f t="shared" si="13"/>
        <v>07447</v>
      </c>
      <c r="CL33" s="18" t="str">
        <f t="shared" si="14"/>
        <v>会津美里町</v>
      </c>
      <c r="CM33" s="18">
        <f>VLOOKUP($CK33&amp;"_"&amp;$AZ$7,データシート1!$A:$BT,MATCH("ca_太陽光発電（10kW未満）",データシート1!$A$1:$BT$1,0),0)</f>
        <v>402</v>
      </c>
      <c r="CN33" s="18">
        <f>VLOOKUP($CK33&amp;"_"&amp;$AZ$5,データシート1!$A:$BT,MATCH("ab_家庭",データシート1!$A$1:$BT$1,0),0)</f>
        <v>7297</v>
      </c>
      <c r="CO33" s="223">
        <f t="shared" si="15"/>
        <v>5.5091133342469505E-2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37386</v>
      </c>
      <c r="AY34" s="18" t="str">
        <f>IF(IFERROR(比較地域マスタ!$Z27,"")=0,"",IFERROR(比較地域マスタ!$Z27,""))</f>
        <v>宇多津町</v>
      </c>
      <c r="BC34" s="844" t="str">
        <f t="shared" si="0"/>
        <v>37386</v>
      </c>
      <c r="BD34" s="1031" t="str">
        <f t="shared" si="2"/>
        <v>宇多津町</v>
      </c>
      <c r="BE34" s="34">
        <f>VLOOKUP($BC34&amp;"_"&amp;$AZ$7,データシート1!$A:$BT,MATCH("cb_"&amp;BE$12,データシート1!$A$1:$BT$1,0),0)</f>
        <v>2715.9590000000035</v>
      </c>
      <c r="BF34" s="34">
        <f>VLOOKUP($BC34&amp;"_"&amp;$AZ$7,データシート1!$A:$BT,MATCH("cb_"&amp;BF$12,データシート1!$A$1:$BT$1,0),0)</f>
        <v>7121.509</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9837.4680000000044</v>
      </c>
      <c r="BL34" s="36"/>
      <c r="BM34" s="844" t="str">
        <f t="shared" si="4"/>
        <v>37386</v>
      </c>
      <c r="BN34" s="1031" t="str">
        <f t="shared" si="5"/>
        <v>宇多津町</v>
      </c>
      <c r="BO34" s="34">
        <f>BE34*VLOOKUP(BO$12,別紙!$B$4:$E$10,MATCH("設備利用率",別紙!$B$4:$E$4,0),0)/100*8760/10^3</f>
        <v>3259.4767150800039</v>
      </c>
      <c r="BP34" s="34">
        <f>BF34*VLOOKUP(BP$12,別紙!$B$4:$E$10,MATCH("設備利用率",別紙!$B$4:$E$4,0),0)/100*8760/10^3</f>
        <v>9420.0472448399996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12679.523959920003</v>
      </c>
      <c r="BV34" s="36"/>
      <c r="BW34" s="33" t="str">
        <f t="shared" si="7"/>
        <v>37386</v>
      </c>
      <c r="BX34" s="33" t="str">
        <f t="shared" si="8"/>
        <v>宇多津町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124766.04777701448</v>
      </c>
      <c r="BZ34" s="36"/>
      <c r="CA34" s="33" t="str">
        <f t="shared" si="9"/>
        <v>37386</v>
      </c>
      <c r="CB34" s="33" t="str">
        <f t="shared" si="10"/>
        <v>宇多津町</v>
      </c>
      <c r="CC34" s="223">
        <f t="shared" si="11"/>
        <v>2.6124709190960636E-2</v>
      </c>
      <c r="CD34" s="223">
        <f t="shared" si="16"/>
        <v>7.5501688261182906E-2</v>
      </c>
      <c r="CE34" s="223">
        <f t="shared" si="17"/>
        <v>0</v>
      </c>
      <c r="CF34" s="223">
        <f t="shared" si="18"/>
        <v>0</v>
      </c>
      <c r="CG34" s="223">
        <f t="shared" si="19"/>
        <v>0</v>
      </c>
      <c r="CH34" s="223">
        <f t="shared" si="20"/>
        <v>0</v>
      </c>
      <c r="CI34" s="223">
        <f t="shared" si="12"/>
        <v>0.10162639745214354</v>
      </c>
      <c r="CK34" s="18" t="str">
        <f t="shared" si="13"/>
        <v>37386</v>
      </c>
      <c r="CL34" s="18" t="str">
        <f t="shared" si="14"/>
        <v>宇多津町</v>
      </c>
      <c r="CM34" s="18">
        <f>VLOOKUP($CK34&amp;"_"&amp;$AZ$7,データシート1!$A:$BT,MATCH("ca_太陽光発電（10kW未満）",データシート1!$A$1:$BT$1,0),0)</f>
        <v>538</v>
      </c>
      <c r="CN34" s="18">
        <f>VLOOKUP($CK34&amp;"_"&amp;$AZ$5,データシート1!$A:$BT,MATCH("ab_家庭",データシート1!$A$1:$BT$1,0),0)</f>
        <v>8912</v>
      </c>
      <c r="CO34" s="223">
        <f t="shared" si="15"/>
        <v>6.0368043087971272E-2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21381</v>
      </c>
      <c r="AY35" s="18" t="str">
        <f>IF(IFERROR(比較地域マスタ!$Z28,"")=0,"",IFERROR(比較地域マスタ!$Z28,""))</f>
        <v>神戸町</v>
      </c>
      <c r="BC35" s="844" t="str">
        <f t="shared" si="0"/>
        <v>21381</v>
      </c>
      <c r="BD35" s="1031" t="str">
        <f t="shared" si="2"/>
        <v>神戸町</v>
      </c>
      <c r="BE35" s="34">
        <f>VLOOKUP($BC35&amp;"_"&amp;$AZ$7,データシート1!$A:$BT,MATCH("cb_"&amp;BE$12,データシート1!$A$1:$BT$1,0),0)</f>
        <v>3992.6000000000031</v>
      </c>
      <c r="BF35" s="34">
        <f>VLOOKUP($BC35&amp;"_"&amp;$AZ$7,データシート1!$A:$BT,MATCH("cb_"&amp;BF$12,データシート1!$A$1:$BT$1,0),0)</f>
        <v>10895.3</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7500</v>
      </c>
      <c r="BK35" s="34">
        <f t="shared" si="3"/>
        <v>22387.9</v>
      </c>
      <c r="BL35" s="36"/>
      <c r="BM35" s="844" t="str">
        <f t="shared" si="4"/>
        <v>21381</v>
      </c>
      <c r="BN35" s="1031" t="str">
        <f t="shared" si="5"/>
        <v>神戸町</v>
      </c>
      <c r="BO35" s="34">
        <f>BE35*VLOOKUP(BO$12,別紙!$B$4:$E$10,MATCH("設備利用率",別紙!$B$4:$E$4,0),0)/100*8760/10^3</f>
        <v>4791.5991120000035</v>
      </c>
      <c r="BP35" s="34">
        <f>BF35*VLOOKUP(BP$12,別紙!$B$4:$E$10,MATCH("設備利用率",別紙!$B$4:$E$4,0),0)/100*8760/10^3</f>
        <v>14411.867027999999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52560</v>
      </c>
      <c r="BU35" s="34">
        <f t="shared" si="6"/>
        <v>71763.466140000004</v>
      </c>
      <c r="BV35" s="36"/>
      <c r="BW35" s="33" t="str">
        <f t="shared" si="7"/>
        <v>21381</v>
      </c>
      <c r="BX35" s="33" t="str">
        <f t="shared" si="8"/>
        <v>神戸町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183623.26085595327</v>
      </c>
      <c r="BZ35" s="36"/>
      <c r="CA35" s="33" t="str">
        <f t="shared" si="9"/>
        <v>21381</v>
      </c>
      <c r="CB35" s="33" t="str">
        <f t="shared" si="10"/>
        <v>神戸町</v>
      </c>
      <c r="CC35" s="223">
        <f t="shared" si="11"/>
        <v>2.6094728356658822E-2</v>
      </c>
      <c r="CD35" s="223">
        <f t="shared" si="16"/>
        <v>7.8486064133811789E-2</v>
      </c>
      <c r="CE35" s="223">
        <f t="shared" si="17"/>
        <v>0</v>
      </c>
      <c r="CF35" s="223">
        <f t="shared" si="18"/>
        <v>0</v>
      </c>
      <c r="CG35" s="223">
        <f t="shared" si="19"/>
        <v>0</v>
      </c>
      <c r="CH35" s="223">
        <f t="shared" si="20"/>
        <v>0.2862382453889199</v>
      </c>
      <c r="CI35" s="223">
        <f t="shared" si="12"/>
        <v>0.39081903787939049</v>
      </c>
      <c r="CK35" s="18" t="str">
        <f t="shared" si="13"/>
        <v>21381</v>
      </c>
      <c r="CL35" s="18" t="str">
        <f t="shared" si="14"/>
        <v>神戸町</v>
      </c>
      <c r="CM35" s="18">
        <f>VLOOKUP($CK35&amp;"_"&amp;$AZ$7,データシート1!$A:$BT,MATCH("ca_太陽光発電（10kW未満）",データシート1!$A$1:$BT$1,0),0)</f>
        <v>838</v>
      </c>
      <c r="CN35" s="18">
        <f>VLOOKUP($CK35&amp;"_"&amp;$AZ$5,データシート1!$A:$BT,MATCH("ab_家庭",データシート1!$A$1:$BT$1,0),0)</f>
        <v>7184</v>
      </c>
      <c r="CO35" s="223">
        <f t="shared" si="15"/>
        <v>0.11664810690423162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45382</v>
      </c>
      <c r="AY36" s="18" t="str">
        <f>IF(IFERROR(比較地域マスタ!$Z29,"")=0,"",IFERROR(比較地域マスタ!$Z29,""))</f>
        <v>国富町</v>
      </c>
      <c r="BC36" s="844" t="str">
        <f t="shared" si="0"/>
        <v>45382</v>
      </c>
      <c r="BD36" s="1031" t="str">
        <f t="shared" si="2"/>
        <v>国富町</v>
      </c>
      <c r="BE36" s="34">
        <f>VLOOKUP($BC36&amp;"_"&amp;$AZ$7,データシート1!$A:$BT,MATCH("cb_"&amp;BE$12,データシート1!$A$1:$BT$1,0),0)</f>
        <v>5349.5800000000054</v>
      </c>
      <c r="BF36" s="34">
        <f>VLOOKUP($BC36&amp;"_"&amp;$AZ$7,データシート1!$A:$BT,MATCH("cb_"&amp;BF$12,データシート1!$A$1:$BT$1,0),0)</f>
        <v>97063.200000000041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102412.78000000004</v>
      </c>
      <c r="BL36" s="36"/>
      <c r="BM36" s="844" t="str">
        <f t="shared" si="4"/>
        <v>45382</v>
      </c>
      <c r="BN36" s="1031" t="str">
        <f t="shared" si="5"/>
        <v>国富町</v>
      </c>
      <c r="BO36" s="34">
        <f>BE36*VLOOKUP(BO$12,別紙!$B$4:$E$10,MATCH("設備利用率",別紙!$B$4:$E$4,0),0)/100*8760/10^3</f>
        <v>6420.1379496000063</v>
      </c>
      <c r="BP36" s="34">
        <f>BF36*VLOOKUP(BP$12,別紙!$B$4:$E$10,MATCH("設備利用率",別紙!$B$4:$E$4,0),0)/100*8760/10^3</f>
        <v>128391.31843200004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134811.45638160006</v>
      </c>
      <c r="BV36" s="36"/>
      <c r="BW36" s="33" t="str">
        <f t="shared" si="7"/>
        <v>45382</v>
      </c>
      <c r="BX36" s="33" t="str">
        <f t="shared" si="8"/>
        <v>国富町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133590.66549198425</v>
      </c>
      <c r="BZ36" s="36"/>
      <c r="CA36" s="33" t="str">
        <f t="shared" si="9"/>
        <v>45382</v>
      </c>
      <c r="CB36" s="33" t="str">
        <f t="shared" si="10"/>
        <v>国富町</v>
      </c>
      <c r="CC36" s="223">
        <f t="shared" si="11"/>
        <v>4.8058282560058278E-2</v>
      </c>
      <c r="CD36" s="223">
        <f t="shared" si="16"/>
        <v>0.96108001228352158</v>
      </c>
      <c r="CE36" s="223">
        <f t="shared" si="17"/>
        <v>0</v>
      </c>
      <c r="CF36" s="223">
        <f t="shared" si="18"/>
        <v>0</v>
      </c>
      <c r="CG36" s="223">
        <f t="shared" si="19"/>
        <v>0</v>
      </c>
      <c r="CH36" s="223">
        <f t="shared" si="20"/>
        <v>0</v>
      </c>
      <c r="CI36" s="223">
        <f t="shared" si="12"/>
        <v>1.0091382948435799</v>
      </c>
      <c r="CK36" s="18" t="str">
        <f t="shared" si="13"/>
        <v>45382</v>
      </c>
      <c r="CL36" s="18" t="str">
        <f t="shared" si="14"/>
        <v>国富町</v>
      </c>
      <c r="CM36" s="18">
        <f>VLOOKUP($CK36&amp;"_"&amp;$AZ$7,データシート1!$A:$BT,MATCH("ca_太陽光発電（10kW未満）",データシート1!$A$1:$BT$1,0),0)</f>
        <v>1051</v>
      </c>
      <c r="CN36" s="18">
        <f>VLOOKUP($CK36&amp;"_"&amp;$AZ$5,データシート1!$A:$BT,MATCH("ab_家庭",データシート1!$A$1:$BT$1,0),0)</f>
        <v>8985</v>
      </c>
      <c r="CO36" s="223">
        <f t="shared" si="15"/>
        <v>0.11697273233166389</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29342</v>
      </c>
      <c r="AY37" s="18" t="str">
        <f>IF(IFERROR(比較地域マスタ!$Z30,"")=0,"",IFERROR(比較地域マスタ!$Z30,""))</f>
        <v>平群町</v>
      </c>
      <c r="BC37" s="844" t="str">
        <f t="shared" si="0"/>
        <v>29342</v>
      </c>
      <c r="BD37" s="1031" t="str">
        <f t="shared" si="2"/>
        <v>平群町</v>
      </c>
      <c r="BE37" s="34">
        <f>VLOOKUP($BC37&amp;"_"&amp;$AZ$7,データシート1!$A:$BT,MATCH("cb_"&amp;BE$12,データシート1!$A$1:$BT$1,0),0)</f>
        <v>3113.4000000000024</v>
      </c>
      <c r="BF37" s="34">
        <f>VLOOKUP($BC37&amp;"_"&amp;$AZ$7,データシート1!$A:$BT,MATCH("cb_"&amp;BF$12,データシート1!$A$1:$BT$1,0),0)</f>
        <v>5702.7999999999984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8816.2000000000007</v>
      </c>
      <c r="BL37" s="36"/>
      <c r="BM37" s="844" t="str">
        <f t="shared" si="4"/>
        <v>29342</v>
      </c>
      <c r="BN37" s="1031" t="str">
        <f t="shared" si="5"/>
        <v>平群町</v>
      </c>
      <c r="BO37" s="34">
        <f>BE37*VLOOKUP(BO$12,別紙!$B$4:$E$10,MATCH("設備利用率",別紙!$B$4:$E$4,0),0)/100*8760/10^3</f>
        <v>3736.453608000003</v>
      </c>
      <c r="BP37" s="34">
        <f>BF37*VLOOKUP(BP$12,別紙!$B$4:$E$10,MATCH("設備利用率",別紙!$B$4:$E$4,0),0)/100*8760/10^3</f>
        <v>7543.4357279999977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11279.889336</v>
      </c>
      <c r="BV37" s="36"/>
      <c r="BW37" s="33" t="str">
        <f t="shared" si="7"/>
        <v>29342</v>
      </c>
      <c r="BX37" s="33" t="str">
        <f t="shared" si="8"/>
        <v>平群町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67055.043901145633</v>
      </c>
      <c r="BZ37" s="36"/>
      <c r="CA37" s="33" t="str">
        <f t="shared" si="9"/>
        <v>29342</v>
      </c>
      <c r="CB37" s="33" t="str">
        <f t="shared" si="10"/>
        <v>平群町</v>
      </c>
      <c r="CC37" s="223">
        <f t="shared" si="11"/>
        <v>5.5722185694313829E-2</v>
      </c>
      <c r="CD37" s="223">
        <f t="shared" si="16"/>
        <v>0.11249617163953744</v>
      </c>
      <c r="CE37" s="223">
        <f t="shared" si="17"/>
        <v>0</v>
      </c>
      <c r="CF37" s="223">
        <f t="shared" si="18"/>
        <v>0</v>
      </c>
      <c r="CG37" s="223">
        <f t="shared" si="19"/>
        <v>0</v>
      </c>
      <c r="CH37" s="223">
        <f t="shared" si="20"/>
        <v>0</v>
      </c>
      <c r="CI37" s="223">
        <f t="shared" si="12"/>
        <v>0.16821835733385126</v>
      </c>
      <c r="CK37" s="18" t="str">
        <f t="shared" si="13"/>
        <v>29342</v>
      </c>
      <c r="CL37" s="18" t="str">
        <f t="shared" si="14"/>
        <v>平群町</v>
      </c>
      <c r="CM37" s="18">
        <f>VLOOKUP($CK37&amp;"_"&amp;$AZ$7,データシート1!$A:$BT,MATCH("ca_太陽光発電（10kW未満）",データシート1!$A$1:$BT$1,0),0)</f>
        <v>705</v>
      </c>
      <c r="CN37" s="18">
        <f>VLOOKUP($CK37&amp;"_"&amp;$AZ$5,データシート1!$A:$BT,MATCH("ab_家庭",データシート1!$A$1:$BT$1,0),0)</f>
        <v>8177</v>
      </c>
      <c r="CO37" s="223">
        <f t="shared" si="15"/>
        <v>8.6217439158615627E-2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20382</v>
      </c>
      <c r="AY38" s="18" t="str">
        <f>IF(IFERROR(比較地域マスタ!$Z31,"")=0,"",IFERROR(比較地域マスタ!$Z31,""))</f>
        <v>辰野町</v>
      </c>
      <c r="BC38" s="844" t="str">
        <f t="shared" si="0"/>
        <v>20382</v>
      </c>
      <c r="BD38" s="1031" t="str">
        <f t="shared" si="2"/>
        <v>辰野町</v>
      </c>
      <c r="BE38" s="34">
        <f>VLOOKUP($BC38&amp;"_"&amp;$AZ$7,データシート1!$A:$BT,MATCH("cb_"&amp;BE$12,データシート1!$A$1:$BT$1,0),0)</f>
        <v>4478.4000000000069</v>
      </c>
      <c r="BF38" s="34">
        <f>VLOOKUP($BC38&amp;"_"&amp;$AZ$7,データシート1!$A:$BT,MATCH("cb_"&amp;BF$12,データシート1!$A$1:$BT$1,0),0)</f>
        <v>12407.899999999998</v>
      </c>
      <c r="BG38" s="34">
        <f>VLOOKUP($BC38&amp;"_"&amp;$AZ$7,データシート1!$A:$BT,MATCH("cb_"&amp;BG$12,データシート1!$A$1:$BT$1,0),0)</f>
        <v>0</v>
      </c>
      <c r="BH38" s="34">
        <f>VLOOKUP($BC38&amp;"_"&amp;$AZ$7,データシート1!$A:$BT,MATCH("cb_"&amp;BH$12,データシート1!$A$1:$BT$1,0),0)</f>
        <v>199</v>
      </c>
      <c r="BI38" s="34">
        <f>VLOOKUP($BC38&amp;"_"&amp;$AZ$7,データシート1!$A:$BT,MATCH("cb_"&amp;BI$12,データシート1!$A$1:$BT$1,0),0)</f>
        <v>0</v>
      </c>
      <c r="BJ38" s="34">
        <f>VLOOKUP($BC38&amp;"_"&amp;$AZ$7,データシート1!$A:$BT,MATCH("cb_"&amp;BJ$12,データシート1!$A$1:$BT$1,0),0)</f>
        <v>0</v>
      </c>
      <c r="BK38" s="34">
        <f t="shared" si="3"/>
        <v>17085.300000000003</v>
      </c>
      <c r="BL38" s="36"/>
      <c r="BM38" s="844" t="str">
        <f t="shared" si="4"/>
        <v>20382</v>
      </c>
      <c r="BN38" s="1031" t="str">
        <f t="shared" si="5"/>
        <v>辰野町</v>
      </c>
      <c r="BO38" s="34">
        <f>BE38*VLOOKUP(BO$12,別紙!$B$4:$E$10,MATCH("設備利用率",別紙!$B$4:$E$4,0),0)/100*8760/10^3</f>
        <v>5374.6174080000083</v>
      </c>
      <c r="BP38" s="34">
        <f>BF38*VLOOKUP(BP$12,別紙!$B$4:$E$10,MATCH("設備利用率",別紙!$B$4:$E$4,0),0)/100*8760/10^3</f>
        <v>16412.673803999995</v>
      </c>
      <c r="BQ38" s="34">
        <f>BG38*VLOOKUP(BQ$12,別紙!$B$4:$E$10,MATCH("設備利用率",別紙!$B$4:$E$4,0),0)/100*8760/10^3</f>
        <v>0</v>
      </c>
      <c r="BR38" s="34">
        <f>BH38*VLOOKUP(BR$12,別紙!$B$4:$E$10,MATCH("設備利用率",別紙!$B$4:$E$4,0),0)/100*8760/10^3</f>
        <v>1045.944</v>
      </c>
      <c r="BS38" s="34">
        <f>BI38*VLOOKUP(BS$12,別紙!$B$4:$E$10,MATCH("設備利用率",別紙!$B$4:$E$4,0),0)/100*8760/10^3</f>
        <v>0</v>
      </c>
      <c r="BT38" s="34">
        <f>BJ38*VLOOKUP(BT$12,別紙!$B$4:$E$10,MATCH("設備利用率",別紙!$B$4:$E$4,0),0)/100*8760/10^3</f>
        <v>0</v>
      </c>
      <c r="BU38" s="34">
        <f t="shared" si="6"/>
        <v>22833.235212000003</v>
      </c>
      <c r="BV38" s="36"/>
      <c r="BW38" s="33" t="str">
        <f t="shared" si="7"/>
        <v>20382</v>
      </c>
      <c r="BX38" s="33" t="str">
        <f t="shared" si="8"/>
        <v>辰野町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107961.22021868797</v>
      </c>
      <c r="BZ38" s="36"/>
      <c r="CA38" s="33" t="str">
        <f t="shared" si="9"/>
        <v>20382</v>
      </c>
      <c r="CB38" s="33" t="str">
        <f t="shared" si="10"/>
        <v>辰野町</v>
      </c>
      <c r="CC38" s="223">
        <f t="shared" si="11"/>
        <v>4.9782851630549352E-2</v>
      </c>
      <c r="CD38" s="223">
        <f t="shared" si="16"/>
        <v>0.15202378938246733</v>
      </c>
      <c r="CE38" s="223">
        <f t="shared" si="17"/>
        <v>0</v>
      </c>
      <c r="CF38" s="223">
        <f t="shared" si="18"/>
        <v>9.6881454088914437E-3</v>
      </c>
      <c r="CG38" s="223">
        <f t="shared" si="19"/>
        <v>0</v>
      </c>
      <c r="CH38" s="223">
        <f t="shared" si="20"/>
        <v>0</v>
      </c>
      <c r="CI38" s="223">
        <f t="shared" si="12"/>
        <v>0.21149478642190814</v>
      </c>
      <c r="CK38" s="18" t="str">
        <f t="shared" si="13"/>
        <v>20382</v>
      </c>
      <c r="CL38" s="18" t="str">
        <f t="shared" si="14"/>
        <v>辰野町</v>
      </c>
      <c r="CM38" s="18">
        <f>VLOOKUP($CK38&amp;"_"&amp;$AZ$7,データシート1!$A:$BT,MATCH("ca_太陽光発電（10kW未満）",データシート1!$A$1:$BT$1,0),0)</f>
        <v>929</v>
      </c>
      <c r="CN38" s="18">
        <f>VLOOKUP($CK38&amp;"_"&amp;$AZ$5,データシート1!$A:$BT,MATCH("ab_家庭",データシート1!$A$1:$BT$1,0),0)</f>
        <v>7699</v>
      </c>
      <c r="CO38" s="223">
        <f t="shared" si="15"/>
        <v>0.12066502143135473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17384</v>
      </c>
      <c r="AY39" s="18" t="str">
        <f>IF(IFERROR(比較地域マスタ!$Z32,"")=0,"",IFERROR(比較地域マスタ!$Z32,""))</f>
        <v>志賀町</v>
      </c>
      <c r="BC39" s="844" t="str">
        <f t="shared" si="0"/>
        <v>17384</v>
      </c>
      <c r="BD39" s="1031" t="str">
        <f t="shared" si="2"/>
        <v>志賀町</v>
      </c>
      <c r="BE39" s="34">
        <f>VLOOKUP($BC39&amp;"_"&amp;$AZ$7,データシート1!$A:$BT,MATCH("cb_"&amp;BE$12,データシート1!$A$1:$BT$1,0),0)</f>
        <v>584.99999999999977</v>
      </c>
      <c r="BF39" s="34">
        <f>VLOOKUP($BC39&amp;"_"&amp;$AZ$7,データシート1!$A:$BT,MATCH("cb_"&amp;BF$12,データシート1!$A$1:$BT$1,0),0)</f>
        <v>43621.099999999984</v>
      </c>
      <c r="BG39" s="34">
        <f>VLOOKUP($BC39&amp;"_"&amp;$AZ$7,データシート1!$A:$BT,MATCH("cb_"&amp;BG$12,データシート1!$A$1:$BT$1,0),0)</f>
        <v>26906.2</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3570</v>
      </c>
      <c r="BK39" s="34">
        <f t="shared" si="3"/>
        <v>74682.299999999988</v>
      </c>
      <c r="BL39" s="36"/>
      <c r="BM39" s="844" t="str">
        <f t="shared" si="4"/>
        <v>17384</v>
      </c>
      <c r="BN39" s="1031" t="str">
        <f t="shared" si="5"/>
        <v>志賀町</v>
      </c>
      <c r="BO39" s="34">
        <f>BE39*VLOOKUP(BO$12,別紙!$B$4:$E$10,MATCH("設備利用率",別紙!$B$4:$E$4,0),0)/100*8760/10^3</f>
        <v>702.07019999999977</v>
      </c>
      <c r="BP39" s="34">
        <f>BF39*VLOOKUP(BP$12,別紙!$B$4:$E$10,MATCH("設備利用率",別紙!$B$4:$E$4,0),0)/100*8760/10^3</f>
        <v>57700.246235999977</v>
      </c>
      <c r="BQ39" s="34">
        <f>BG39*VLOOKUP(BQ$12,別紙!$B$4:$E$10,MATCH("設備利用率",別紙!$B$4:$E$4,0),0)/100*8760/10^3</f>
        <v>58453.181376</v>
      </c>
      <c r="BR39" s="34">
        <f>BH39*VLOOKUP(BR$12,別紙!$B$4:$E$10,MATCH("設備利用率",別紙!$B$4:$E$4,0),0)/100*8760/10^3</f>
        <v>0</v>
      </c>
      <c r="BS39" s="34">
        <f>BI39*VLOOKUP(BS$12,別紙!$B$4:$E$10,MATCH("設備利用率",別紙!$B$4:$E$4,0),0)/100*8760/10^3</f>
        <v>0</v>
      </c>
      <c r="BT39" s="34">
        <f>BJ39*VLOOKUP(BT$12,別紙!$B$4:$E$10,MATCH("設備利用率",別紙!$B$4:$E$4,0),0)/100*8760/10^3</f>
        <v>25018.560000000001</v>
      </c>
      <c r="BU39" s="34">
        <f t="shared" si="6"/>
        <v>141874.05781199998</v>
      </c>
      <c r="BV39" s="36"/>
      <c r="BW39" s="33" t="str">
        <f t="shared" si="7"/>
        <v>17384</v>
      </c>
      <c r="BX39" s="33" t="str">
        <f t="shared" si="8"/>
        <v>志賀町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148756.18052012497</v>
      </c>
      <c r="BZ39" s="36"/>
      <c r="CA39" s="33" t="str">
        <f t="shared" si="9"/>
        <v>17384</v>
      </c>
      <c r="CB39" s="33" t="str">
        <f t="shared" si="10"/>
        <v>志賀町</v>
      </c>
      <c r="CC39" s="223">
        <f t="shared" si="11"/>
        <v>4.7196035656818834E-3</v>
      </c>
      <c r="CD39" s="223">
        <f t="shared" si="16"/>
        <v>0.3878846985332069</v>
      </c>
      <c r="CE39" s="223">
        <f t="shared" si="17"/>
        <v>0.39294623706805898</v>
      </c>
      <c r="CF39" s="223">
        <f t="shared" si="18"/>
        <v>0</v>
      </c>
      <c r="CG39" s="223">
        <f t="shared" si="19"/>
        <v>0</v>
      </c>
      <c r="CH39" s="223">
        <f t="shared" si="20"/>
        <v>0.1681850119606646</v>
      </c>
      <c r="CI39" s="223">
        <f t="shared" si="12"/>
        <v>0.95373555112761244</v>
      </c>
      <c r="CK39" s="18" t="str">
        <f t="shared" si="13"/>
        <v>17384</v>
      </c>
      <c r="CL39" s="18" t="str">
        <f t="shared" si="14"/>
        <v>志賀町</v>
      </c>
      <c r="CM39" s="18">
        <f>VLOOKUP($CK39&amp;"_"&amp;$AZ$7,データシート1!$A:$BT,MATCH("ca_太陽光発電（10kW未満）",データシート1!$A$1:$BT$1,0),0)</f>
        <v>110</v>
      </c>
      <c r="CN39" s="18">
        <f>VLOOKUP($CK39&amp;"_"&amp;$AZ$5,データシート1!$A:$BT,MATCH("ab_家庭",データシート1!$A$1:$BT$1,0),0)</f>
        <v>7939</v>
      </c>
      <c r="CO39" s="223">
        <f t="shared" si="15"/>
        <v>1.3855649326111601E-2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27321</v>
      </c>
      <c r="AY40" s="18" t="str">
        <f>IF(IFERROR(比較地域マスタ!$Z33,"")=0,"",IFERROR(比較地域マスタ!$Z33,""))</f>
        <v>豊能町</v>
      </c>
      <c r="BC40" s="844" t="str">
        <f t="shared" si="0"/>
        <v>27321</v>
      </c>
      <c r="BD40" s="1031" t="str">
        <f t="shared" si="2"/>
        <v>豊能町</v>
      </c>
      <c r="BE40" s="34">
        <f>VLOOKUP($BC40&amp;"_"&amp;$AZ$7,データシート1!$A:$BT,MATCH("cb_"&amp;BE$12,データシート1!$A$1:$BT$1,0),0)</f>
        <v>2240.1</v>
      </c>
      <c r="BF40" s="34">
        <f>VLOOKUP($BC40&amp;"_"&amp;$AZ$7,データシート1!$A:$BT,MATCH("cb_"&amp;BF$12,データシート1!$A$1:$BT$1,0),0)</f>
        <v>6481.3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8721.4</v>
      </c>
      <c r="BL40" s="36"/>
      <c r="BM40" s="844" t="str">
        <f t="shared" si="4"/>
        <v>27321</v>
      </c>
      <c r="BN40" s="1031" t="str">
        <f t="shared" si="5"/>
        <v>豊能町</v>
      </c>
      <c r="BO40" s="34">
        <f>BE40*VLOOKUP(BO$12,別紙!$B$4:$E$10,MATCH("設備利用率",別紙!$B$4:$E$4,0),0)/100*8760/10^3</f>
        <v>2688.3888120000001</v>
      </c>
      <c r="BP40" s="34">
        <f>BF40*VLOOKUP(BP$12,別紙!$B$4:$E$10,MATCH("設備利用率",別紙!$B$4:$E$4,0),0)/100*8760/10^3</f>
        <v>8573.2043880000001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11261.593199999999</v>
      </c>
      <c r="BV40" s="36"/>
      <c r="BW40" s="33" t="str">
        <f t="shared" si="7"/>
        <v>27321</v>
      </c>
      <c r="BX40" s="33" t="str">
        <f t="shared" si="8"/>
        <v>豊能町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60230.574474823406</v>
      </c>
      <c r="BZ40" s="36"/>
      <c r="CA40" s="33" t="str">
        <f t="shared" si="9"/>
        <v>27321</v>
      </c>
      <c r="CB40" s="33" t="str">
        <f t="shared" si="10"/>
        <v>豊能町</v>
      </c>
      <c r="CC40" s="223">
        <f t="shared" si="11"/>
        <v>4.4634952189004214E-2</v>
      </c>
      <c r="CD40" s="223">
        <f t="shared" si="16"/>
        <v>0.14233974128179086</v>
      </c>
      <c r="CE40" s="223">
        <f t="shared" si="17"/>
        <v>0</v>
      </c>
      <c r="CF40" s="223">
        <f t="shared" si="18"/>
        <v>0</v>
      </c>
      <c r="CG40" s="223">
        <f t="shared" si="19"/>
        <v>0</v>
      </c>
      <c r="CH40" s="223">
        <f t="shared" si="20"/>
        <v>0</v>
      </c>
      <c r="CI40" s="223">
        <f t="shared" si="12"/>
        <v>0.18697469347079507</v>
      </c>
      <c r="CK40" s="18" t="str">
        <f t="shared" si="13"/>
        <v>27321</v>
      </c>
      <c r="CL40" s="18" t="str">
        <f t="shared" si="14"/>
        <v>豊能町</v>
      </c>
      <c r="CM40" s="18">
        <f>VLOOKUP($CK40&amp;"_"&amp;$AZ$7,データシート1!$A:$BT,MATCH("ca_太陽光発電（10kW未満）",データシート1!$A$1:$BT$1,0),0)</f>
        <v>550</v>
      </c>
      <c r="CN40" s="18">
        <f>VLOOKUP($CK40&amp;"_"&amp;$AZ$5,データシート1!$A:$BT,MATCH("ab_家庭",データシート1!$A$1:$BT$1,0),0)</f>
        <v>8701</v>
      </c>
      <c r="CO40" s="223">
        <f t="shared" si="15"/>
        <v>6.3211125158027806E-2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08310</v>
      </c>
      <c r="AY41" s="18" t="str">
        <f>IF(IFERROR(比較地域マスタ!$Z34,"")=0,"",IFERROR(比較地域マスタ!$Z34,""))</f>
        <v>城里町</v>
      </c>
      <c r="BC41" s="844" t="str">
        <f t="shared" si="0"/>
        <v>08310</v>
      </c>
      <c r="BD41" s="1031" t="str">
        <f t="shared" si="2"/>
        <v>城里町</v>
      </c>
      <c r="BE41" s="34">
        <f>VLOOKUP($BC41&amp;"_"&amp;$AZ$7,データシート1!$A:$BT,MATCH("cb_"&amp;BE$12,データシート1!$A$1:$BT$1,0),0)</f>
        <v>2148.8000000000034</v>
      </c>
      <c r="BF41" s="34">
        <f>VLOOKUP($BC41&amp;"_"&amp;$AZ$7,データシート1!$A:$BT,MATCH("cb_"&amp;BF$12,データシート1!$A$1:$BT$1,0),0)</f>
        <v>43782.199999999975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45930.999999999978</v>
      </c>
      <c r="BL41" s="36"/>
      <c r="BM41" s="844" t="str">
        <f t="shared" si="4"/>
        <v>08310</v>
      </c>
      <c r="BN41" s="1031" t="str">
        <f t="shared" si="5"/>
        <v>城里町</v>
      </c>
      <c r="BO41" s="34">
        <f>BE41*VLOOKUP(BO$12,別紙!$B$4:$E$10,MATCH("設備利用率",別紙!$B$4:$E$4,0),0)/100*8760/10^3</f>
        <v>2578.8178560000038</v>
      </c>
      <c r="BP41" s="34">
        <f>BF41*VLOOKUP(BP$12,別紙!$B$4:$E$10,MATCH("設備利用率",別紙!$B$4:$E$4,0),0)/100*8760/10^3</f>
        <v>57913.342871999965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60492.160727999966</v>
      </c>
      <c r="BV41" s="36"/>
      <c r="BW41" s="33" t="str">
        <f t="shared" si="7"/>
        <v>08310</v>
      </c>
      <c r="BX41" s="33" t="str">
        <f t="shared" si="8"/>
        <v>城里町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93540.850987427286</v>
      </c>
      <c r="BZ41" s="36"/>
      <c r="CA41" s="33" t="str">
        <f t="shared" si="9"/>
        <v>08310</v>
      </c>
      <c r="CB41" s="33" t="str">
        <f t="shared" si="10"/>
        <v>城里町</v>
      </c>
      <c r="CC41" s="223">
        <f t="shared" si="11"/>
        <v>2.756889453942021E-2</v>
      </c>
      <c r="CD41" s="223">
        <f t="shared" si="16"/>
        <v>0.61912354079164866</v>
      </c>
      <c r="CE41" s="223">
        <f t="shared" si="17"/>
        <v>0</v>
      </c>
      <c r="CF41" s="223">
        <f t="shared" si="18"/>
        <v>0</v>
      </c>
      <c r="CG41" s="223">
        <f t="shared" si="19"/>
        <v>0</v>
      </c>
      <c r="CH41" s="223">
        <f t="shared" si="20"/>
        <v>0</v>
      </c>
      <c r="CI41" s="223">
        <f t="shared" si="12"/>
        <v>0.64669243533106879</v>
      </c>
      <c r="CK41" s="18" t="str">
        <f t="shared" si="13"/>
        <v>08310</v>
      </c>
      <c r="CL41" s="18" t="str">
        <f t="shared" si="14"/>
        <v>城里町</v>
      </c>
      <c r="CM41" s="18">
        <f>VLOOKUP($CK41&amp;"_"&amp;$AZ$7,データシート1!$A:$BT,MATCH("ca_太陽光発電（10kW未満）",データシート1!$A$1:$BT$1,0),0)</f>
        <v>427</v>
      </c>
      <c r="CN41" s="18">
        <f>VLOOKUP($CK41&amp;"_"&amp;$AZ$5,データシート1!$A:$BT,MATCH("ab_家庭",データシート1!$A$1:$BT$1,0),0)</f>
        <v>7918</v>
      </c>
      <c r="CO41" s="223">
        <f t="shared" si="15"/>
        <v>5.3927759535236174E-2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45383</v>
      </c>
      <c r="AY72" s="18" t="str">
        <f>IF(IFERROR(比較地域マスタ!$AE7,"")=0,"",IFERROR(比較地域マスタ!$AE7,""))</f>
        <v>綾町</v>
      </c>
      <c r="AZ72" s="16"/>
      <c r="BA72" s="22">
        <v>1</v>
      </c>
      <c r="BB72" s="22">
        <v>1</v>
      </c>
      <c r="BC72" s="18" t="str">
        <f>AX72</f>
        <v>45383</v>
      </c>
      <c r="BD72" s="18" t="str">
        <f>AY72</f>
        <v>綾町</v>
      </c>
      <c r="BE72" s="33">
        <f>VLOOKUP(BC72&amp;"_"&amp;$AZ$9,データシート3!A:AB,MATCH("ea_"&amp;"太陽光（建物系）"&amp;"_年間発電",データシート3!$A$1:$AB$1,0),0)/10^3+VLOOKUP(BC72&amp;"_"&amp;$AZ$9,データシート3!A:AB,MATCH("ea_"&amp;"太陽光（土地系）"&amp;"_年間発電",データシート3!$A$1:$AB$1,0),0)/10^3</f>
        <v>217093.91999999995</v>
      </c>
      <c r="BF72" s="33">
        <f>VLOOKUP(BC72&amp;"_"&amp;$AZ$9,データシート3!A:AB,MATCH("ea_"&amp;"風力（陸上）"&amp;"_年間発電",データシート3!$A$1:$AB$1,0),0)/10^3</f>
        <v>89914.808999999979</v>
      </c>
      <c r="BG72" s="33">
        <f>VLOOKUP(BC72&amp;"_"&amp;$AZ$9,データシート3!A:AB,MATCH("ea_"&amp;"中小水（河川）"&amp;"_年間発電",データシート3!$A$1:$AB$1,0),0)/10^3+VLOOKUP(BC72&amp;"_"&amp;$AZ$9,データシート3!A:AB,MATCH("ea_"&amp;"中小水（農業用水路）"&amp;"_年間発電",データシート3!$A$1:$AB$1,0),0)/10^3</f>
        <v>54767.285000000003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361776.01399999997</v>
      </c>
      <c r="BJ72" s="33">
        <f>(VLOOKUP($BC72&amp;"_"&amp;$AZ$8,データシート3!$A:$AN,MATCH("da_合計",データシート3!$A$1:$AN$1,0),0))/10^3</f>
        <v>43979.042248135484</v>
      </c>
      <c r="BK72" s="33">
        <f t="shared" ref="BK72:BK103" si="21">BI72-BJ72</f>
        <v>317796.97175186448</v>
      </c>
      <c r="BL72" s="33">
        <f t="shared" ref="BL72:BL103" si="22">IF(BK72&gt;0,0,BK72)</f>
        <v>0</v>
      </c>
      <c r="BM72" s="33">
        <f t="shared" ref="BM72:BM103" si="23">IF(BK72&gt;0,BK72,0)</f>
        <v>317796.97175186448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45209</v>
      </c>
      <c r="AY73" s="18" t="str">
        <f>IF(IFERROR(比較地域マスタ!$AE8,"")=0,"",IFERROR(比較地域マスタ!$AE8,""))</f>
        <v>えびの市</v>
      </c>
      <c r="AZ73" s="16"/>
      <c r="BA73" s="22">
        <v>2</v>
      </c>
      <c r="BB73" s="22">
        <v>1</v>
      </c>
      <c r="BC73" s="18" t="str">
        <f t="shared" ref="BC73:BC136" si="24">AX73</f>
        <v>45209</v>
      </c>
      <c r="BD73" s="18" t="str">
        <f t="shared" ref="BD73:BD136" si="25">AY73</f>
        <v>えびの市</v>
      </c>
      <c r="BE73" s="33">
        <f>VLOOKUP(BC73&amp;"_"&amp;$AZ$9,データシート3!A:AB,MATCH("ea_"&amp;"太陽光（建物系）"&amp;"_年間発電",データシート3!$A$1:$AB$1,0),0)/10^3+VLOOKUP(BC73&amp;"_"&amp;$AZ$9,データシート3!A:AB,MATCH("ea_"&amp;"太陽光（土地系）"&amp;"_年間発電",データシート3!$A$1:$AB$1,0),0)/10^3</f>
        <v>1159347.8670000001</v>
      </c>
      <c r="BF73" s="33">
        <f>VLOOKUP(BC73&amp;"_"&amp;$AZ$9,データシート3!A:AB,MATCH("ea_"&amp;"風力（陸上）"&amp;"_年間発電",データシート3!$A$1:$AB$1,0),0)/10^3</f>
        <v>1222182.666</v>
      </c>
      <c r="BG73" s="33">
        <f>VLOOKUP(BC73&amp;"_"&amp;$AZ$9,データシート3!A:AB,MATCH("ea_"&amp;"中小水（河川）"&amp;"_年間発電",データシート3!$A$1:$AB$1,0),0)/10^3+VLOOKUP(BC73&amp;"_"&amp;$AZ$9,データシート3!A:AB,MATCH("ea_"&amp;"中小水（農業用水路）"&amp;"_年間発電",データシート3!$A$1:$AB$1,0),0)/10^3</f>
        <v>138508.247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1981723.01</v>
      </c>
      <c r="BI73" s="33">
        <f t="shared" ref="BI73:BI136" si="26">SUM(BE73:BH73)</f>
        <v>4501761.79</v>
      </c>
      <c r="BJ73" s="33">
        <f>(VLOOKUP($BC73&amp;"_"&amp;$AZ$8,データシート3!$A:$AN,MATCH("da_合計",データシート3!$A$1:$AN$1,0),0))/10^3</f>
        <v>120564.72157169685</v>
      </c>
      <c r="BK73" s="33">
        <f t="shared" si="21"/>
        <v>4381197.0684283031</v>
      </c>
      <c r="BL73" s="33">
        <f t="shared" si="22"/>
        <v>0</v>
      </c>
      <c r="BM73" s="33">
        <f t="shared" si="23"/>
        <v>4381197.0684283031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45421</v>
      </c>
      <c r="AY74" s="18" t="str">
        <f>IF(IFERROR(比較地域マスタ!$AE9,"")=0,"",IFERROR(比較地域マスタ!$AE9,""))</f>
        <v>門川町</v>
      </c>
      <c r="AZ74" s="16"/>
      <c r="BA74" s="22">
        <v>3</v>
      </c>
      <c r="BB74" s="22">
        <v>1</v>
      </c>
      <c r="BC74" s="18" t="str">
        <f t="shared" si="24"/>
        <v>45421</v>
      </c>
      <c r="BD74" s="18" t="str">
        <f t="shared" si="25"/>
        <v>門川町</v>
      </c>
      <c r="BE74" s="33">
        <f>VLOOKUP(BC74&amp;"_"&amp;$AZ$9,データシート3!A:AB,MATCH("ea_"&amp;"太陽光（建物系）"&amp;"_年間発電",データシート3!$A$1:$AB$1,0),0)/10^3+VLOOKUP(BC74&amp;"_"&amp;$AZ$9,データシート3!A:AB,MATCH("ea_"&amp;"太陽光（土地系）"&amp;"_年間発電",データシート3!$A$1:$AB$1,0),0)/10^3</f>
        <v>189514.01100000006</v>
      </c>
      <c r="BF74" s="33">
        <f>VLOOKUP(BC74&amp;"_"&amp;$AZ$9,データシート3!A:AB,MATCH("ea_"&amp;"風力（陸上）"&amp;"_年間発電",データシート3!$A$1:$AB$1,0),0)/10^3</f>
        <v>3849.9299999999994</v>
      </c>
      <c r="BG74" s="33">
        <f>VLOOKUP(BC74&amp;"_"&amp;$AZ$9,データシート3!A:AB,MATCH("ea_"&amp;"中小水（河川）"&amp;"_年間発電",データシート3!$A$1:$AB$1,0),0)/10^3+VLOOKUP(BC74&amp;"_"&amp;$AZ$9,データシート3!A:AB,MATCH("ea_"&amp;"中小水（農業用水路）"&amp;"_年間発電",データシート3!$A$1:$AB$1,0),0)/10^3</f>
        <v>360.41300000000001</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193724.35400000005</v>
      </c>
      <c r="BJ74" s="33">
        <f>(VLOOKUP($BC74&amp;"_"&amp;$AZ$8,データシート3!$A:$AN,MATCH("da_合計",データシート3!$A$1:$AN$1,0),0))/10^3</f>
        <v>94901.508217811424</v>
      </c>
      <c r="BK74" s="33">
        <f t="shared" si="21"/>
        <v>98822.845782188626</v>
      </c>
      <c r="BL74" s="33">
        <f t="shared" si="22"/>
        <v>0</v>
      </c>
      <c r="BM74" s="33">
        <f t="shared" si="23"/>
        <v>98822.845782188626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45405</v>
      </c>
      <c r="AY75" s="18" t="str">
        <f>IF(IFERROR(比較地域マスタ!$AE10,"")=0,"",IFERROR(比較地域マスタ!$AE10,""))</f>
        <v>川南町</v>
      </c>
      <c r="AZ75" s="16"/>
      <c r="BA75" s="22">
        <v>4</v>
      </c>
      <c r="BB75" s="22">
        <v>1</v>
      </c>
      <c r="BC75" s="18" t="str">
        <f t="shared" si="24"/>
        <v>45405</v>
      </c>
      <c r="BD75" s="18" t="str">
        <f t="shared" si="25"/>
        <v>川南町</v>
      </c>
      <c r="BE75" s="33">
        <f>VLOOKUP(BC75&amp;"_"&amp;$AZ$9,データシート3!A:AB,MATCH("ea_"&amp;"太陽光（建物系）"&amp;"_年間発電",データシート3!$A$1:$AB$1,0),0)/10^3+VLOOKUP(BC75&amp;"_"&amp;$AZ$9,データシート3!A:AB,MATCH("ea_"&amp;"太陽光（土地系）"&amp;"_年間発電",データシート3!$A$1:$AB$1,0),0)/10^3</f>
        <v>1245170.3829999999</v>
      </c>
      <c r="BF75" s="33">
        <f>VLOOKUP(BC75&amp;"_"&amp;$AZ$9,データシート3!A:AB,MATCH("ea_"&amp;"風力（陸上）"&amp;"_年間発電",データシート3!$A$1:$AB$1,0),0)/10^3</f>
        <v>7490.9399999999987</v>
      </c>
      <c r="BG75" s="33">
        <f>VLOOKUP(BC75&amp;"_"&amp;$AZ$9,データシート3!A:AB,MATCH("ea_"&amp;"中小水（河川）"&amp;"_年間発電",データシート3!$A$1:$AB$1,0),0)/10^3+VLOOKUP(BC75&amp;"_"&amp;$AZ$9,データシート3!A:AB,MATCH("ea_"&amp;"中小水（農業用水路）"&amp;"_年間発電",データシート3!$A$1:$AB$1,0),0)/10^3</f>
        <v>4848.3909999999996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262.69499999999999</v>
      </c>
      <c r="BI75" s="33">
        <f t="shared" si="26"/>
        <v>1257772.409</v>
      </c>
      <c r="BJ75" s="33">
        <f>(VLOOKUP($BC75&amp;"_"&amp;$AZ$8,データシート3!$A:$AN,MATCH("da_合計",データシート3!$A$1:$AN$1,0),0))/10^3</f>
        <v>138623.18641738602</v>
      </c>
      <c r="BK75" s="33">
        <f t="shared" si="21"/>
        <v>1119149.222582614</v>
      </c>
      <c r="BL75" s="33">
        <f t="shared" si="22"/>
        <v>0</v>
      </c>
      <c r="BM75" s="33">
        <f t="shared" si="23"/>
        <v>1119149.222582614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45404</v>
      </c>
      <c r="AY76" s="18" t="str">
        <f>IF(IFERROR(比較地域マスタ!$AE11,"")=0,"",IFERROR(比較地域マスタ!$AE11,""))</f>
        <v>木城町</v>
      </c>
      <c r="AZ76" s="16"/>
      <c r="BA76" s="22">
        <v>5</v>
      </c>
      <c r="BB76" s="22">
        <v>1</v>
      </c>
      <c r="BC76" s="18" t="str">
        <f t="shared" si="24"/>
        <v>45404</v>
      </c>
      <c r="BD76" s="18" t="str">
        <f t="shared" si="25"/>
        <v>木城町</v>
      </c>
      <c r="BE76" s="33">
        <f>VLOOKUP(BC76&amp;"_"&amp;$AZ$9,データシート3!A:AB,MATCH("ea_"&amp;"太陽光（建物系）"&amp;"_年間発電",データシート3!$A$1:$AB$1,0),0)/10^3+VLOOKUP(BC76&amp;"_"&amp;$AZ$9,データシート3!A:AB,MATCH("ea_"&amp;"太陽光（土地系）"&amp;"_年間発電",データシート3!$A$1:$AB$1,0),0)/10^3</f>
        <v>273531.55200000003</v>
      </c>
      <c r="BF76" s="33">
        <f>VLOOKUP(BC76&amp;"_"&amp;$AZ$9,データシート3!A:AB,MATCH("ea_"&amp;"風力（陸上）"&amp;"_年間発電",データシート3!$A$1:$AB$1,0),0)/10^3</f>
        <v>50219.786</v>
      </c>
      <c r="BG76" s="33">
        <f>VLOOKUP(BC76&amp;"_"&amp;$AZ$9,データシート3!A:AB,MATCH("ea_"&amp;"中小水（河川）"&amp;"_年間発電",データシート3!$A$1:$AB$1,0),0)/10^3+VLOOKUP(BC76&amp;"_"&amp;$AZ$9,データシート3!A:AB,MATCH("ea_"&amp;"中小水（農業用水路）"&amp;"_年間発電",データシート3!$A$1:$AB$1,0),0)/10^3</f>
        <v>10787.573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334538.91100000002</v>
      </c>
      <c r="BJ76" s="33">
        <f>(VLOOKUP($BC76&amp;"_"&amp;$AZ$8,データシート3!$A:$AN,MATCH("da_合計",データシート3!$A$1:$AN$1,0),0))/10^3</f>
        <v>22253.091903241471</v>
      </c>
      <c r="BK76" s="33">
        <f t="shared" si="21"/>
        <v>312285.81909675855</v>
      </c>
      <c r="BL76" s="33">
        <f t="shared" si="22"/>
        <v>0</v>
      </c>
      <c r="BM76" s="33">
        <f t="shared" si="23"/>
        <v>312285.81909675855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45207</v>
      </c>
      <c r="AY77" s="18" t="str">
        <f>IF(IFERROR(比較地域マスタ!$AE12,"")=0,"",IFERROR(比較地域マスタ!$AE12,""))</f>
        <v>串間市</v>
      </c>
      <c r="AZ77" s="16"/>
      <c r="BA77" s="22">
        <v>6</v>
      </c>
      <c r="BB77" s="22">
        <v>1</v>
      </c>
      <c r="BC77" s="18" t="str">
        <f t="shared" si="24"/>
        <v>45207</v>
      </c>
      <c r="BD77" s="18" t="str">
        <f t="shared" si="25"/>
        <v>串間市</v>
      </c>
      <c r="BE77" s="33">
        <f>VLOOKUP(BC77&amp;"_"&amp;$AZ$9,データシート3!A:AB,MATCH("ea_"&amp;"太陽光（建物系）"&amp;"_年間発電",データシート3!$A$1:$AB$1,0),0)/10^3+VLOOKUP(BC77&amp;"_"&amp;$AZ$9,データシート3!A:AB,MATCH("ea_"&amp;"太陽光（土地系）"&amp;"_年間発電",データシート3!$A$1:$AB$1,0),0)/10^3</f>
        <v>954475.77800000005</v>
      </c>
      <c r="BF77" s="33">
        <f>VLOOKUP(BC77&amp;"_"&amp;$AZ$9,データシート3!A:AB,MATCH("ea_"&amp;"風力（陸上）"&amp;"_年間発電",データシート3!$A$1:$AB$1,0),0)/10^3</f>
        <v>1291667.9450000003</v>
      </c>
      <c r="BG77" s="33">
        <f>VLOOKUP(BC77&amp;"_"&amp;$AZ$9,データシート3!A:AB,MATCH("ea_"&amp;"中小水（河川）"&amp;"_年間発電",データシート3!$A$1:$AB$1,0),0)/10^3+VLOOKUP(BC77&amp;"_"&amp;$AZ$9,データシート3!A:AB,MATCH("ea_"&amp;"中小水（農業用水路）"&amp;"_年間発電",データシート3!$A$1:$AB$1,0),0)/10^3</f>
        <v>1715.3019999999997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728.23599999999999</v>
      </c>
      <c r="BI77" s="33">
        <f t="shared" si="26"/>
        <v>2248587.2610000004</v>
      </c>
      <c r="BJ77" s="33">
        <f>(VLOOKUP($BC77&amp;"_"&amp;$AZ$8,データシート3!$A:$AN,MATCH("da_合計",データシート3!$A$1:$AN$1,0),0))/10^3</f>
        <v>81886.228987666516</v>
      </c>
      <c r="BK77" s="33">
        <f t="shared" si="21"/>
        <v>2166701.0320123341</v>
      </c>
      <c r="BL77" s="33">
        <f t="shared" si="22"/>
        <v>0</v>
      </c>
      <c r="BM77" s="33">
        <f t="shared" si="23"/>
        <v>2166701.0320123341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45382</v>
      </c>
      <c r="AY78" s="18" t="str">
        <f>IF(IFERROR(比較地域マスタ!$AE13,"")=0,"",IFERROR(比較地域マスタ!$AE13,""))</f>
        <v>国富町</v>
      </c>
      <c r="AZ78" s="16"/>
      <c r="BA78" s="22">
        <v>7</v>
      </c>
      <c r="BB78" s="22">
        <v>1</v>
      </c>
      <c r="BC78" s="18" t="str">
        <f t="shared" si="24"/>
        <v>45382</v>
      </c>
      <c r="BD78" s="18" t="str">
        <f t="shared" si="25"/>
        <v>国富町</v>
      </c>
      <c r="BE78" s="33">
        <f>VLOOKUP(BC78&amp;"_"&amp;$AZ$9,データシート3!A:AB,MATCH("ea_"&amp;"太陽光（建物系）"&amp;"_年間発電",データシート3!$A$1:$AB$1,0),0)/10^3+VLOOKUP(BC78&amp;"_"&amp;$AZ$9,データシート3!A:AB,MATCH("ea_"&amp;"太陽光（土地系）"&amp;"_年間発電",データシート3!$A$1:$AB$1,0),0)/10^3</f>
        <v>827543.8450000002</v>
      </c>
      <c r="BF78" s="33">
        <f>VLOOKUP(BC78&amp;"_"&amp;$AZ$9,データシート3!A:AB,MATCH("ea_"&amp;"風力（陸上）"&amp;"_年間発電",データシート3!$A$1:$AB$1,0),0)/10^3</f>
        <v>39372.593000000001</v>
      </c>
      <c r="BG78" s="33">
        <f>VLOOKUP(BC78&amp;"_"&amp;$AZ$9,データシート3!A:AB,MATCH("ea_"&amp;"中小水（河川）"&amp;"_年間発電",データシート3!$A$1:$AB$1,0),0)/10^3+VLOOKUP(BC78&amp;"_"&amp;$AZ$9,データシート3!A:AB,MATCH("ea_"&amp;"中小水（農業用水路）"&amp;"_年間発電",データシート3!$A$1:$AB$1,0),0)/10^3</f>
        <v>20486.415000000001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887402.85300000024</v>
      </c>
      <c r="BJ78" s="33">
        <f>(VLOOKUP($BC78&amp;"_"&amp;$AZ$8,データシート3!$A:$AN,MATCH("da_合計",データシート3!$A$1:$AN$1,0),0))/10^3</f>
        <v>133590.66549198425</v>
      </c>
      <c r="BK78" s="33">
        <f t="shared" si="21"/>
        <v>753812.18750801601</v>
      </c>
      <c r="BL78" s="33">
        <f t="shared" si="22"/>
        <v>0</v>
      </c>
      <c r="BM78" s="33">
        <f t="shared" si="23"/>
        <v>753812.18750801601</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45443</v>
      </c>
      <c r="AY79" s="18" t="str">
        <f>IF(IFERROR(比較地域マスタ!$AE14,"")=0,"",IFERROR(比較地域マスタ!$AE14,""))</f>
        <v>五ヶ瀬町</v>
      </c>
      <c r="AZ79" s="16"/>
      <c r="BA79" s="22">
        <v>8</v>
      </c>
      <c r="BB79" s="22">
        <v>1</v>
      </c>
      <c r="BC79" s="18" t="str">
        <f t="shared" si="24"/>
        <v>45443</v>
      </c>
      <c r="BD79" s="18" t="str">
        <f t="shared" si="25"/>
        <v>五ヶ瀬町</v>
      </c>
      <c r="BE79" s="33">
        <f>VLOOKUP(BC79&amp;"_"&amp;$AZ$9,データシート3!A:AB,MATCH("ea_"&amp;"太陽光（建物系）"&amp;"_年間発電",データシート3!$A$1:$AB$1,0),0)/10^3+VLOOKUP(BC79&amp;"_"&amp;$AZ$9,データシート3!A:AB,MATCH("ea_"&amp;"太陽光（土地系）"&amp;"_年間発電",データシート3!$A$1:$AB$1,0),0)/10^3</f>
        <v>133178.20600000001</v>
      </c>
      <c r="BF79" s="33">
        <f>VLOOKUP(BC79&amp;"_"&amp;$AZ$9,データシート3!A:AB,MATCH("ea_"&amp;"風力（陸上）"&amp;"_年間発電",データシート3!$A$1:$AB$1,0),0)/10^3</f>
        <v>173399.87100000004</v>
      </c>
      <c r="BG79" s="33">
        <f>VLOOKUP(BC79&amp;"_"&amp;$AZ$9,データシート3!A:AB,MATCH("ea_"&amp;"中小水（河川）"&amp;"_年間発電",データシート3!$A$1:$AB$1,0),0)/10^3+VLOOKUP(BC79&amp;"_"&amp;$AZ$9,データシート3!A:AB,MATCH("ea_"&amp;"中小水（農業用水路）"&amp;"_年間発電",データシート3!$A$1:$AB$1,0),0)/10^3</f>
        <v>29671.355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336249.43200000003</v>
      </c>
      <c r="BJ79" s="33">
        <f>(VLOOKUP($BC79&amp;"_"&amp;$AZ$8,データシート3!$A:$AN,MATCH("da_合計",データシート3!$A$1:$AN$1,0),0))/10^3</f>
        <v>16304.405530189277</v>
      </c>
      <c r="BK79" s="33">
        <f t="shared" si="21"/>
        <v>319945.02646981075</v>
      </c>
      <c r="BL79" s="33">
        <f>IF(BK79&gt;0,0,BK79)</f>
        <v>0</v>
      </c>
      <c r="BM79" s="33">
        <f>IF(BK79&gt;0,BK79,0)</f>
        <v>319945.02646981075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45205</v>
      </c>
      <c r="AY80" s="18" t="str">
        <f>IF(IFERROR(比較地域マスタ!$AE15,"")=0,"",IFERROR(比較地域マスタ!$AE15,""))</f>
        <v>小林市</v>
      </c>
      <c r="AZ80" s="16"/>
      <c r="BA80" s="22">
        <v>9</v>
      </c>
      <c r="BB80" s="22">
        <v>1</v>
      </c>
      <c r="BC80" s="18" t="str">
        <f t="shared" si="24"/>
        <v>45205</v>
      </c>
      <c r="BD80" s="18" t="str">
        <f t="shared" si="25"/>
        <v>小林市</v>
      </c>
      <c r="BE80" s="33">
        <f>VLOOKUP(BC80&amp;"_"&amp;$AZ$9,データシート3!A:AB,MATCH("ea_"&amp;"太陽光（建物系）"&amp;"_年間発電",データシート3!$A$1:$AB$1,0),0)/10^3+VLOOKUP(BC80&amp;"_"&amp;$AZ$9,データシート3!A:AB,MATCH("ea_"&amp;"太陽光（土地系）"&amp;"_年間発電",データシート3!$A$1:$AB$1,0),0)/10^3</f>
        <v>2505492.9059999995</v>
      </c>
      <c r="BF80" s="33">
        <f>VLOOKUP(BC80&amp;"_"&amp;$AZ$9,データシート3!A:AB,MATCH("ea_"&amp;"風力（陸上）"&amp;"_年間発電",データシート3!$A$1:$AB$1,0),0)/10^3</f>
        <v>860716.20400000014</v>
      </c>
      <c r="BG80" s="33">
        <f>VLOOKUP(BC80&amp;"_"&amp;$AZ$9,データシート3!A:AB,MATCH("ea_"&amp;"中小水（河川）"&amp;"_年間発電",データシート3!$A$1:$AB$1,0),0)/10^3+VLOOKUP(BC80&amp;"_"&amp;$AZ$9,データシート3!A:AB,MATCH("ea_"&amp;"中小水（農業用水路）"&amp;"_年間発電",データシート3!$A$1:$AB$1,0),0)/10^3</f>
        <v>91637.035999999993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60533.947</v>
      </c>
      <c r="BI80" s="33">
        <f t="shared" si="26"/>
        <v>3518380.0929999994</v>
      </c>
      <c r="BJ80" s="33">
        <f>(VLOOKUP($BC80&amp;"_"&amp;$AZ$8,データシート3!$A:$AN,MATCH("da_合計",データシート3!$A$1:$AN$1,0),0))/10^3</f>
        <v>269237.9552607591</v>
      </c>
      <c r="BK80" s="33">
        <f t="shared" si="21"/>
        <v>3249142.1377392402</v>
      </c>
      <c r="BL80" s="33">
        <f t="shared" si="22"/>
        <v>0</v>
      </c>
      <c r="BM80" s="33">
        <f t="shared" si="23"/>
        <v>3249142.1377392402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45208</v>
      </c>
      <c r="AY81" s="18" t="str">
        <f>IF(IFERROR(比較地域マスタ!$AE16,"")=0,"",IFERROR(比較地域マスタ!$AE16,""))</f>
        <v>西都市</v>
      </c>
      <c r="AZ81" s="16"/>
      <c r="BA81" s="22">
        <v>10</v>
      </c>
      <c r="BB81" s="22">
        <v>1</v>
      </c>
      <c r="BC81" s="18" t="str">
        <f t="shared" si="24"/>
        <v>45208</v>
      </c>
      <c r="BD81" s="18" t="str">
        <f t="shared" si="25"/>
        <v>西都市</v>
      </c>
      <c r="BE81" s="33">
        <f>VLOOKUP(BC81&amp;"_"&amp;$AZ$9,データシート3!A:AB,MATCH("ea_"&amp;"太陽光（建物系）"&amp;"_年間発電",データシート3!$A$1:$AB$1,0),0)/10^3+VLOOKUP(BC81&amp;"_"&amp;$AZ$9,データシート3!A:AB,MATCH("ea_"&amp;"太陽光（土地系）"&amp;"_年間発電",データシート3!$A$1:$AB$1,0),0)/10^3</f>
        <v>1358509.9290000002</v>
      </c>
      <c r="BF81" s="33">
        <f>VLOOKUP(BC81&amp;"_"&amp;$AZ$9,データシート3!A:AB,MATCH("ea_"&amp;"風力（陸上）"&amp;"_年間発電",データシート3!$A$1:$AB$1,0),0)/10^3</f>
        <v>176867.27</v>
      </c>
      <c r="BG81" s="33">
        <f>VLOOKUP(BC81&amp;"_"&amp;$AZ$9,データシート3!A:AB,MATCH("ea_"&amp;"中小水（河川）"&amp;"_年間発電",データシート3!$A$1:$AB$1,0),0)/10^3+VLOOKUP(BC81&amp;"_"&amp;$AZ$9,データシート3!A:AB,MATCH("ea_"&amp;"中小水（農業用水路）"&amp;"_年間発電",データシート3!$A$1:$AB$1,0),0)/10^3</f>
        <v>71255.055999999997</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1606632.2550000004</v>
      </c>
      <c r="BJ81" s="33">
        <f>(VLOOKUP($BC81&amp;"_"&amp;$AZ$8,データシート3!$A:$AN,MATCH("da_合計",データシート3!$A$1:$AN$1,0),0))/10^3</f>
        <v>162060.77956349793</v>
      </c>
      <c r="BK81" s="33">
        <f t="shared" si="21"/>
        <v>1444571.4754365024</v>
      </c>
      <c r="BL81" s="33">
        <f t="shared" si="22"/>
        <v>0</v>
      </c>
      <c r="BM81" s="33">
        <f t="shared" si="23"/>
        <v>1444571.4754365024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45430</v>
      </c>
      <c r="AY82" s="18" t="str">
        <f>IF(IFERROR(比較地域マスタ!$AE17,"")=0,"",IFERROR(比較地域マスタ!$AE17,""))</f>
        <v>椎葉村</v>
      </c>
      <c r="AZ82" s="16"/>
      <c r="BA82" s="22">
        <v>11</v>
      </c>
      <c r="BB82" s="22">
        <v>1</v>
      </c>
      <c r="BC82" s="18" t="str">
        <f t="shared" si="24"/>
        <v>45430</v>
      </c>
      <c r="BD82" s="18" t="str">
        <f t="shared" si="25"/>
        <v>椎葉村</v>
      </c>
      <c r="BE82" s="33">
        <f>VLOOKUP(BC82&amp;"_"&amp;$AZ$9,データシート3!A:AB,MATCH("ea_"&amp;"太陽光（建物系）"&amp;"_年間発電",データシート3!$A$1:$AB$1,0),0)/10^3+VLOOKUP(BC82&amp;"_"&amp;$AZ$9,データシート3!A:AB,MATCH("ea_"&amp;"太陽光（土地系）"&amp;"_年間発電",データシート3!$A$1:$AB$1,0),0)/10^3</f>
        <v>63325.468999999997</v>
      </c>
      <c r="BF82" s="33">
        <f>VLOOKUP(BC82&amp;"_"&amp;$AZ$9,データシート3!A:AB,MATCH("ea_"&amp;"風力（陸上）"&amp;"_年間発電",データシート3!$A$1:$AB$1,0),0)/10^3</f>
        <v>575546.06900000002</v>
      </c>
      <c r="BG82" s="33">
        <f>VLOOKUP(BC82&amp;"_"&amp;$AZ$9,データシート3!A:AB,MATCH("ea_"&amp;"中小水（河川）"&amp;"_年間発電",データシート3!$A$1:$AB$1,0),0)/10^3+VLOOKUP(BC82&amp;"_"&amp;$AZ$9,データシート3!A:AB,MATCH("ea_"&amp;"中小水（農業用水路）"&amp;"_年間発電",データシート3!$A$1:$AB$1,0),0)/10^3</f>
        <v>110042.993</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748914.53100000008</v>
      </c>
      <c r="BJ82" s="33">
        <f>(VLOOKUP($BC82&amp;"_"&amp;$AZ$8,データシート3!$A:$AN,MATCH("da_合計",データシート3!$A$1:$AN$1,0),0))/10^3</f>
        <v>11687.580348801646</v>
      </c>
      <c r="BK82" s="33">
        <f t="shared" si="21"/>
        <v>737226.95065119839</v>
      </c>
      <c r="BL82" s="33">
        <f t="shared" si="22"/>
        <v>0</v>
      </c>
      <c r="BM82" s="33">
        <f t="shared" si="23"/>
        <v>737226.95065119839</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45402</v>
      </c>
      <c r="AY83" s="18" t="str">
        <f>IF(IFERROR(比較地域マスタ!$AE18,"")=0,"",IFERROR(比較地域マスタ!$AE18,""))</f>
        <v>新富町</v>
      </c>
      <c r="AZ83" s="16"/>
      <c r="BA83" s="22">
        <v>12</v>
      </c>
      <c r="BB83" s="22">
        <v>1</v>
      </c>
      <c r="BC83" s="18" t="str">
        <f t="shared" si="24"/>
        <v>45402</v>
      </c>
      <c r="BD83" s="18" t="str">
        <f t="shared" si="25"/>
        <v>新富町</v>
      </c>
      <c r="BE83" s="33">
        <f>VLOOKUP(BC83&amp;"_"&amp;$AZ$9,データシート3!A:AB,MATCH("ea_"&amp;"太陽光（建物系）"&amp;"_年間発電",データシート3!$A$1:$AB$1,0),0)/10^3+VLOOKUP(BC83&amp;"_"&amp;$AZ$9,データシート3!A:AB,MATCH("ea_"&amp;"太陽光（土地系）"&amp;"_年間発電",データシート3!$A$1:$AB$1,0),0)/10^3</f>
        <v>877801.24</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390.73099999999999</v>
      </c>
      <c r="BI83" s="33">
        <f t="shared" si="26"/>
        <v>878191.97100000002</v>
      </c>
      <c r="BJ83" s="33">
        <f>(VLOOKUP($BC83&amp;"_"&amp;$AZ$8,データシート3!$A:$AN,MATCH("da_合計",データシート3!$A$1:$AN$1,0),0))/10^3</f>
        <v>101161.99697479125</v>
      </c>
      <c r="BK83" s="33">
        <f t="shared" si="21"/>
        <v>777029.97402520874</v>
      </c>
      <c r="BL83" s="33">
        <f t="shared" si="22"/>
        <v>0</v>
      </c>
      <c r="BM83" s="33">
        <f t="shared" si="23"/>
        <v>777029.97402520874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45441</v>
      </c>
      <c r="AY84" s="18" t="str">
        <f>IF(IFERROR(比較地域マスタ!$AE19,"")=0,"",IFERROR(比較地域マスタ!$AE19,""))</f>
        <v>高千穂町</v>
      </c>
      <c r="AZ84" s="16"/>
      <c r="BA84" s="22">
        <v>13</v>
      </c>
      <c r="BB84" s="22">
        <v>1</v>
      </c>
      <c r="BC84" s="18" t="str">
        <f t="shared" si="24"/>
        <v>45441</v>
      </c>
      <c r="BD84" s="18" t="str">
        <f t="shared" si="25"/>
        <v>高千穂町</v>
      </c>
      <c r="BE84" s="33">
        <f>VLOOKUP(BC84&amp;"_"&amp;$AZ$9,データシート3!A:AB,MATCH("ea_"&amp;"太陽光（建物系）"&amp;"_年間発電",データシート3!$A$1:$AB$1,0),0)/10^3+VLOOKUP(BC84&amp;"_"&amp;$AZ$9,データシート3!A:AB,MATCH("ea_"&amp;"太陽光（土地系）"&amp;"_年間発電",データシート3!$A$1:$AB$1,0),0)/10^3</f>
        <v>332260.73499999999</v>
      </c>
      <c r="BF84" s="33">
        <f>VLOOKUP(BC84&amp;"_"&amp;$AZ$9,データシート3!A:AB,MATCH("ea_"&amp;"風力（陸上）"&amp;"_年間発電",データシート3!$A$1:$AB$1,0),0)/10^3</f>
        <v>305386.37199999997</v>
      </c>
      <c r="BG84" s="33">
        <f>VLOOKUP(BC84&amp;"_"&amp;$AZ$9,データシート3!A:AB,MATCH("ea_"&amp;"中小水（河川）"&amp;"_年間発電",データシート3!$A$1:$AB$1,0),0)/10^3+VLOOKUP(BC84&amp;"_"&amp;$AZ$9,データシート3!A:AB,MATCH("ea_"&amp;"中小水（農業用水路）"&amp;"_年間発電",データシート3!$A$1:$AB$1,0),0)/10^3</f>
        <v>77134.160000000018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1.9619999999999997</v>
      </c>
      <c r="BI84" s="33">
        <f t="shared" si="26"/>
        <v>714783.22900000005</v>
      </c>
      <c r="BJ84" s="33">
        <f>(VLOOKUP($BC84&amp;"_"&amp;$AZ$8,データシート3!$A:$AN,MATCH("da_合計",データシート3!$A$1:$AN$1,0),0))/10^3</f>
        <v>54049.229188866375</v>
      </c>
      <c r="BK84" s="33">
        <f t="shared" si="21"/>
        <v>660733.99981113372</v>
      </c>
      <c r="BL84" s="33">
        <f t="shared" si="22"/>
        <v>0</v>
      </c>
      <c r="BM84" s="33">
        <f t="shared" si="23"/>
        <v>660733.99981113372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45401</v>
      </c>
      <c r="AY85" s="18" t="str">
        <f>IF(IFERROR(比較地域マスタ!$AE20,"")=0,"",IFERROR(比較地域マスタ!$AE20,""))</f>
        <v>高鍋町</v>
      </c>
      <c r="AZ85" s="16"/>
      <c r="BA85" s="22">
        <v>14</v>
      </c>
      <c r="BB85" s="22">
        <v>1</v>
      </c>
      <c r="BC85" s="18" t="str">
        <f t="shared" si="24"/>
        <v>45401</v>
      </c>
      <c r="BD85" s="18" t="str">
        <f t="shared" si="25"/>
        <v>高鍋町</v>
      </c>
      <c r="BE85" s="33">
        <f>VLOOKUP(BC85&amp;"_"&amp;$AZ$9,データシート3!A:AB,MATCH("ea_"&amp;"太陽光（建物系）"&amp;"_年間発電",データシート3!$A$1:$AB$1,0),0)/10^3+VLOOKUP(BC85&amp;"_"&amp;$AZ$9,データシート3!A:AB,MATCH("ea_"&amp;"太陽光（土地系）"&amp;"_年間発電",データシート3!$A$1:$AB$1,0),0)/10^3</f>
        <v>640893.93800000008</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83.15</v>
      </c>
      <c r="BI85" s="33">
        <f t="shared" si="26"/>
        <v>640977.08800000011</v>
      </c>
      <c r="BJ85" s="33">
        <f>(VLOOKUP($BC85&amp;"_"&amp;$AZ$8,データシート3!$A:$AN,MATCH("da_合計",データシート3!$A$1:$AN$1,0),0))/10^3</f>
        <v>163731.87039539858</v>
      </c>
      <c r="BK85" s="33">
        <f t="shared" si="21"/>
        <v>477245.21760460152</v>
      </c>
      <c r="BL85" s="33">
        <f t="shared" si="22"/>
        <v>0</v>
      </c>
      <c r="BM85" s="33">
        <f t="shared" si="23"/>
        <v>477245.21760460152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45361</v>
      </c>
      <c r="AY86" s="18" t="str">
        <f>IF(IFERROR(比較地域マスタ!$AE21,"")=0,"",IFERROR(比較地域マスタ!$AE21,""))</f>
        <v>高原町</v>
      </c>
      <c r="AZ86" s="16"/>
      <c r="BA86" s="22">
        <v>15</v>
      </c>
      <c r="BB86" s="22">
        <v>1</v>
      </c>
      <c r="BC86" s="18" t="str">
        <f t="shared" si="24"/>
        <v>45361</v>
      </c>
      <c r="BD86" s="18" t="str">
        <f t="shared" si="25"/>
        <v>高原町</v>
      </c>
      <c r="BE86" s="33">
        <f>VLOOKUP(BC86&amp;"_"&amp;$AZ$9,データシート3!A:AB,MATCH("ea_"&amp;"太陽光（建物系）"&amp;"_年間発電",データシート3!$A$1:$AB$1,0),0)/10^3+VLOOKUP(BC86&amp;"_"&amp;$AZ$9,データシート3!A:AB,MATCH("ea_"&amp;"太陽光（土地系）"&amp;"_年間発電",データシート3!$A$1:$AB$1,0),0)/10^3</f>
        <v>834473.67</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28836.786</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8897.777</v>
      </c>
      <c r="BI86" s="33">
        <f t="shared" si="26"/>
        <v>872208.23300000001</v>
      </c>
      <c r="BJ86" s="33">
        <f>(VLOOKUP($BC86&amp;"_"&amp;$AZ$8,データシート3!$A:$AN,MATCH("da_合計",データシート3!$A$1:$AN$1,0),0))/10^3</f>
        <v>46569.664505817454</v>
      </c>
      <c r="BK86" s="33">
        <f t="shared" si="21"/>
        <v>825638.56849418255</v>
      </c>
      <c r="BL86" s="33">
        <f t="shared" si="22"/>
        <v>0</v>
      </c>
      <c r="BM86" s="33">
        <f t="shared" si="23"/>
        <v>825638.56849418255</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45406</v>
      </c>
      <c r="AY87" s="18" t="str">
        <f>IF(IFERROR(比較地域マスタ!$AE22,"")=0,"",IFERROR(比較地域マスタ!$AE22,""))</f>
        <v>都農町</v>
      </c>
      <c r="AZ87" s="16"/>
      <c r="BA87" s="22">
        <v>16</v>
      </c>
      <c r="BB87" s="22">
        <v>1</v>
      </c>
      <c r="BC87" s="18" t="str">
        <f t="shared" si="24"/>
        <v>45406</v>
      </c>
      <c r="BD87" s="18" t="str">
        <f t="shared" si="25"/>
        <v>都農町</v>
      </c>
      <c r="BE87" s="33">
        <f>VLOOKUP(BC87&amp;"_"&amp;$AZ$9,データシート3!A:AB,MATCH("ea_"&amp;"太陽光（建物系）"&amp;"_年間発電",データシート3!$A$1:$AB$1,0),0)/10^3+VLOOKUP(BC87&amp;"_"&amp;$AZ$9,データシート3!A:AB,MATCH("ea_"&amp;"太陽光（土地系）"&amp;"_年間発電",データシート3!$A$1:$AB$1,0),0)/10^3</f>
        <v>520391.39600000007</v>
      </c>
      <c r="BF87" s="33">
        <f>VLOOKUP(BC87&amp;"_"&amp;$AZ$9,データシート3!A:AB,MATCH("ea_"&amp;"風力（陸上）"&amp;"_年間発電",データシート3!$A$1:$AB$1,0),0)/10^3</f>
        <v>54430.650999999998</v>
      </c>
      <c r="BG87" s="33">
        <f>VLOOKUP(BC87&amp;"_"&amp;$AZ$9,データシート3!A:AB,MATCH("ea_"&amp;"中小水（河川）"&amp;"_年間発電",データシート3!$A$1:$AB$1,0),0)/10^3+VLOOKUP(BC87&amp;"_"&amp;$AZ$9,データシート3!A:AB,MATCH("ea_"&amp;"中小水（農業用水路）"&amp;"_年間発電",データシート3!$A$1:$AB$1,0),0)/10^3</f>
        <v>12869.457</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587691.50400000007</v>
      </c>
      <c r="BJ87" s="33">
        <f>(VLOOKUP($BC87&amp;"_"&amp;$AZ$8,データシート3!$A:$AN,MATCH("da_合計",データシート3!$A$1:$AN$1,0),0))/10^3</f>
        <v>57841.945024318935</v>
      </c>
      <c r="BK87" s="33">
        <f t="shared" si="21"/>
        <v>529849.5589756812</v>
      </c>
      <c r="BL87" s="33">
        <f t="shared" si="22"/>
        <v>0</v>
      </c>
      <c r="BM87" s="33">
        <f t="shared" si="23"/>
        <v>529849.5589756812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45403</v>
      </c>
      <c r="AY88" s="18" t="str">
        <f>IF(IFERROR(比較地域マスタ!$AE23,"")=0,"",IFERROR(比較地域マスタ!$AE23,""))</f>
        <v>西米良村</v>
      </c>
      <c r="AZ88" s="16"/>
      <c r="BA88" s="22">
        <v>17</v>
      </c>
      <c r="BB88" s="22">
        <v>1</v>
      </c>
      <c r="BC88" s="18" t="str">
        <f t="shared" si="24"/>
        <v>45403</v>
      </c>
      <c r="BD88" s="18" t="str">
        <f t="shared" si="25"/>
        <v>西米良村</v>
      </c>
      <c r="BE88" s="33">
        <f>VLOOKUP(BC88&amp;"_"&amp;$AZ$9,データシート3!A:AB,MATCH("ea_"&amp;"太陽光（建物系）"&amp;"_年間発電",データシート3!$A$1:$AB$1,0),0)/10^3+VLOOKUP(BC88&amp;"_"&amp;$AZ$9,データシート3!A:AB,MATCH("ea_"&amp;"太陽光（土地系）"&amp;"_年間発電",データシート3!$A$1:$AB$1,0),0)/10^3</f>
        <v>20907.844000000001</v>
      </c>
      <c r="BF88" s="33">
        <f>VLOOKUP(BC88&amp;"_"&amp;$AZ$9,データシート3!A:AB,MATCH("ea_"&amp;"風力（陸上）"&amp;"_年間発電",データシート3!$A$1:$AB$1,0),0)/10^3</f>
        <v>362106.08500000002</v>
      </c>
      <c r="BG88" s="33">
        <f>VLOOKUP(BC88&amp;"_"&amp;$AZ$9,データシート3!A:AB,MATCH("ea_"&amp;"中小水（河川）"&amp;"_年間発電",データシート3!$A$1:$AB$1,0),0)/10^3+VLOOKUP(BC88&amp;"_"&amp;$AZ$9,データシート3!A:AB,MATCH("ea_"&amp;"中小水（農業用水路）"&amp;"_年間発電",データシート3!$A$1:$AB$1,0),0)/10^3</f>
        <v>39811.01</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422824.93900000001</v>
      </c>
      <c r="BJ88" s="33">
        <f>(VLOOKUP($BC88&amp;"_"&amp;$AZ$8,データシート3!$A:$AN,MATCH("da_合計",データシート3!$A$1:$AN$1,0),0))/10^3</f>
        <v>5580.9406623969498</v>
      </c>
      <c r="BK88" s="33">
        <f t="shared" si="21"/>
        <v>417243.99833760306</v>
      </c>
      <c r="BL88" s="33">
        <f t="shared" si="22"/>
        <v>0</v>
      </c>
      <c r="BM88" s="33">
        <f t="shared" si="23"/>
        <v>417243.99833760306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45204</v>
      </c>
      <c r="AY89" s="18" t="str">
        <f>IF(IFERROR(比較地域マスタ!$AE24,"")=0,"",IFERROR(比較地域マスタ!$AE24,""))</f>
        <v>日南市</v>
      </c>
      <c r="AZ89" s="16"/>
      <c r="BA89" s="22">
        <v>18</v>
      </c>
      <c r="BB89" s="22">
        <v>1</v>
      </c>
      <c r="BC89" s="18" t="str">
        <f t="shared" si="24"/>
        <v>45204</v>
      </c>
      <c r="BD89" s="18" t="str">
        <f t="shared" si="25"/>
        <v>日南市</v>
      </c>
      <c r="BE89" s="33">
        <f>VLOOKUP(BC89&amp;"_"&amp;$AZ$9,データシート3!A:AB,MATCH("ea_"&amp;"太陽光（建物系）"&amp;"_年間発電",データシート3!$A$1:$AB$1,0),0)/10^3+VLOOKUP(BC89&amp;"_"&amp;$AZ$9,データシート3!A:AB,MATCH("ea_"&amp;"太陽光（土地系）"&amp;"_年間発電",データシート3!$A$1:$AB$1,0),0)/10^3</f>
        <v>1121327.659</v>
      </c>
      <c r="BF89" s="33">
        <f>VLOOKUP(BC89&amp;"_"&amp;$AZ$9,データシート3!A:AB,MATCH("ea_"&amp;"風力（陸上）"&amp;"_年間発電",データシート3!$A$1:$AB$1,0),0)/10^3</f>
        <v>1101256.9839999997</v>
      </c>
      <c r="BG89" s="33">
        <f>VLOOKUP(BC89&amp;"_"&amp;$AZ$9,データシート3!A:AB,MATCH("ea_"&amp;"中小水（河川）"&amp;"_年間発電",データシート3!$A$1:$AB$1,0),0)/10^3+VLOOKUP(BC89&amp;"_"&amp;$AZ$9,データシート3!A:AB,MATCH("ea_"&amp;"中小水（農業用水路）"&amp;"_年間発電",データシート3!$A$1:$AB$1,0),0)/10^3</f>
        <v>50026.243999999999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897.48</v>
      </c>
      <c r="BI89" s="33">
        <f t="shared" si="26"/>
        <v>2273508.3669999996</v>
      </c>
      <c r="BJ89" s="33">
        <f>(VLOOKUP($BC89&amp;"_"&amp;$AZ$8,データシート3!$A:$AN,MATCH("da_合計",データシート3!$A$1:$AN$1,0),0))/10^3</f>
        <v>322327.29607202188</v>
      </c>
      <c r="BK89" s="33">
        <f t="shared" si="21"/>
        <v>1951181.0709279778</v>
      </c>
      <c r="BL89" s="33">
        <f t="shared" si="22"/>
        <v>0</v>
      </c>
      <c r="BM89" s="33">
        <f t="shared" si="23"/>
        <v>1951181.0709279778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45203</v>
      </c>
      <c r="AY90" s="18" t="str">
        <f>IF(IFERROR(比較地域マスタ!$AE25,"")=0,"",IFERROR(比較地域マスタ!$AE25,""))</f>
        <v>延岡市</v>
      </c>
      <c r="AZ90" s="16"/>
      <c r="BA90" s="22">
        <v>19</v>
      </c>
      <c r="BB90" s="22">
        <v>1</v>
      </c>
      <c r="BC90" s="18" t="str">
        <f t="shared" si="24"/>
        <v>45203</v>
      </c>
      <c r="BD90" s="18" t="str">
        <f t="shared" si="25"/>
        <v>延岡市</v>
      </c>
      <c r="BE90" s="33">
        <f>VLOOKUP(BC90&amp;"_"&amp;$AZ$9,データシート3!A:AB,MATCH("ea_"&amp;"太陽光（建物系）"&amp;"_年間発電",データシート3!$A$1:$AB$1,0),0)/10^3+VLOOKUP(BC90&amp;"_"&amp;$AZ$9,データシート3!A:AB,MATCH("ea_"&amp;"太陽光（土地系）"&amp;"_年間発電",データシート3!$A$1:$AB$1,0),0)/10^3</f>
        <v>1247127.9180000001</v>
      </c>
      <c r="BF90" s="33">
        <f>VLOOKUP(BC90&amp;"_"&amp;$AZ$9,データシート3!A:AB,MATCH("ea_"&amp;"風力（陸上）"&amp;"_年間発電",データシート3!$A$1:$AB$1,0),0)/10^3</f>
        <v>966608.20799999998</v>
      </c>
      <c r="BG90" s="33">
        <f>VLOOKUP(BC90&amp;"_"&amp;$AZ$9,データシート3!A:AB,MATCH("ea_"&amp;"中小水（河川）"&amp;"_年間発電",データシート3!$A$1:$AB$1,0),0)/10^3+VLOOKUP(BC90&amp;"_"&amp;$AZ$9,データシート3!A:AB,MATCH("ea_"&amp;"中小水（農業用水路）"&amp;"_年間発電",データシート3!$A$1:$AB$1,0),0)/10^3</f>
        <v>144394.72700000004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2358130.8530000001</v>
      </c>
      <c r="BJ90" s="33">
        <f>(VLOOKUP($BC90&amp;"_"&amp;$AZ$8,データシート3!$A:$AN,MATCH("da_合計",データシート3!$A$1:$AN$1,0),0))/10^3</f>
        <v>982785.60422516265</v>
      </c>
      <c r="BK90" s="33">
        <f t="shared" si="21"/>
        <v>1375345.2487748375</v>
      </c>
      <c r="BL90" s="33">
        <f t="shared" si="22"/>
        <v>0</v>
      </c>
      <c r="BM90" s="33">
        <f t="shared" si="23"/>
        <v>1375345.2487748375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45442</v>
      </c>
      <c r="AY91" s="18" t="str">
        <f>IF(IFERROR(比較地域マスタ!$AE26,"")=0,"",IFERROR(比較地域マスタ!$AE26,""))</f>
        <v>日之影町</v>
      </c>
      <c r="BA91" s="22">
        <v>20</v>
      </c>
      <c r="BB91" s="22">
        <v>1</v>
      </c>
      <c r="BC91" s="18" t="str">
        <f t="shared" si="24"/>
        <v>45442</v>
      </c>
      <c r="BD91" s="18" t="str">
        <f t="shared" si="25"/>
        <v>日之影町</v>
      </c>
      <c r="BE91" s="33">
        <f>VLOOKUP(BC91&amp;"_"&amp;$AZ$9,データシート3!A:AB,MATCH("ea_"&amp;"太陽光（建物系）"&amp;"_年間発電",データシート3!$A$1:$AB$1,0),0)/10^3+VLOOKUP(BC91&amp;"_"&amp;$AZ$9,データシート3!A:AB,MATCH("ea_"&amp;"太陽光（土地系）"&amp;"_年間発電",データシート3!$A$1:$AB$1,0),0)/10^3</f>
        <v>105487.679</v>
      </c>
      <c r="BF91" s="33">
        <f>VLOOKUP(BC91&amp;"_"&amp;$AZ$9,データシート3!A:AB,MATCH("ea_"&amp;"風力（陸上）"&amp;"_年間発電",データシート3!$A$1:$AB$1,0),0)/10^3</f>
        <v>264446.08100000001</v>
      </c>
      <c r="BG91" s="33">
        <f>VLOOKUP(BC91&amp;"_"&amp;$AZ$9,データシート3!A:AB,MATCH("ea_"&amp;"中小水（河川）"&amp;"_年間発電",データシート3!$A$1:$AB$1,0),0)/10^3+VLOOKUP(BC91&amp;"_"&amp;$AZ$9,データシート3!A:AB,MATCH("ea_"&amp;"中小水（農業用水路）"&amp;"_年間発電",データシート3!$A$1:$AB$1,0),0)/10^3</f>
        <v>87939.119000000006</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457872.87900000002</v>
      </c>
      <c r="BJ91" s="33">
        <f>(VLOOKUP($BC91&amp;"_"&amp;$AZ$8,データシート3!$A:$AN,MATCH("da_合計",データシート3!$A$1:$AN$1,0),0))/10^3</f>
        <v>16149.617023354896</v>
      </c>
      <c r="BK91" s="33">
        <f t="shared" si="21"/>
        <v>441723.2619766451</v>
      </c>
      <c r="BL91" s="33">
        <f t="shared" si="22"/>
        <v>0</v>
      </c>
      <c r="BM91" s="33">
        <f t="shared" si="23"/>
        <v>441723.2619766451</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45206</v>
      </c>
      <c r="AY92" s="18" t="str">
        <f>IF(IFERROR(比較地域マスタ!$AE27,"")=0,"",IFERROR(比較地域マスタ!$AE27,""))</f>
        <v>日向市</v>
      </c>
      <c r="AZ92" s="16"/>
      <c r="BA92" s="22">
        <v>21</v>
      </c>
      <c r="BB92" s="22">
        <v>1</v>
      </c>
      <c r="BC92" s="18" t="str">
        <f t="shared" si="24"/>
        <v>45206</v>
      </c>
      <c r="BD92" s="18" t="str">
        <f t="shared" si="25"/>
        <v>日向市</v>
      </c>
      <c r="BE92" s="33">
        <f>VLOOKUP(BC92&amp;"_"&amp;$AZ$9,データシート3!A:AB,MATCH("ea_"&amp;"太陽光（建物系）"&amp;"_年間発電",データシート3!$A$1:$AB$1,0),0)/10^3+VLOOKUP(BC92&amp;"_"&amp;$AZ$9,データシート3!A:AB,MATCH("ea_"&amp;"太陽光（土地系）"&amp;"_年間発電",データシート3!$A$1:$AB$1,0),0)/10^3</f>
        <v>717567.93099999998</v>
      </c>
      <c r="BF92" s="33">
        <f>VLOOKUP(BC92&amp;"_"&amp;$AZ$9,データシート3!A:AB,MATCH("ea_"&amp;"風力（陸上）"&amp;"_年間発電",データシート3!$A$1:$AB$1,0),0)/10^3</f>
        <v>7983.067</v>
      </c>
      <c r="BG92" s="33">
        <f>VLOOKUP(BC92&amp;"_"&amp;$AZ$9,データシート3!A:AB,MATCH("ea_"&amp;"中小水（河川）"&amp;"_年間発電",データシート3!$A$1:$AB$1,0),0)/10^3+VLOOKUP(BC92&amp;"_"&amp;$AZ$9,データシート3!A:AB,MATCH("ea_"&amp;"中小水（農業用水路）"&amp;"_年間発電",データシート3!$A$1:$AB$1,0),0)/10^3</f>
        <v>7263.2960000000003</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732814.29399999999</v>
      </c>
      <c r="BJ92" s="33">
        <f>(VLOOKUP($BC92&amp;"_"&amp;$AZ$8,データシート3!$A:$AN,MATCH("da_合計",データシート3!$A$1:$AN$1,0),0))/10^3</f>
        <v>470414.98068464565</v>
      </c>
      <c r="BK92" s="33">
        <f>BI92-BJ92</f>
        <v>262399.31331535435</v>
      </c>
      <c r="BL92" s="33">
        <f t="shared" si="22"/>
        <v>0</v>
      </c>
      <c r="BM92" s="33">
        <f t="shared" si="23"/>
        <v>262399.31331535435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45431</v>
      </c>
      <c r="AY93" s="18" t="str">
        <f>IF(IFERROR(比較地域マスタ!$AE28,"")=0,"",IFERROR(比較地域マスタ!$AE28,""))</f>
        <v>美郷町</v>
      </c>
      <c r="AZ93" s="16"/>
      <c r="BA93" s="22">
        <v>22</v>
      </c>
      <c r="BB93" s="22">
        <v>1</v>
      </c>
      <c r="BC93" s="18" t="str">
        <f t="shared" si="24"/>
        <v>45431</v>
      </c>
      <c r="BD93" s="18" t="str">
        <f t="shared" si="25"/>
        <v>美郷町</v>
      </c>
      <c r="BE93" s="33">
        <f>VLOOKUP(BC93&amp;"_"&amp;$AZ$9,データシート3!A:AB,MATCH("ea_"&amp;"太陽光（建物系）"&amp;"_年間発電",データシート3!$A$1:$AB$1,0),0)/10^3+VLOOKUP(BC93&amp;"_"&amp;$AZ$9,データシート3!A:AB,MATCH("ea_"&amp;"太陽光（土地系）"&amp;"_年間発電",データシート3!$A$1:$AB$1,0),0)/10^3</f>
        <v>209535.38500000001</v>
      </c>
      <c r="BF93" s="33">
        <f>VLOOKUP(BC93&amp;"_"&amp;$AZ$9,データシート3!A:AB,MATCH("ea_"&amp;"風力（陸上）"&amp;"_年間発電",データシート3!$A$1:$AB$1,0),0)/10^3</f>
        <v>151620.93299999996</v>
      </c>
      <c r="BG93" s="33">
        <f>VLOOKUP(BC93&amp;"_"&amp;$AZ$9,データシート3!A:AB,MATCH("ea_"&amp;"中小水（河川）"&amp;"_年間発電",データシート3!$A$1:$AB$1,0),0)/10^3+VLOOKUP(BC93&amp;"_"&amp;$AZ$9,データシート3!A:AB,MATCH("ea_"&amp;"中小水（農業用水路）"&amp;"_年間発電",データシート3!$A$1:$AB$1,0),0)/10^3</f>
        <v>17205.672999999995</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378361.99099999998</v>
      </c>
      <c r="BJ93" s="33">
        <f>(VLOOKUP($BC93&amp;"_"&amp;$AZ$8,データシート3!$A:$AN,MATCH("da_合計",データシート3!$A$1:$AN$1,0),0))/10^3</f>
        <v>23519.840655801334</v>
      </c>
      <c r="BK93" s="33">
        <f t="shared" si="21"/>
        <v>354842.15034419863</v>
      </c>
      <c r="BL93" s="33">
        <f t="shared" si="22"/>
        <v>0</v>
      </c>
      <c r="BM93" s="33">
        <f t="shared" si="23"/>
        <v>354842.15034419863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45341</v>
      </c>
      <c r="AY94" s="18" t="str">
        <f>IF(IFERROR(比較地域マスタ!$AE29,"")=0,"",IFERROR(比較地域マスタ!$AE29,""))</f>
        <v>三股町</v>
      </c>
      <c r="AZ94" s="16"/>
      <c r="BA94" s="22">
        <v>23</v>
      </c>
      <c r="BB94" s="22">
        <v>1</v>
      </c>
      <c r="BC94" s="18" t="str">
        <f t="shared" si="24"/>
        <v>45341</v>
      </c>
      <c r="BD94" s="18" t="str">
        <f t="shared" si="25"/>
        <v>三股町</v>
      </c>
      <c r="BE94" s="33">
        <f>VLOOKUP(BC94&amp;"_"&amp;$AZ$9,データシート3!A:AB,MATCH("ea_"&amp;"太陽光（建物系）"&amp;"_年間発電",データシート3!$A$1:$AB$1,0),0)/10^3+VLOOKUP(BC94&amp;"_"&amp;$AZ$9,データシート3!A:AB,MATCH("ea_"&amp;"太陽光（土地系）"&amp;"_年間発電",データシート3!$A$1:$AB$1,0),0)/10^3</f>
        <v>491981.01</v>
      </c>
      <c r="BF94" s="33">
        <f>VLOOKUP(BC94&amp;"_"&amp;$AZ$9,データシート3!A:AB,MATCH("ea_"&amp;"風力（陸上）"&amp;"_年間発電",データシート3!$A$1:$AB$1,0),0)/10^3</f>
        <v>286307.34100000001</v>
      </c>
      <c r="BG94" s="33">
        <f>VLOOKUP(BC94&amp;"_"&amp;$AZ$9,データシート3!A:AB,MATCH("ea_"&amp;"中小水（河川）"&amp;"_年間発電",データシート3!$A$1:$AB$1,0),0)/10^3+VLOOKUP(BC94&amp;"_"&amp;$AZ$9,データシート3!A:AB,MATCH("ea_"&amp;"中小水（農業用水路）"&amp;"_年間発電",データシート3!$A$1:$AB$1,0),0)/10^3</f>
        <v>6625.8410000000003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784914.19200000004</v>
      </c>
      <c r="BJ94" s="33">
        <f>(VLOOKUP($BC94&amp;"_"&amp;$AZ$8,データシート3!$A:$AN,MATCH("da_合計",データシート3!$A$1:$AN$1,0),0))/10^3</f>
        <v>117250.79255731715</v>
      </c>
      <c r="BK94" s="33">
        <f t="shared" si="21"/>
        <v>667663.39944268286</v>
      </c>
      <c r="BL94" s="33">
        <f t="shared" si="22"/>
        <v>0</v>
      </c>
      <c r="BM94" s="33">
        <f t="shared" si="23"/>
        <v>667663.39944268286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45202</v>
      </c>
      <c r="AY95" s="18" t="str">
        <f>IF(IFERROR(比較地域マスタ!$AE30,"")=0,"",IFERROR(比較地域マスタ!$AE30,""))</f>
        <v>都城市</v>
      </c>
      <c r="AZ95" s="16"/>
      <c r="BA95" s="22">
        <v>24</v>
      </c>
      <c r="BB95" s="22">
        <v>1</v>
      </c>
      <c r="BC95" s="18" t="str">
        <f t="shared" si="24"/>
        <v>45202</v>
      </c>
      <c r="BD95" s="18" t="str">
        <f t="shared" si="25"/>
        <v>都城市</v>
      </c>
      <c r="BE95" s="33">
        <f>VLOOKUP(BC95&amp;"_"&amp;$AZ$9,データシート3!A:AB,MATCH("ea_"&amp;"太陽光（建物系）"&amp;"_年間発電",データシート3!$A$1:$AB$1,0),0)/10^3+VLOOKUP(BC95&amp;"_"&amp;$AZ$9,データシート3!A:AB,MATCH("ea_"&amp;"太陽光（土地系）"&amp;"_年間発電",データシート3!$A$1:$AB$1,0),0)/10^3</f>
        <v>4781680.2669999991</v>
      </c>
      <c r="BF95" s="33">
        <f>VLOOKUP(BC95&amp;"_"&amp;$AZ$9,データシート3!A:AB,MATCH("ea_"&amp;"風力（陸上）"&amp;"_年間発電",データシート3!$A$1:$AB$1,0),0)/10^3</f>
        <v>1204167.6710000003</v>
      </c>
      <c r="BG95" s="33">
        <f>VLOOKUP(BC95&amp;"_"&amp;$AZ$9,データシート3!A:AB,MATCH("ea_"&amp;"中小水（河川）"&amp;"_年間発電",データシート3!$A$1:$AB$1,0),0)/10^3+VLOOKUP(BC95&amp;"_"&amp;$AZ$9,データシート3!A:AB,MATCH("ea_"&amp;"中小水（農業用水路）"&amp;"_年間発電",データシート3!$A$1:$AB$1,0),0)/10^3</f>
        <v>15570.666999999999</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2302.4430000000002</v>
      </c>
      <c r="BI95" s="33">
        <f t="shared" si="26"/>
        <v>6003721.0479999995</v>
      </c>
      <c r="BJ95" s="33">
        <f>(VLOOKUP($BC95&amp;"_"&amp;$AZ$8,データシート3!$A:$AN,MATCH("da_合計",データシート3!$A$1:$AN$1,0),0))/10^3</f>
        <v>1298210.6280111934</v>
      </c>
      <c r="BK95" s="33">
        <f t="shared" si="21"/>
        <v>4705510.4199888064</v>
      </c>
      <c r="BL95" s="33">
        <f t="shared" si="22"/>
        <v>0</v>
      </c>
      <c r="BM95" s="33">
        <f t="shared" si="23"/>
        <v>4705510.4199888064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45201</v>
      </c>
      <c r="AY96" s="18" t="str">
        <f>IF(IFERROR(比較地域マスタ!$AE31,"")=0,"",IFERROR(比較地域マスタ!$AE31,""))</f>
        <v>宮崎市</v>
      </c>
      <c r="AZ96" s="16"/>
      <c r="BA96" s="22">
        <v>25</v>
      </c>
      <c r="BB96" s="22">
        <v>1</v>
      </c>
      <c r="BC96" s="18" t="str">
        <f t="shared" si="24"/>
        <v>45201</v>
      </c>
      <c r="BD96" s="18" t="str">
        <f t="shared" si="25"/>
        <v>宮崎市</v>
      </c>
      <c r="BE96" s="33">
        <f>VLOOKUP(BC96&amp;"_"&amp;$AZ$9,データシート3!A:AB,MATCH("ea_"&amp;"太陽光（建物系）"&amp;"_年間発電",データシート3!$A$1:$AB$1,0),0)/10^3+VLOOKUP(BC96&amp;"_"&amp;$AZ$9,データシート3!A:AB,MATCH("ea_"&amp;"太陽光（土地系）"&amp;"_年間発電",データシート3!$A$1:$AB$1,0),0)/10^3</f>
        <v>3915950.0039999997</v>
      </c>
      <c r="BF96" s="33">
        <f>VLOOKUP(BC96&amp;"_"&amp;$AZ$9,データシート3!A:AB,MATCH("ea_"&amp;"風力（陸上）"&amp;"_年間発電",データシート3!$A$1:$AB$1,0),0)/10^3</f>
        <v>583281.14099999983</v>
      </c>
      <c r="BG96" s="33">
        <f>VLOOKUP(BC96&amp;"_"&amp;$AZ$9,データシート3!A:AB,MATCH("ea_"&amp;"中小水（河川）"&amp;"_年間発電",データシート3!$A$1:$AB$1,0),0)/10^3+VLOOKUP(BC96&amp;"_"&amp;$AZ$9,データシート3!A:AB,MATCH("ea_"&amp;"中小水（農業用水路）"&amp;"_年間発電",データシート3!$A$1:$AB$1,0),0)/10^3</f>
        <v>23622.52</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1224.4380000000003</v>
      </c>
      <c r="BI96" s="33">
        <f t="shared" si="26"/>
        <v>4524078.1029999992</v>
      </c>
      <c r="BJ96" s="33">
        <f>(VLOOKUP($BC96&amp;"_"&amp;$AZ$8,データシート3!$A:$AN,MATCH("da_合計",データシート3!$A$1:$AN$1,0),0))/10^3</f>
        <v>2353550.3325337083</v>
      </c>
      <c r="BK96" s="33">
        <f t="shared" si="21"/>
        <v>2170527.7704662909</v>
      </c>
      <c r="BL96" s="33">
        <f t="shared" si="22"/>
        <v>0</v>
      </c>
      <c r="BM96" s="33">
        <f t="shared" si="23"/>
        <v>2170527.7704662909</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45429</v>
      </c>
      <c r="AY97" s="18" t="str">
        <f>IF(IFERROR(比較地域マスタ!$AE32,"")=0,"",IFERROR(比較地域マスタ!$AE32,""))</f>
        <v>諸塚村</v>
      </c>
      <c r="AZ97" s="16"/>
      <c r="BA97" s="22">
        <v>26</v>
      </c>
      <c r="BB97" s="22">
        <v>1</v>
      </c>
      <c r="BC97" s="18" t="str">
        <f t="shared" si="24"/>
        <v>45429</v>
      </c>
      <c r="BD97" s="18" t="str">
        <f t="shared" si="25"/>
        <v>諸塚村</v>
      </c>
      <c r="BE97" s="33">
        <f>VLOOKUP(BC97&amp;"_"&amp;$AZ$9,データシート3!A:AB,MATCH("ea_"&amp;"太陽光（建物系）"&amp;"_年間発電",データシート3!$A$1:$AB$1,0),0)/10^3+VLOOKUP(BC97&amp;"_"&amp;$AZ$9,データシート3!A:AB,MATCH("ea_"&amp;"太陽光（土地系）"&amp;"_年間発電",データシート3!$A$1:$AB$1,0),0)/10^3</f>
        <v>37289.212</v>
      </c>
      <c r="BF97" s="33">
        <f>VLOOKUP(BC97&amp;"_"&amp;$AZ$9,データシート3!A:AB,MATCH("ea_"&amp;"風力（陸上）"&amp;"_年間発電",データシート3!$A$1:$AB$1,0),0)/10^3</f>
        <v>146855.95499999999</v>
      </c>
      <c r="BG97" s="33">
        <f>VLOOKUP(BC97&amp;"_"&amp;$AZ$9,データシート3!A:AB,MATCH("ea_"&amp;"中小水（河川）"&amp;"_年間発電",データシート3!$A$1:$AB$1,0),0)/10^3+VLOOKUP(BC97&amp;"_"&amp;$AZ$9,データシート3!A:AB,MATCH("ea_"&amp;"中小水（農業用水路）"&amp;"_年間発電",データシート3!$A$1:$AB$1,0),0)/10^3</f>
        <v>19940.508999999998</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204085.67599999998</v>
      </c>
      <c r="BJ97" s="33">
        <f>(VLOOKUP($BC97&amp;"_"&amp;$AZ$8,データシート3!$A:$AN,MATCH("da_合計",データシート3!$A$1:$AN$1,0),0))/10^3</f>
        <v>7875.6135633103695</v>
      </c>
      <c r="BK97" s="33">
        <f t="shared" si="21"/>
        <v>196210.06243668962</v>
      </c>
      <c r="BL97" s="33">
        <f t="shared" si="22"/>
        <v>0</v>
      </c>
      <c r="BM97" s="33">
        <f t="shared" si="23"/>
        <v>196210.06243668962</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国富町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45382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4</v>
      </c>
      <c r="H7" s="701">
        <f t="shared" si="0"/>
        <v>4</v>
      </c>
      <c r="I7" s="701">
        <f t="shared" si="0"/>
        <v>4</v>
      </c>
      <c r="J7" s="701">
        <f t="shared" si="0"/>
        <v>4</v>
      </c>
      <c r="K7" s="702">
        <f t="shared" si="0"/>
        <v>4</v>
      </c>
      <c r="L7" s="702">
        <f t="shared" si="0"/>
        <v>4</v>
      </c>
      <c r="M7" s="702">
        <f t="shared" si="0"/>
        <v>4</v>
      </c>
      <c r="N7" s="702">
        <f t="shared" si="0"/>
        <v>4</v>
      </c>
      <c r="O7" s="702">
        <f>SUM(O8:O13)</f>
        <v>4</v>
      </c>
      <c r="P7" s="702">
        <f t="shared" si="0"/>
        <v>4</v>
      </c>
      <c r="Q7" s="703">
        <f>SUM(Q8:Q13)</f>
        <v>4</v>
      </c>
      <c r="R7" s="909">
        <f t="shared" si="0"/>
        <v>99.831000000000003</v>
      </c>
      <c r="S7" s="910">
        <f t="shared" si="0"/>
        <v>119.71299999999999</v>
      </c>
      <c r="T7" s="910">
        <f t="shared" si="0"/>
        <v>158.71799999999999</v>
      </c>
      <c r="U7" s="910">
        <f t="shared" si="0"/>
        <v>156.99199999999999</v>
      </c>
      <c r="V7" s="910">
        <f t="shared" si="0"/>
        <v>145.06399999999999</v>
      </c>
      <c r="W7" s="910">
        <f t="shared" si="0"/>
        <v>124.929</v>
      </c>
      <c r="X7" s="910">
        <f t="shared" si="0"/>
        <v>100.96</v>
      </c>
      <c r="Y7" s="910">
        <f t="shared" si="0"/>
        <v>87.676000000000002</v>
      </c>
      <c r="Z7" s="910">
        <f>SUM(Z8:Z13)</f>
        <v>54.027000000000001</v>
      </c>
      <c r="AA7" s="910">
        <f>SUM(AA8:AA13)</f>
        <v>43.356999999999999</v>
      </c>
      <c r="AB7" s="911">
        <f t="shared" si="0"/>
        <v>41.779000000000003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4</v>
      </c>
      <c r="H10" s="714">
        <f>VLOOKUP($D$3&amp;"_"&amp;H$3,データシート1!$A:$BU,MATCH($G$2&amp;"_"&amp;$C10,データシート1!$A$1:$BU$1,0),0)</f>
        <v>4</v>
      </c>
      <c r="I10" s="714">
        <f>VLOOKUP($D$3&amp;"_"&amp;I$3,データシート1!$A:$BU,MATCH($G$2&amp;"_"&amp;$C10,データシート1!$A$1:$BU$1,0),0)</f>
        <v>4</v>
      </c>
      <c r="J10" s="714">
        <f>VLOOKUP($D$3&amp;"_"&amp;J$3,データシート1!$A:$BU,MATCH($G$2&amp;"_"&amp;$C10,データシート1!$A$1:$BU$1,0),0)</f>
        <v>4</v>
      </c>
      <c r="K10" s="715">
        <f>VLOOKUP($D$3&amp;"_"&amp;K$3,データシート1!$A:$BU,MATCH($G$2&amp;"_"&amp;$C10,データシート1!$A$1:$BU$1,0),0)</f>
        <v>4</v>
      </c>
      <c r="L10" s="715">
        <f>VLOOKUP($D$3&amp;"_"&amp;L$3,データシート1!$A:$BU,MATCH($G$2&amp;"_"&amp;$C10,データシート1!$A$1:$BU$1,0),0)</f>
        <v>4</v>
      </c>
      <c r="M10" s="715">
        <f>VLOOKUP($D$3&amp;"_"&amp;M$3,データシート1!$A:$BU,MATCH($G$2&amp;"_"&amp;$C10,データシート1!$A$1:$BU$1,0),0)</f>
        <v>4</v>
      </c>
      <c r="N10" s="715">
        <f>VLOOKUP($D$3&amp;"_"&amp;N$3,データシート1!$A:$BU,MATCH($G$2&amp;"_"&amp;$C10,データシート1!$A$1:$BU$1,0),0)</f>
        <v>4</v>
      </c>
      <c r="O10" s="715">
        <f>VLOOKUP($D$3&amp;"_"&amp;O$3,データシート1!$A:$BU,MATCH($G$2&amp;"_"&amp;$C10,データシート1!$A$1:$BU$1,0),0)</f>
        <v>4</v>
      </c>
      <c r="P10" s="715">
        <f>VLOOKUP($D$3&amp;"_"&amp;P$3,データシート1!$A:$BU,MATCH($G$2&amp;"_"&amp;$C10,データシート1!$A$1:$BU$1,0),0)</f>
        <v>4</v>
      </c>
      <c r="Q10" s="716">
        <f>VLOOKUP($D$3&amp;"_"&amp;Q$3,データシート1!$A:$BU,MATCH($G$2&amp;"_"&amp;$C10,データシート1!$A$1:$BU$1,0),0)</f>
        <v>4</v>
      </c>
      <c r="R10" s="915">
        <f>VLOOKUP($D$3&amp;"_"&amp;R$3,データシート1!$A:$BU,MATCH($R$2&amp;"_"&amp;$C10,データシート1!$A$1:$BU$1,0),0)</f>
        <v>99.831000000000003</v>
      </c>
      <c r="S10" s="916">
        <f>VLOOKUP($D$3&amp;"_"&amp;S$3,データシート1!$A:$BU,MATCH($R$2&amp;"_"&amp;$C10,データシート1!$A$1:$BU$1,0),0)</f>
        <v>119.71299999999999</v>
      </c>
      <c r="T10" s="916">
        <f>VLOOKUP($D$3&amp;"_"&amp;T$3,データシート1!$A:$BU,MATCH($R$2&amp;"_"&amp;$C10,データシート1!$A$1:$BU$1,0),0)</f>
        <v>158.71799999999999</v>
      </c>
      <c r="U10" s="916">
        <f>VLOOKUP($D$3&amp;"_"&amp;U$3,データシート1!$A:$BU,MATCH($R$2&amp;"_"&amp;$C10,データシート1!$A$1:$BU$1,0),0)</f>
        <v>156.99199999999999</v>
      </c>
      <c r="V10" s="916">
        <f>VLOOKUP($D$3&amp;"_"&amp;V$3,データシート1!$A:$BU,MATCH($R$2&amp;"_"&amp;$C10,データシート1!$A$1:$BU$1,0),0)</f>
        <v>145.06399999999999</v>
      </c>
      <c r="W10" s="916">
        <f>VLOOKUP($D$3&amp;"_"&amp;W$3,データシート1!$A:$BU,MATCH($R$2&amp;"_"&amp;$C10,データシート1!$A$1:$BU$1,0),0)</f>
        <v>124.929</v>
      </c>
      <c r="X10" s="916">
        <f>VLOOKUP($D$3&amp;"_"&amp;X$3,データシート1!$A:$BU,MATCH($R$2&amp;"_"&amp;$C10,データシート1!$A$1:$BU$1,0),0)</f>
        <v>100.96</v>
      </c>
      <c r="Y10" s="916">
        <f>VLOOKUP($D$3&amp;"_"&amp;Y$3,データシート1!$A:$BU,MATCH($R$2&amp;"_"&amp;$C10,データシート1!$A$1:$BU$1,0),0)</f>
        <v>87.676000000000002</v>
      </c>
      <c r="Z10" s="916">
        <f>VLOOKUP($D$3&amp;"_"&amp;Z$3,データシート1!$A:$BU,MATCH($R$2&amp;"_"&amp;$C10,データシート1!$A$1:$BU$1,0),0)</f>
        <v>54.027000000000001</v>
      </c>
      <c r="AA10" s="916">
        <f>VLOOKUP($D$3&amp;"_"&amp;AA$3,データシート1!$A:$BU,MATCH($R$2&amp;"_"&amp;$C10,データシート1!$A$1:$BU$1,0),0)</f>
        <v>43.356999999999999</v>
      </c>
      <c r="AB10" s="917">
        <f>VLOOKUP($D$3&amp;"_"&amp;AB$3,データシート1!$A:$BU,MATCH($R$2&amp;"_"&amp;$C10,データシート1!$A$1:$BU$1,0),0)</f>
        <v>41.779000000000003</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4</v>
      </c>
      <c r="H26" s="734">
        <f>VLOOKUP($D$3&amp;"_"&amp;H$3,データシート2!$A:$SI,MATCH($G$2&amp;"_"&amp;$B26,データシート2!$A$1:$SI$1,0),0)</f>
        <v>4</v>
      </c>
      <c r="I26" s="734">
        <f>VLOOKUP($D$3&amp;"_"&amp;I$3,データシート2!$A:$SI,MATCH($G$2&amp;"_"&amp;$B26,データシート2!$A$1:$SI$1,0),0)</f>
        <v>4</v>
      </c>
      <c r="J26" s="734">
        <f>VLOOKUP($D$3&amp;"_"&amp;J$3,データシート2!$A:$SI,MATCH($G$2&amp;"_"&amp;$B26,データシート2!$A$1:$SI$1,0),0)</f>
        <v>4</v>
      </c>
      <c r="K26" s="735">
        <f>VLOOKUP($D$3&amp;"_"&amp;K$3,データシート2!$A:$SI,MATCH($G$2&amp;"_"&amp;$B26,データシート2!$A$1:$SI$1,0),0)</f>
        <v>4</v>
      </c>
      <c r="L26" s="735">
        <f>VLOOKUP($D$3&amp;"_"&amp;L$3,データシート2!$A:$SI,MATCH($G$2&amp;"_"&amp;$B26,データシート2!$A$1:$SI$1,0),0)</f>
        <v>4</v>
      </c>
      <c r="M26" s="735">
        <f>VLOOKUP($D$3&amp;"_"&amp;M$3,データシート2!$A:$SI,MATCH($G$2&amp;"_"&amp;$B26,データシート2!$A$1:$SI$1,0),0)</f>
        <v>4</v>
      </c>
      <c r="N26" s="735">
        <f>VLOOKUP($D$3&amp;"_"&amp;N$3,データシート2!$A:$SI,MATCH($G$2&amp;"_"&amp;$B26,データシート2!$A$1:$SI$1,0),0)</f>
        <v>4</v>
      </c>
      <c r="O26" s="735">
        <f>VLOOKUP($D$3&amp;"_"&amp;O$3,データシート2!$A:$SI,MATCH($G$2&amp;"_"&amp;$B26,データシート2!$A$1:$SI$1,0),0)</f>
        <v>4</v>
      </c>
      <c r="P26" s="735">
        <f>VLOOKUP($D$3&amp;"_"&amp;P$3,データシート2!$A:$SI,MATCH($G$2&amp;"_"&amp;$B26,データシート2!$A$1:$SI$1,0),0)</f>
        <v>4</v>
      </c>
      <c r="Q26" s="736">
        <f>VLOOKUP($D$3&amp;"_"&amp;Q$3,データシート2!$A:$SI,MATCH($G$2&amp;"_"&amp;$B26,データシート2!$A$1:$SI$1,0),0)</f>
        <v>4</v>
      </c>
      <c r="R26" s="924">
        <f>VLOOKUP($D$3&amp;"_"&amp;R$3,データシート2!$A:$SI,MATCH($R$2&amp;"_"&amp;$B26,データシート2!$A$1:$SI$1,0),0)</f>
        <v>99.831000000000003</v>
      </c>
      <c r="S26" s="925">
        <f>VLOOKUP($D$3&amp;"_"&amp;S$3,データシート2!$A:$SI,MATCH($R$2&amp;"_"&amp;$B26,データシート2!$A$1:$SI$1,0),0)</f>
        <v>119.71299999999999</v>
      </c>
      <c r="T26" s="925">
        <f>VLOOKUP($D$3&amp;"_"&amp;T$3,データシート2!$A:$SI,MATCH($R$2&amp;"_"&amp;$B26,データシート2!$A$1:$SI$1,0),0)</f>
        <v>158.71799999999999</v>
      </c>
      <c r="U26" s="925">
        <f>VLOOKUP($D$3&amp;"_"&amp;U$3,データシート2!$A:$SI,MATCH($R$2&amp;"_"&amp;$B26,データシート2!$A$1:$SI$1,0),0)</f>
        <v>156.99199999999999</v>
      </c>
      <c r="V26" s="925">
        <f>VLOOKUP($D$3&amp;"_"&amp;V$3,データシート2!$A:$SI,MATCH($R$2&amp;"_"&amp;$B26,データシート2!$A$1:$SI$1,0),0)</f>
        <v>145.06399999999999</v>
      </c>
      <c r="W26" s="925">
        <f>VLOOKUP($D$3&amp;"_"&amp;W$3,データシート2!$A:$SI,MATCH($R$2&amp;"_"&amp;$B26,データシート2!$A$1:$SI$1,0),0)</f>
        <v>124.929</v>
      </c>
      <c r="X26" s="925">
        <f>VLOOKUP($D$3&amp;"_"&amp;X$3,データシート2!$A:$SI,MATCH($R$2&amp;"_"&amp;$B26,データシート2!$A$1:$SI$1,0),0)</f>
        <v>100.96</v>
      </c>
      <c r="Y26" s="925">
        <f>VLOOKUP($D$3&amp;"_"&amp;Y$3,データシート2!$A:$SI,MATCH($R$2&amp;"_"&amp;$B26,データシート2!$A$1:$SI$1,0),0)</f>
        <v>87.676000000000002</v>
      </c>
      <c r="Z26" s="925">
        <f>VLOOKUP($D$3&amp;"_"&amp;Z$3,データシート2!$A:$SI,MATCH($R$2&amp;"_"&amp;$B26,データシート2!$A$1:$SI$1,0),0)</f>
        <v>54.027000000000001</v>
      </c>
      <c r="AA26" s="925">
        <f>VLOOKUP($D$3&amp;"_"&amp;AA$3,データシート2!$A:$SI,MATCH($R$2&amp;"_"&amp;$B26,データシート2!$A$1:$SI$1,0),0)</f>
        <v>43.356999999999999</v>
      </c>
      <c r="AB26" s="926">
        <f>VLOOKUP($D$3&amp;"_"&amp;AB$3,データシート2!$A:$SI,MATCH($R$2&amp;"_"&amp;$B26,データシート2!$A$1:$SI$1,0),0)</f>
        <v>41.779000000000003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3.26</v>
      </c>
      <c r="S32" s="938">
        <f>VLOOKUP($D$3&amp;"_"&amp;S$3,データシート2!$A:$SI,MATCH($R$2&amp;"_"&amp;$C32,データシート2!$A$1:$SI$1,0),0)</f>
        <v>3.5459999999999998</v>
      </c>
      <c r="T32" s="938">
        <f>VLOOKUP($D$3&amp;"_"&amp;T$3,データシート2!$A:$SI,MATCH($R$2&amp;"_"&amp;$C32,データシート2!$A$1:$SI$1,0),0)</f>
        <v>3.88</v>
      </c>
      <c r="U32" s="938">
        <f>VLOOKUP($D$3&amp;"_"&amp;U$3,データシート2!$A:$SI,MATCH($R$2&amp;"_"&amp;$C32,データシート2!$A$1:$SI$1,0),0)</f>
        <v>3.633</v>
      </c>
      <c r="V32" s="938">
        <f>VLOOKUP($D$3&amp;"_"&amp;V$3,データシート2!$A:$SI,MATCH($R$2&amp;"_"&amp;$C32,データシート2!$A$1:$SI$1,0),0)</f>
        <v>3.5750000000000002</v>
      </c>
      <c r="W32" s="938">
        <f>VLOOKUP($D$3&amp;"_"&amp;W$3,データシート2!$A:$SI,MATCH($R$2&amp;"_"&amp;$C32,データシート2!$A$1:$SI$1,0),0)</f>
        <v>3.34</v>
      </c>
      <c r="X32" s="938">
        <f>VLOOKUP($D$3&amp;"_"&amp;X$3,データシート2!$A:$SI,MATCH($R$2&amp;"_"&amp;$C32,データシート2!$A$1:$SI$1,0),0)</f>
        <v>2.3290000000000002</v>
      </c>
      <c r="Y32" s="938">
        <f>VLOOKUP($D$3&amp;"_"&amp;Y$3,データシート2!$A:$SI,MATCH($R$2&amp;"_"&amp;$C32,データシート2!$A$1:$SI$1,0),0)</f>
        <v>3.089</v>
      </c>
      <c r="Z32" s="938">
        <f>VLOOKUP($D$3&amp;"_"&amp;Z$3,データシート2!$A:$SI,MATCH($R$2&amp;"_"&amp;$C32,データシート2!$A$1:$SI$1,0),0)</f>
        <v>2.6440000000000001</v>
      </c>
      <c r="AA32" s="938">
        <f>VLOOKUP($D$3&amp;"_"&amp;AA$3,データシート2!$A:$SI,MATCH($R$2&amp;"_"&amp;$C32,データシート2!$A$1:$SI$1,0),0)</f>
        <v>2.492</v>
      </c>
      <c r="AB32" s="939">
        <f>VLOOKUP($D$3&amp;"_"&amp;AB$3,データシート2!$A:$SI,MATCH($R$2&amp;"_"&amp;$C32,データシート2!$A$1:$SI$1,0),0)</f>
        <v>2.6520000000000001</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2</v>
      </c>
      <c r="H49" s="766">
        <f>VLOOKUP($D$3&amp;"_"&amp;H$3,データシート2!$A:$SI,MATCH($G$2&amp;"_"&amp;$C49,データシート2!$A$1:$SI$1,0),0)</f>
        <v>2</v>
      </c>
      <c r="I49" s="766">
        <f>VLOOKUP($D$3&amp;"_"&amp;I$3,データシート2!$A:$SI,MATCH($G$2&amp;"_"&amp;$C49,データシート2!$A$1:$SI$1,0),0)</f>
        <v>2</v>
      </c>
      <c r="J49" s="766">
        <f>VLOOKUP($D$3&amp;"_"&amp;J$3,データシート2!$A:$SI,MATCH($G$2&amp;"_"&amp;$C49,データシート2!$A$1:$SI$1,0),0)</f>
        <v>2</v>
      </c>
      <c r="K49" s="767">
        <f>VLOOKUP($D$3&amp;"_"&amp;K$3,データシート2!$A:$SI,MATCH($G$2&amp;"_"&amp;$C49,データシート2!$A$1:$SI$1,0),0)</f>
        <v>2</v>
      </c>
      <c r="L49" s="767">
        <f>VLOOKUP($D$3&amp;"_"&amp;L$3,データシート2!$A:$SI,MATCH($G$2&amp;"_"&amp;$C49,データシート2!$A$1:$SI$1,0),0)</f>
        <v>2</v>
      </c>
      <c r="M49" s="767">
        <f>VLOOKUP($D$3&amp;"_"&amp;M$3,データシート2!$A:$SI,MATCH($G$2&amp;"_"&amp;$C49,データシート2!$A$1:$SI$1,0),0)</f>
        <v>2</v>
      </c>
      <c r="N49" s="767">
        <f>VLOOKUP($D$3&amp;"_"&amp;N$3,データシート2!$A:$SI,MATCH($G$2&amp;"_"&amp;$C49,データシート2!$A$1:$SI$1,0),0)</f>
        <v>2</v>
      </c>
      <c r="O49" s="767">
        <f>VLOOKUP($D$3&amp;"_"&amp;O$3,データシート2!$A:$SI,MATCH($G$2&amp;"_"&amp;$C49,データシート2!$A$1:$SI$1,0),0)</f>
        <v>2</v>
      </c>
      <c r="P49" s="767">
        <f>VLOOKUP($D$3&amp;"_"&amp;P$3,データシート2!$A:$SI,MATCH($G$2&amp;"_"&amp;$C49,データシート2!$A$1:$SI$1,0),0)</f>
        <v>2</v>
      </c>
      <c r="Q49" s="768">
        <f>VLOOKUP($D$3&amp;"_"&amp;Q$3,データシート2!$A:$SI,MATCH($G$2&amp;"_"&amp;$C49,データシート2!$A$1:$SI$1,0),0)</f>
        <v>2</v>
      </c>
      <c r="R49" s="937">
        <f>VLOOKUP($D$3&amp;"_"&amp;R$3,データシート2!$A:$SI,MATCH($R$2&amp;"_"&amp;$C49,データシート2!$A$1:$SI$1,0),0)</f>
        <v>92.158000000000001</v>
      </c>
      <c r="S49" s="938">
        <f>VLOOKUP($D$3&amp;"_"&amp;S$3,データシート2!$A:$SI,MATCH($R$2&amp;"_"&amp;$C49,データシート2!$A$1:$SI$1,0),0)</f>
        <v>112.35599999999999</v>
      </c>
      <c r="T49" s="938">
        <f>VLOOKUP($D$3&amp;"_"&amp;T$3,データシート2!$A:$SI,MATCH($R$2&amp;"_"&amp;$C49,データシート2!$A$1:$SI$1,0),0)</f>
        <v>150.99600000000001</v>
      </c>
      <c r="U49" s="938">
        <f>VLOOKUP($D$3&amp;"_"&amp;U$3,データシート2!$A:$SI,MATCH($R$2&amp;"_"&amp;$C49,データシート2!$A$1:$SI$1,0),0)</f>
        <v>149.25</v>
      </c>
      <c r="V49" s="938">
        <f>VLOOKUP($D$3&amp;"_"&amp;V$3,データシート2!$A:$SI,MATCH($R$2&amp;"_"&amp;$C49,データシート2!$A$1:$SI$1,0),0)</f>
        <v>137.51</v>
      </c>
      <c r="W49" s="938">
        <f>VLOOKUP($D$3&amp;"_"&amp;W$3,データシート2!$A:$SI,MATCH($R$2&amp;"_"&amp;$C49,データシート2!$A$1:$SI$1,0),0)</f>
        <v>117.904</v>
      </c>
      <c r="X49" s="938">
        <f>VLOOKUP($D$3&amp;"_"&amp;X$3,データシート2!$A:$SI,MATCH($R$2&amp;"_"&amp;$C49,データシート2!$A$1:$SI$1,0),0)</f>
        <v>95.230999999999995</v>
      </c>
      <c r="Y49" s="938">
        <f>VLOOKUP($D$3&amp;"_"&amp;Y$3,データシート2!$A:$SI,MATCH($R$2&amp;"_"&amp;$C49,データシート2!$A$1:$SI$1,0),0)</f>
        <v>81.421999999999997</v>
      </c>
      <c r="Z49" s="938">
        <f>VLOOKUP($D$3&amp;"_"&amp;Z$3,データシート2!$A:$SI,MATCH($R$2&amp;"_"&amp;$C49,データシート2!$A$1:$SI$1,0),0)</f>
        <v>48.497999999999998</v>
      </c>
      <c r="AA49" s="938">
        <f>VLOOKUP($D$3&amp;"_"&amp;AA$3,データシート2!$A:$SI,MATCH($R$2&amp;"_"&amp;$C49,データシート2!$A$1:$SI$1,0),0)</f>
        <v>38.103000000000002</v>
      </c>
      <c r="AB49" s="939">
        <f>VLOOKUP($D$3&amp;"_"&amp;AB$3,データシート2!$A:$SI,MATCH($R$2&amp;"_"&amp;$C49,データシート2!$A$1:$SI$1,0),0)</f>
        <v>35.994</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1</v>
      </c>
      <c r="H52" s="751">
        <f>VLOOKUP($D$3&amp;"_"&amp;H$3,データシート2!$A:$SI,MATCH($G$2&amp;"_"&amp;$C52,データシート2!$A$1:$SI$1,0),0)</f>
        <v>1</v>
      </c>
      <c r="I52" s="751">
        <f>VLOOKUP($D$3&amp;"_"&amp;I$3,データシート2!$A:$SI,MATCH($G$2&amp;"_"&amp;$C52,データシート2!$A$1:$SI$1,0),0)</f>
        <v>1</v>
      </c>
      <c r="J52" s="751">
        <f>VLOOKUP($D$3&amp;"_"&amp;J$3,データシート2!$A:$SI,MATCH($G$2&amp;"_"&amp;$C52,データシート2!$A$1:$SI$1,0),0)</f>
        <v>1</v>
      </c>
      <c r="K52" s="752">
        <f>VLOOKUP($D$3&amp;"_"&amp;K$3,データシート2!$A:$SI,MATCH($G$2&amp;"_"&amp;$C52,データシート2!$A$1:$SI$1,0),0)</f>
        <v>1</v>
      </c>
      <c r="L52" s="752">
        <f>VLOOKUP($D$3&amp;"_"&amp;L$3,データシート2!$A:$SI,MATCH($G$2&amp;"_"&amp;$C52,データシート2!$A$1:$SI$1,0),0)</f>
        <v>1</v>
      </c>
      <c r="M52" s="752">
        <f>VLOOKUP($D$3&amp;"_"&amp;M$3,データシート2!$A:$SI,MATCH($G$2&amp;"_"&amp;$C52,データシート2!$A$1:$SI$1,0),0)</f>
        <v>1</v>
      </c>
      <c r="N52" s="752">
        <f>VLOOKUP($D$3&amp;"_"&amp;N$3,データシート2!$A:$SI,MATCH($G$2&amp;"_"&amp;$C52,データシート2!$A$1:$SI$1,0),0)</f>
        <v>1</v>
      </c>
      <c r="O52" s="752">
        <f>VLOOKUP($D$3&amp;"_"&amp;O$3,データシート2!$A:$SI,MATCH($G$2&amp;"_"&amp;$C52,データシート2!$A$1:$SI$1,0),0)</f>
        <v>1</v>
      </c>
      <c r="P52" s="752">
        <f>VLOOKUP($D$3&amp;"_"&amp;P$3,データシート2!$A:$SI,MATCH($G$2&amp;"_"&amp;$C52,データシート2!$A$1:$SI$1,0),0)</f>
        <v>1</v>
      </c>
      <c r="Q52" s="753">
        <f>VLOOKUP($D$3&amp;"_"&amp;Q$3,データシート2!$A:$SI,MATCH($G$2&amp;"_"&amp;$C52,データシート2!$A$1:$SI$1,0),0)</f>
        <v>1</v>
      </c>
      <c r="R52" s="930">
        <f>VLOOKUP($D$3&amp;"_"&amp;R$3,データシート2!$A:$SI,MATCH($R$2&amp;"_"&amp;$C52,データシート2!$A$1:$SI$1,0),0)</f>
        <v>4.4130000000000003</v>
      </c>
      <c r="S52" s="931">
        <f>VLOOKUP($D$3&amp;"_"&amp;S$3,データシート2!$A:$SI,MATCH($R$2&amp;"_"&amp;$C52,データシート2!$A$1:$SI$1,0),0)</f>
        <v>3.8109999999999999</v>
      </c>
      <c r="T52" s="931">
        <f>VLOOKUP($D$3&amp;"_"&amp;T$3,データシート2!$A:$SI,MATCH($R$2&amp;"_"&amp;$C52,データシート2!$A$1:$SI$1,0),0)</f>
        <v>3.8420000000000001</v>
      </c>
      <c r="U52" s="931">
        <f>VLOOKUP($D$3&amp;"_"&amp;U$3,データシート2!$A:$SI,MATCH($R$2&amp;"_"&amp;$C52,データシート2!$A$1:$SI$1,0),0)</f>
        <v>4.109</v>
      </c>
      <c r="V52" s="931">
        <f>VLOOKUP($D$3&amp;"_"&amp;V$3,データシート2!$A:$SI,MATCH($R$2&amp;"_"&amp;$C52,データシート2!$A$1:$SI$1,0),0)</f>
        <v>3.9790000000000001</v>
      </c>
      <c r="W52" s="931">
        <f>VLOOKUP($D$3&amp;"_"&amp;W$3,データシート2!$A:$SI,MATCH($R$2&amp;"_"&amp;$C52,データシート2!$A$1:$SI$1,0),0)</f>
        <v>3.6850000000000001</v>
      </c>
      <c r="X52" s="931">
        <f>VLOOKUP($D$3&amp;"_"&amp;X$3,データシート2!$A:$SI,MATCH($R$2&amp;"_"&amp;$C52,データシート2!$A$1:$SI$1,0),0)</f>
        <v>3.4</v>
      </c>
      <c r="Y52" s="931">
        <f>VLOOKUP($D$3&amp;"_"&amp;Y$3,データシート2!$A:$SI,MATCH($R$2&amp;"_"&amp;$C52,データシート2!$A$1:$SI$1,0),0)</f>
        <v>3.165</v>
      </c>
      <c r="Z52" s="931">
        <f>VLOOKUP($D$3&amp;"_"&amp;Z$3,データシート2!$A:$SI,MATCH($R$2&amp;"_"&amp;$C52,データシート2!$A$1:$SI$1,0),0)</f>
        <v>2.8849999999999998</v>
      </c>
      <c r="AA52" s="931">
        <f>VLOOKUP($D$3&amp;"_"&amp;AA$3,データシート2!$A:$SI,MATCH($R$2&amp;"_"&amp;$C52,データシート2!$A$1:$SI$1,0),0)</f>
        <v>2.762</v>
      </c>
      <c r="AB52" s="932">
        <f>VLOOKUP($D$3&amp;"_"&amp;AB$3,データシート2!$A:$SI,MATCH($R$2&amp;"_"&amp;$C52,データシート2!$A$1:$SI$1,0),0)</f>
        <v>3.133</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2025-03-04T10:10:15Z</dcterms:created>
  <dcterms:modified xsi:type="dcterms:W3CDTF">2025-03-04T10:10:15Z</dcterms:modified>
  <cp:category/>
  <cp:contentStatus/>
</cp:coreProperties>
</file>