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8F3AA9C-65EC-4D6E-81F1-9488D5374D2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<sst xmlns="http://schemas.openxmlformats.org/spreadsheetml/2006/main" count="16724" uniqueCount="2424">
  <si>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</si>
  <si>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</si>
  <si>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</si>
  <si>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</si>
  <si>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</si>
  <si>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</si>
  <si>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</si>
  <si>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</si>
  <si>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</si>
  <si>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</si>
  <si>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</si>
  <si>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</si>
  <si>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</si>
  <si>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</si>
  <si>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</si>
  <si>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</si>
  <si>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</si>
  <si>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</si>
  <si>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</si>
  <si>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</si>
  <si>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</si>
  <si>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</si>
  <si>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</si>
  <si>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</si>
  <si>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</si>
  <si>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</si>
  <si>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</si>
  <si>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</si>
  <si>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</si>
  <si>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</si>
  <si>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</si>
  <si>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</si>
  <si>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</si>
  <si>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</si>
  <si>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</si>
  <si>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</si>
  <si>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</si>
  <si>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</si>
  <si>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</si>
  <si>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</si>
  <si>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</si>
  <si>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</si>
  <si>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</si>
  <si>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</si>
  <si>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</si>
  <si>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</si>
  <si>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</si>
  <si>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</si>
  <si>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</si>
  <si>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</si>
  <si>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</si>
  <si>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</si>
  <si>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</si>
  <si>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</si>
  <si>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</si>
  <si>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</si>
  <si>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</si>
  <si>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</si>
  <si>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</si>
  <si>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</si>
  <si>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</si>
  <si>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</si>
  <si>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</si>
  <si>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</si>
  <si>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</si>
  <si>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</si>
  <si>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</si>
  <si>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</si>
  <si>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</si>
  <si>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</si>
  <si>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</si>
  <si>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</si>
  <si>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</si>
  <si>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</si>
  <si>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</si>
  <si>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</si>
  <si>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</si>
  <si>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</si>
  <si>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</si>
  <si>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</si>
  <si>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</si>
  <si>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</si>
  <si>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</si>
  <si>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</si>
  <si>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</si>
  <si>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</si>
  <si>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</si>
  <si>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</si>
  <si>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</si>
  <si>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</si>
  <si>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</si>
  <si>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</si>
  <si>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</si>
  <si>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</si>
  <si>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</si>
  <si>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</si>
  <si>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</si>
  <si>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</si>
  <si>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</si>
  <si>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</si>
  <si>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</si>
  <si>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</si>
  <si>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</si>
  <si>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</si>
  <si>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</si>
  <si>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</si>
  <si>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</si>
  <si>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</si>
  <si>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</si>
  <si>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</si>
  <si>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</si>
  <si>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</si>
  <si>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</si>
  <si>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</si>
  <si>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</si>
  <si>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</si>
  <si>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</si>
  <si>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</si>
  <si>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</si>
  <si>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</si>
  <si>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</si>
  <si>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</si>
  <si>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</si>
  <si>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</si>
  <si>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</si>
  <si>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</si>
  <si>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</si>
  <si>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</si>
  <si>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</si>
  <si>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</si>
  <si>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</si>
  <si>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</si>
  <si>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</si>
  <si>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</si>
  <si>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</si>
  <si>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</si>
  <si>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</si>
  <si>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</si>
  <si>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</si>
  <si>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</si>
  <si>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</si>
  <si>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</si>
  <si>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</si>
  <si>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</si>
  <si>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</si>
  <si>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</si>
  <si>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</si>
  <si>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</si>
  <si>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</si>
  <si>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</si>
  <si>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</si>
  <si>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</si>
  <si>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</si>
  <si>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</si>
  <si>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</si>
  <si>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</si>
  <si>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</si>
  <si>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</si>
  <si>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</si>
  <si>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</si>
  <si>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</si>
  <si>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</si>
  <si>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</si>
  <si>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</si>
  <si>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</si>
  <si>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</si>
  <si>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</si>
  <si>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</si>
  <si>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</si>
  <si>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</si>
  <si>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</si>
  <si>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</si>
  <si>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</si>
  <si>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</si>
  <si>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</si>
  <si>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</si>
  <si>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</si>
  <si>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</si>
  <si>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</si>
  <si>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</si>
  <si>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</si>
  <si>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</si>
  <si>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</si>
  <si>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</si>
  <si>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</si>
  <si>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</si>
  <si>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</si>
  <si>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</si>
  <si>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</si>
  <si>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</si>
  <si>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</si>
  <si>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</si>
  <si>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</si>
  <si>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</si>
  <si>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</si>
  <si>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</si>
  <si>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</si>
  <si>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</si>
  <si>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</si>
  <si>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</si>
  <si>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</si>
  <si>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</si>
  <si>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</si>
  <si>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</si>
  <si>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</si>
  <si>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</si>
  <si>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</si>
  <si>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</si>
  <si>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</si>
  <si>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</si>
  <si>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</si>
  <si>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</si>
  <si>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</si>
  <si>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</si>
  <si>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</si>
  <si>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</si>
  <si>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</si>
  <si>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</si>
  <si>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</si>
  <si>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</si>
  <si>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</si>
  <si>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</si>
  <si>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</si>
  <si>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</si>
  <si>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</si>
  <si>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</si>
  <si>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</si>
  <si>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</si>
  <si>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</si>
  <si>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</si>
  <si>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</si>
  <si>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</si>
  <si>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</si>
  <si>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</si>
  <si>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</si>
  <si>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</si>
  <si>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</si>
  <si>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</si>
  <si>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</si>
  <si>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</si>
  <si>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</si>
  <si>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</si>
  <si>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</si>
  <si>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</si>
  <si>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</si>
  <si>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</si>
  <si>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</si>
  <si>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</si>
  <si>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</si>
  <si>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</si>
  <si>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</si>
  <si>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</si>
  <si>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</si>
  <si>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</si>
  <si>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</si>
  <si>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</si>
  <si>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</si>
  <si>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</si>
  <si>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</si>
  <si>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</si>
  <si>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</si>
  <si>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</si>
  <si>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</si>
  <si>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</si>
  <si>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</si>
  <si>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</si>
  <si>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</si>
  <si>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</si>
  <si>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</si>
  <si>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</si>
  <si>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</si>
  <si>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</si>
  <si>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</si>
  <si>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</si>
  <si>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</si>
  <si>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</si>
  <si>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</si>
  <si>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</si>
  <si>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</si>
  <si>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</si>
  <si>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</si>
  <si>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</si>
  <si>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</si>
  <si>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</si>
  <si>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</si>
  <si>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</si>
  <si>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</si>
  <si>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</si>
  <si>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</si>
  <si>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</si>
  <si>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</si>
  <si>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</si>
  <si>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</si>
  <si>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</si>
  <si>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</si>
  <si>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</si>
  <si>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</si>
  <si>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</si>
  <si>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</si>
  <si>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</si>
  <si>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</si>
  <si>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</si>
  <si>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</si>
  <si>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</si>
  <si>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</si>
  <si>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</si>
  <si>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</si>
  <si>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</si>
  <si>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</si>
  <si>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</si>
  <si>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</si>
  <si>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</si>
  <si>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</si>
  <si>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</si>
  <si>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</si>
  <si>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</si>
  <si>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</si>
  <si>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</si>
  <si>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</si>
  <si>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</si>
  <si>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</si>
  <si>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</si>
  <si>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</si>
  <si>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</si>
  <si>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</si>
  <si>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</si>
  <si>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</si>
  <si>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</si>
  <si>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</si>
  <si>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</si>
  <si>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</si>
  <si>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</si>
  <si>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</si>
  <si>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</si>
  <si>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</si>
  <si>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</si>
  <si>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</si>
  <si>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</si>
  <si>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</si>
  <si>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</si>
  <si>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</si>
  <si>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</si>
  <si>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</si>
  <si>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</si>
  <si>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</si>
  <si>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</si>
  <si>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</si>
  <si>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</si>
  <si>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</si>
  <si>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</si>
  <si>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</si>
  <si>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</si>
  <si>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</si>
  <si>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</si>
  <si>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</si>
  <si>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</si>
  <si>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</si>
  <si>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</si>
  <si>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</si>
  <si>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</si>
  <si>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</si>
  <si>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</si>
  <si>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</si>
  <si>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</si>
  <si>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</si>
  <si>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</si>
  <si>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</si>
  <si>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</si>
  <si>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</si>
  <si>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</si>
  <si>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</si>
  <si>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</si>
  <si>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</si>
  <si>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</si>
  <si>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</si>
  <si>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</si>
  <si>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</si>
  <si>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</si>
  <si>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</si>
  <si>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</si>
  <si>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</si>
  <si>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</si>
  <si>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</si>
  <si>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</si>
  <si>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</si>
  <si>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</si>
  <si>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</si>
  <si>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</si>
  <si>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</si>
  <si>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</si>
  <si>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</si>
  <si>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</si>
  <si>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</si>
  <si>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</si>
  <si>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</si>
  <si>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</si>
  <si>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</si>
  <si>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</si>
  <si>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</si>
  <si>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</si>
  <si>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</si>
  <si>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</si>
  <si>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</si>
  <si>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</si>
  <si>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</si>
  <si>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</si>
  <si>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</si>
  <si>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</si>
  <si>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</si>
  <si>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</si>
  <si>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</si>
  <si>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</si>
  <si>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</si>
  <si>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</si>
  <si>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</si>
  <si>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</si>
  <si>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</si>
  <si>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</si>
  <si>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</si>
  <si>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</si>
  <si>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</si>
  <si>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</si>
  <si>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</si>
  <si>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</si>
  <si>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</si>
  <si>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</si>
  <si>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</si>
  <si>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</si>
  <si>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</si>
  <si>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</si>
  <si>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</si>
  <si>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</si>
  <si>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</si>
  <si>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</si>
  <si>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</si>
  <si>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</si>
  <si>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</si>
  <si>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</si>
  <si>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</si>
  <si>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</si>
  <si>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</si>
  <si>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</si>
  <si>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</si>
  <si>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</si>
  <si>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</si>
  <si>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</si>
  <si>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</si>
  <si>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</si>
  <si>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</si>
  <si>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</si>
  <si>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</si>
  <si>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</si>
  <si>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</si>
  <si>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</si>
  <si>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</si>
  <si>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</si>
  <si>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</si>
  <si>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</si>
  <si>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</si>
  <si>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</si>
  <si>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</si>
  <si>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</si>
  <si>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</si>
  <si>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</si>
  <si>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</si>
  <si>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</si>
  <si>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</si>
  <si>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</si>
  <si>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</si>
  <si>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</si>
  <si>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</si>
  <si>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</si>
  <si>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</si>
  <si>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</si>
  <si>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</si>
  <si>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</si>
  <si>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</si>
  <si>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</si>
  <si>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</si>
  <si>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</si>
  <si>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</si>
  <si>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</si>
  <si>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</si>
  <si>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</si>
  <si>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</si>
  <si>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</si>
  <si>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</si>
  <si>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</si>
  <si>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</si>
  <si>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</si>
  <si>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</si>
  <si>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</si>
  <si>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</si>
  <si>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</si>
  <si>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</si>
  <si>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</si>
  <si>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</si>
  <si>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</si>
  <si>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</si>
  <si>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</si>
  <si>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</si>
  <si>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</si>
  <si>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</si>
  <si>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</si>
  <si>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</si>
  <si>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</si>
  <si>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</si>
  <si>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</si>
  <si>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</si>
  <si>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</si>
  <si>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</si>
  <si>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</si>
  <si>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</si>
  <si>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</si>
  <si>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</si>
  <si>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</si>
  <si>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</si>
  <si>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</si>
  <si>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</si>
  <si>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</si>
  <si>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</si>
  <si>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</si>
  <si>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</si>
  <si>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</si>
  <si>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</si>
  <si>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</si>
  <si>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</si>
  <si>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</si>
  <si>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</si>
  <si>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</si>
  <si>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</si>
  <si>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</si>
  <si>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</si>
  <si>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</si>
  <si>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</si>
  <si>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</si>
  <si>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</si>
  <si>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</si>
  <si>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</si>
  <si>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</si>
  <si>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</si>
  <si>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</si>
  <si>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</si>
  <si>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</si>
  <si>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</si>
  <si>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</si>
  <si>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</si>
  <si>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</si>
  <si>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</si>
  <si>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</si>
  <si>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</si>
  <si>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</si>
  <si>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</si>
  <si>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</si>
  <si>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</si>
  <si>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</si>
  <si>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</si>
  <si>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</si>
  <si>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</si>
  <si>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</si>
  <si>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</si>
  <si>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</si>
  <si>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</si>
  <si>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</si>
  <si>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</si>
  <si>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</si>
  <si>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</si>
  <si>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</si>
  <si>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</si>
  <si>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</si>
  <si>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</si>
  <si>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</si>
  <si>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</si>
  <si>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</si>
  <si>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</si>
  <si>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</si>
  <si>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</si>
  <si>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</si>
  <si>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</si>
  <si>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</si>
  <si>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</si>
  <si>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</si>
  <si>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</si>
  <si>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</si>
  <si>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</si>
  <si>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</si>
  <si>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</si>
  <si>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</si>
  <si>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</si>
  <si>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</si>
  <si>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</si>
  <si>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</si>
  <si>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</si>
  <si>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</si>
  <si>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</si>
  <si>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</si>
  <si>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</si>
  <si>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</si>
  <si>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</si>
  <si>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</si>
  <si>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</si>
  <si>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</si>
  <si>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</si>
  <si>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</si>
  <si>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</si>
  <si>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</si>
  <si>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</si>
  <si>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</si>
  <si>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</si>
  <si>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</si>
  <si>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</si>
  <si>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</si>
  <si>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</si>
  <si>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</si>
  <si>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</si>
  <si>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</si>
  <si>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</si>
  <si>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</si>
  <si>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</si>
  <si>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</si>
  <si>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</si>
  <si>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</si>
  <si>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</si>
  <si>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</si>
  <si>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</si>
  <si>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</si>
  <si>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</si>
  <si>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</si>
  <si>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</si>
  <si>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</si>
  <si>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</si>
  <si>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</si>
  <si>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</si>
  <si>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</si>
  <si>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</si>
  <si>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</si>
  <si>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</si>
  <si>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</si>
  <si>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</si>
  <si>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</si>
  <si>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</si>
  <si>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</si>
  <si>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</si>
  <si>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</si>
  <si>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</si>
  <si>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</si>
  <si>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</si>
  <si>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</si>
  <si>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</si>
  <si>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</si>
  <si>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</si>
  <si>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</si>
  <si>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</si>
  <si>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</si>
  <si>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</si>
  <si>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</si>
  <si>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</si>
  <si>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</si>
  <si>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</si>
  <si>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</si>
  <si>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</si>
  <si>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</si>
  <si>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</si>
  <si>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</si>
  <si>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</si>
  <si>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</si>
  <si>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</si>
  <si>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</si>
  <si>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</si>
  <si>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</si>
  <si>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</si>
  <si>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</si>
  <si>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</si>
  <si>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</si>
  <si>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</si>
  <si>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</si>
  <si>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</si>
  <si>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</si>
  <si>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</si>
  <si>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</si>
  <si>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</si>
  <si>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</si>
  <si>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</si>
  <si>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</si>
  <si>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</si>
  <si>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</si>
  <si>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</si>
  <si>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</si>
  <si>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</si>
  <si>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</si>
  <si>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</si>
  <si>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</si>
  <si>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</si>
  <si>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</si>
  <si>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</si>
  <si>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</si>
  <si>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</si>
  <si>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</si>
  <si>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</si>
  <si>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</si>
  <si>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</si>
  <si>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</si>
  <si>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</si>
  <si>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</si>
  <si>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</si>
  <si>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</si>
  <si>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</si>
  <si>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</si>
  <si>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</si>
  <si>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</si>
  <si>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</si>
  <si>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</si>
  <si>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</si>
  <si>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</si>
  <si>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</si>
  <si>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</si>
  <si>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</si>
  <si>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</si>
  <si>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</si>
  <si>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</si>
  <si>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</si>
  <si>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</si>
  <si>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</si>
  <si>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</si>
  <si>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</si>
  <si>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</si>
  <si>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</si>
  <si>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</si>
  <si>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</si>
  <si>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</si>
  <si>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</si>
  <si>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</si>
  <si>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</si>
  <si>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</si>
  <si>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</si>
  <si>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</si>
  <si>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</si>
  <si>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</si>
  <si>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</si>
  <si>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</si>
  <si>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</si>
  <si>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</si>
  <si>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</si>
  <si>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</si>
  <si>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</si>
  <si>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</si>
  <si>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</si>
  <si>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</si>
  <si>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</si>
  <si>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</si>
  <si>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</si>
  <si>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</si>
  <si>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</si>
  <si>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</si>
  <si>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</si>
  <si>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</si>
  <si>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</si>
  <si>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</si>
  <si>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</si>
  <si>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</si>
  <si>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</si>
  <si>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</si>
  <si>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</si>
  <si>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</si>
  <si>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</si>
  <si>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</si>
  <si>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</si>
  <si>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</si>
  <si>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</si>
  <si>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</si>
  <si>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</si>
  <si>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</si>
  <si>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</si>
  <si>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</si>
  <si>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</si>
  <si>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</si>
  <si>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</si>
  <si>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</si>
  <si>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</si>
  <si>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</si>
  <si>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</si>
  <si>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</si>
  <si>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</si>
  <si>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</si>
  <si>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</si>
  <si>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</si>
  <si>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</si>
  <si>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</si>
  <si>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</si>
  <si>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</si>
  <si>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</si>
  <si>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</si>
  <si>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</si>
  <si>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</si>
  <si>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</si>
  <si>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</si>
  <si>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</si>
  <si>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</si>
  <si>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</si>
  <si>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</si>
  <si>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</si>
  <si>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</si>
  <si>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</si>
  <si>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</si>
  <si>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</si>
  <si>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</si>
  <si>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</si>
  <si>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</si>
  <si>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</si>
  <si>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</si>
  <si>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</si>
  <si>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</si>
  <si>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</si>
  <si>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</si>
  <si>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</si>
  <si>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</si>
  <si>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</si>
  <si>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</si>
  <si>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</si>
  <si>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</si>
  <si>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</si>
  <si>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</si>
  <si>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</si>
  <si>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</si>
  <si>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</si>
  <si>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</si>
  <si>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</si>
  <si>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</si>
  <si>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</si>
  <si>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</si>
  <si>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</si>
  <si>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</si>
  <si>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</si>
  <si>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</si>
  <si>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</si>
  <si>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</si>
  <si>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</si>
  <si>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</si>
  <si>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</si>
  <si>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</si>
  <si>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</si>
  <si>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</si>
  <si>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</si>
  <si>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</si>
  <si>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</si>
  <si>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</si>
  <si>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</si>
  <si>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</si>
  <si>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</si>
  <si>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</si>
  <si>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</si>
  <si>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</si>
  <si>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</si>
  <si>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</si>
  <si>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</si>
  <si>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</si>
  <si>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</si>
  <si>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</si>
  <si>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</si>
  <si>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</si>
  <si>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</si>
  <si>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</si>
  <si>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</si>
  <si>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</si>
  <si>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</si>
  <si>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</si>
  <si>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</si>
  <si>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</si>
  <si>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</si>
  <si>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</si>
  <si>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</si>
  <si>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</si>
  <si>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</si>
  <si>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</si>
  <si>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</si>
  <si>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</si>
  <si>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</si>
  <si>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</si>
  <si>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</si>
  <si>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</si>
  <si>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</si>
  <si>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</si>
  <si>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</si>
  <si>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</si>
  <si>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</si>
  <si>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</si>
  <si>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</si>
  <si>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</si>
  <si>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</si>
  <si>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</si>
  <si>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</si>
  <si>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</si>
  <si>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</si>
  <si>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</si>
  <si>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</si>
  <si>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</si>
  <si>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</si>
  <si>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</si>
  <si>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</si>
  <si>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</si>
  <si>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</si>
  <si>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</si>
  <si>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</si>
  <si>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</si>
  <si>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</si>
  <si>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</si>
  <si>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</si>
  <si>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</si>
  <si>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</si>
  <si>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</si>
  <si>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</si>
  <si>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</si>
  <si>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</si>
  <si>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</si>
  <si>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</si>
  <si>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</si>
  <si>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</si>
  <si>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</si>
  <si>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</si>
  <si>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</si>
  <si>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</si>
  <si>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</si>
  <si>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</si>
  <si>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</si>
  <si>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</si>
  <si>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</si>
  <si>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</si>
  <si>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</si>
  <si>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</si>
  <si>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</si>
  <si>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</si>
  <si>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</si>
  <si>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</si>
  <si>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</si>
  <si>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</si>
  <si>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</si>
  <si>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</si>
  <si>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</si>
  <si>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</si>
  <si>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</si>
  <si>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</si>
  <si>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</si>
  <si>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</si>
  <si>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</si>
  <si>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</si>
  <si>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</si>
  <si>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</si>
  <si>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</si>
  <si>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</si>
  <si>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</si>
  <si>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</si>
  <si>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</si>
  <si>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</si>
  <si>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</si>
  <si>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</si>
  <si>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</si>
  <si>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</si>
  <si>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</si>
  <si>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</si>
  <si>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</si>
  <si>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</si>
  <si>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</si>
  <si>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</si>
  <si>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</si>
  <si>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</si>
  <si>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</si>
  <si>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</si>
  <si>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</si>
  <si>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</si>
  <si>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</si>
  <si>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</si>
  <si>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</si>
  <si>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</si>
  <si>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</si>
  <si>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</si>
  <si>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</si>
  <si>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</si>
  <si>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</si>
  <si>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</si>
  <si>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</si>
  <si>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</si>
  <si>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</si>
  <si>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</si>
  <si>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</si>
  <si>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</si>
  <si>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</si>
  <si>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</si>
  <si>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</si>
  <si>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</si>
  <si>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</si>
  <si>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</si>
  <si>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</si>
  <si>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</si>
  <si>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</si>
  <si>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</si>
  <si>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</si>
  <si>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</si>
  <si>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</si>
  <si>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</si>
  <si>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</si>
  <si>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</si>
  <si>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</si>
  <si>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</si>
  <si>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</si>
  <si>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</si>
  <si>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</si>
  <si>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</si>
  <si>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</si>
  <si>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</si>
  <si>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</si>
  <si>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</si>
  <si>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</si>
  <si>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</si>
  <si>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</si>
  <si>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</si>
  <si>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</si>
  <si>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</si>
  <si>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</si>
  <si>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</si>
  <si>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</si>
  <si>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</si>
  <si>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</si>
  <si>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</si>
  <si>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</si>
  <si>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</si>
  <si>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</si>
  <si>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</si>
  <si>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</si>
  <si>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</si>
  <si>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</si>
  <si>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</si>
  <si>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</si>
  <si>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</si>
  <si>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</si>
  <si>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</si>
  <si>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</si>
  <si>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</si>
  <si>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</si>
  <si>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</si>
  <si>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</si>
  <si>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</si>
  <si>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</si>
  <si>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</si>
  <si>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</si>
  <si>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</si>
  <si>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</si>
  <si>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</si>
  <si>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</si>
  <si>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</si>
  <si>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</si>
  <si>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</si>
  <si>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</si>
  <si>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</si>
  <si>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</si>
  <si>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</si>
  <si>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</si>
  <si>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</si>
  <si>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</si>
  <si>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</si>
  <si>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</si>
  <si>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</si>
  <si>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</si>
  <si>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</si>
  <si>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</si>
  <si>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</si>
  <si>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</si>
  <si>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</si>
  <si>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</si>
  <si>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</si>
  <si>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</si>
  <si>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</si>
  <si>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</si>
  <si>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</si>
  <si>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</si>
  <si>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</si>
  <si>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</si>
  <si>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</si>
  <si>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</si>
  <si>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</si>
  <si>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</si>
  <si>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</si>
  <si>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</si>
  <si>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</si>
  <si>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</si>
  <si>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</si>
  <si>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</si>
  <si>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</si>
  <si>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</si>
  <si>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</si>
  <si>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</si>
  <si>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</si>
  <si>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</si>
  <si>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</si>
  <si>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</si>
  <si>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</si>
  <si>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</si>
  <si>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</si>
  <si>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</si>
  <si>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</si>
  <si>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</si>
  <si>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</si>
  <si>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</si>
  <si>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</si>
  <si>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</si>
  <si>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</si>
  <si>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</si>
  <si>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</si>
  <si>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</si>
  <si>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</si>
  <si>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</si>
  <si>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</si>
  <si>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</si>
  <si>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</si>
  <si>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</si>
  <si>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</si>
  <si>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</si>
  <si>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</si>
  <si>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</si>
  <si>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</si>
  <si>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</si>
  <si>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</si>
  <si>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</si>
  <si>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</si>
  <si>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</si>
  <si>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</si>
  <si>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</si>
  <si>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</si>
  <si>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</si>
  <si>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</si>
  <si>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</si>
  <si>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</si>
  <si>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</si>
  <si>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</si>
  <si>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</si>
  <si>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</si>
  <si>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</si>
  <si>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</si>
  <si>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</si>
  <si>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</si>
  <si>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</si>
  <si>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</si>
  <si>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</si>
  <si>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</si>
  <si>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</si>
  <si>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</si>
  <si>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</si>
  <si>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</si>
  <si>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</si>
  <si>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</si>
  <si>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</si>
  <si>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</si>
  <si>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</si>
  <si>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</si>
  <si>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</si>
  <si>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</si>
  <si>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</si>
  <si>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</si>
  <si>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</si>
  <si>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</si>
  <si>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</si>
  <si>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</si>
  <si>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</si>
  <si>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</si>
  <si>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</si>
  <si>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</si>
  <si>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</si>
  <si>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</si>
  <si>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</si>
  <si>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</si>
  <si>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</si>
  <si>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</si>
  <si>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</si>
  <si>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</si>
  <si>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</si>
  <si>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</si>
  <si>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</si>
  <si>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</si>
  <si>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</si>
  <si>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</si>
  <si>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</si>
  <si>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</si>
  <si>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</si>
  <si>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</si>
  <si>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</si>
  <si>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</si>
  <si>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</si>
  <si>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</si>
  <si>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</si>
  <si>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</si>
  <si>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</si>
  <si>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</si>
  <si>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</si>
  <si>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</si>
  <si>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</si>
  <si>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</si>
  <si>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</si>
  <si>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</si>
  <si>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</si>
  <si>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</si>
  <si>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</si>
  <si>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</si>
  <si>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</si>
  <si>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</si>
  <si>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</si>
  <si>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</si>
  <si>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</si>
  <si>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</si>
  <si>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</si>
  <si>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</si>
  <si>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</si>
  <si>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</si>
  <si>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</si>
  <si>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</si>
  <si>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</si>
  <si>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</si>
  <si>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</si>
  <si>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</si>
  <si>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</si>
  <si>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</si>
  <si>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</si>
  <si>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</si>
  <si>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</si>
  <si>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</si>
  <si>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</si>
  <si>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</si>
  <si>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</si>
  <si>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</si>
  <si>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</si>
  <si>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</si>
  <si>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</si>
  <si>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</si>
  <si>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</si>
  <si>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</si>
  <si>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</si>
  <si>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</si>
  <si>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</si>
  <si>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</si>
  <si>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</si>
  <si>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</si>
  <si>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</si>
  <si>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</si>
  <si>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</si>
  <si>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</si>
  <si>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</si>
  <si>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</si>
  <si>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</si>
  <si>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</si>
  <si>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</si>
  <si>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</si>
  <si>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</si>
  <si>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</si>
  <si>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</si>
  <si>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</si>
  <si>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</si>
  <si>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</si>
  <si>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</si>
  <si>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</si>
  <si>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</si>
  <si>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</si>
  <si>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</si>
  <si>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</si>
  <si>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</si>
  <si>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</si>
  <si>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</si>
  <si>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</si>
  <si>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</si>
  <si>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</si>
  <si>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</si>
  <si>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</si>
  <si>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</si>
  <si>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</si>
  <si>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</si>
  <si>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</si>
  <si>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</si>
  <si>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</si>
  <si>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</si>
  <si>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</si>
  <si>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</si>
  <si>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</si>
  <si>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</si>
  <si>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</si>
  <si>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</si>
  <si>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</si>
  <si>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</si>
  <si>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</si>
  <si>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</si>
  <si>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</si>
  <si>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</si>
  <si>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</si>
  <si>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</si>
  <si>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</si>
  <si>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</si>
  <si>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</si>
  <si>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</si>
  <si>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</si>
  <si>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</si>
  <si>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</si>
  <si>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</si>
  <si>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</si>
  <si>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</si>
  <si>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</si>
  <si>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</si>
  <si>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</si>
  <si>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</si>
  <si>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</si>
  <si>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</si>
  <si>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</si>
  <si>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</si>
  <si>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</si>
  <si>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</si>
  <si>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</si>
  <si>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</si>
  <si>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</si>
  <si>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</si>
  <si>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</si>
  <si>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</si>
  <si>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</si>
  <si>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</si>
  <si>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</si>
  <si>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</si>
  <si>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</si>
  <si>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</si>
  <si>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</si>
  <si>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</si>
  <si>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</si>
  <si>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</si>
  <si>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</si>
  <si>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</si>
  <si>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</si>
  <si>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</si>
  <si>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</si>
  <si>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</si>
  <si>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</si>
  <si>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</si>
  <si>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</si>
  <si>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</si>
  <si>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</si>
  <si>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</si>
  <si>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</si>
  <si>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</si>
  <si>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</si>
  <si>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</si>
  <si>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</si>
  <si>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</si>
  <si>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</si>
  <si>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</si>
  <si>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</si>
  <si>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</si>
  <si>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</si>
  <si>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</si>
  <si>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</si>
  <si>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</si>
  <si>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</si>
  <si>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</si>
  <si>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</si>
  <si>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</si>
  <si>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</si>
  <si>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</si>
  <si>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</si>
  <si>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</si>
  <si>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</si>
  <si>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</si>
  <si>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</si>
  <si>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</si>
  <si>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</si>
  <si>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</si>
  <si>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</si>
  <si>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</si>
  <si>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</si>
  <si>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</si>
  <si>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</si>
  <si>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</si>
  <si>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</si>
  <si>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</si>
  <si>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</si>
  <si>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</si>
  <si>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</si>
  <si>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</si>
  <si>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</si>
  <si>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</si>
  <si>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</si>
  <si>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</si>
  <si>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</si>
  <si>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</si>
  <si>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</si>
  <si>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</si>
  <si>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</si>
  <si>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</si>
  <si>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</si>
  <si>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</si>
  <si>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</si>
  <si>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</si>
  <si>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</si>
  <si>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</si>
  <si>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</si>
  <si>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</si>
  <si>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</si>
  <si>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</si>
  <si>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</si>
  <si>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</si>
  <si>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</si>
  <si>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</si>
  <si>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</si>
  <si>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</si>
  <si>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</si>
  <si>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</si>
  <si>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</si>
  <si>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</si>
  <si>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</si>
  <si>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</si>
  <si>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</si>
  <si>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</si>
  <si>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</si>
  <si>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</si>
  <si>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</si>
  <si>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</si>
  <si>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</si>
  <si>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</si>
  <si>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</si>
  <si>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</si>
  <si>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</si>
  <si>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</si>
  <si>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</si>
  <si>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</si>
  <si>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</si>
  <si>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</si>
  <si>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</si>
  <si>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</si>
  <si>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</si>
  <si>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</si>
  <si>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</si>
  <si>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</si>
  <si>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</si>
  <si>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</si>
  <si>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</si>
  <si>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</si>
  <si>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</si>
  <si>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</si>
  <si>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</si>
  <si>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</si>
  <si>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</si>
  <si>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</si>
  <si>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</si>
  <si>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</si>
  <si>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</si>
  <si>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</si>
  <si>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</si>
  <si>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</si>
  <si>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</si>
  <si>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</si>
  <si>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</si>
  <si>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</si>
  <si>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</si>
  <si>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</si>
  <si>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</si>
  <si>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</si>
  <si>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</si>
  <si>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</si>
  <si>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</si>
  <si>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</si>
  <si>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</si>
  <si>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</si>
  <si>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</si>
  <si>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</si>
  <si>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</si>
  <si>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</si>
  <si>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</si>
  <si>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</si>
  <si>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</si>
  <si>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</si>
  <si>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</si>
  <si>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</si>
  <si>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</si>
  <si>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</si>
  <si>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</si>
  <si>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</si>
  <si>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</si>
  <si>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</si>
  <si>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</si>
  <si>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</si>
  <si>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</si>
  <si>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</si>
  <si>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</si>
  <si>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</si>
  <si>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</si>
  <si>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</si>
  <si>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</si>
  <si>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</si>
  <si>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</si>
  <si>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</si>
  <si>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</si>
  <si>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</si>
  <si>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</si>
  <si>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</si>
  <si>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</si>
  <si>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</si>
  <si>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</si>
  <si>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</si>
  <si>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</si>
  <si>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</si>
  <si>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</si>
  <si>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</si>
  <si>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</si>
  <si>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</si>
  <si>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</si>
  <si>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</si>
  <si>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</si>
  <si>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</si>
  <si>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</si>
  <si>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</si>
  <si>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</si>
  <si>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</si>
  <si>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</si>
  <si>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</si>
  <si>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</si>
  <si>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</si>
  <si>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</si>
  <si>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</si>
  <si>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</si>
  <si>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</si>
  <si>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</si>
  <si>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</si>
  <si>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</si>
  <si>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</si>
  <si>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</si>
  <si>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</si>
  <si>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</si>
  <si>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</si>
  <si>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</si>
  <si>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</si>
  <si>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</si>
  <si>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</si>
  <si>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</si>
  <si>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</si>
  <si>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</si>
  <si>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</si>
  <si>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</si>
  <si>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</si>
  <si>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</si>
  <si>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</si>
  <si>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</si>
  <si>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</si>
  <si>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</si>
  <si>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</si>
  <si>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</si>
  <si>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</si>
  <si>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</si>
  <si>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</si>
  <si>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</si>
  <si>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</si>
  <si>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</si>
  <si>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</si>
  <si>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</si>
  <si>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</si>
  <si>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</si>
  <si>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</si>
  <si>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</si>
  <si>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</si>
  <si>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</si>
  <si>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</si>
  <si>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</si>
  <si>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</si>
  <si>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</si>
  <si>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</si>
  <si>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</si>
  <si>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</si>
  <si>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</si>
  <si>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</si>
  <si>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</si>
  <si>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</si>
  <si>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</si>
  <si>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</si>
  <si>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</si>
  <si>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</si>
  <si>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</si>
  <si>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</si>
  <si>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</si>
  <si>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</si>
  <si>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</si>
  <si>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</si>
  <si>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</si>
  <si>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</si>
  <si>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</si>
  <si>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</si>
  <si>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</si>
  <si>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</si>
  <si>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</si>
  <si>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</si>
  <si>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</si>
  <si>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</si>
  <si>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</si>
  <si>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</si>
  <si>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</si>
  <si>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</si>
  <si>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</si>
  <si>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</si>
  <si>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</si>
  <si>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</si>
  <si>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</si>
  <si>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</si>
  <si>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</si>
  <si>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</si>
  <si>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</si>
  <si>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</si>
  <si>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</si>
  <si>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</si>
  <si>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</si>
  <si>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</si>
  <si>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</si>
  <si>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</si>
  <si>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</si>
  <si>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</si>
  <si>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</si>
  <si>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</si>
  <si>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</si>
  <si>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</si>
  <si>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</si>
  <si>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</si>
  <si>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</si>
  <si>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</si>
  <si>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</si>
  <si>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</si>
  <si>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</si>
  <si>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</si>
  <si>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</si>
  <si>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</si>
  <si>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</si>
  <si>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</si>
  <si>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45202</t>
  </si>
  <si>
    <t>都城市</t>
  </si>
  <si>
    <t>45202_令和4年度</t>
  </si>
  <si>
    <t>45202_令和6年度</t>
  </si>
  <si>
    <t>45203</t>
  </si>
  <si>
    <t>延岡市</t>
  </si>
  <si>
    <t>45203_令和4年度</t>
  </si>
  <si>
    <t>45203_令和6年度</t>
  </si>
  <si>
    <t>45382</t>
  </si>
  <si>
    <t>国富町</t>
  </si>
  <si>
    <t>45382_令和4年度</t>
  </si>
  <si>
    <t>45382_令和6年度</t>
  </si>
  <si>
    <t>45361</t>
  </si>
  <si>
    <t>高原町</t>
  </si>
  <si>
    <t>45361_令和4年度</t>
  </si>
  <si>
    <t>45361_令和6年度</t>
  </si>
  <si>
    <t>45401</t>
  </si>
  <si>
    <t>高鍋町</t>
  </si>
  <si>
    <t>45401_令和4年度</t>
  </si>
  <si>
    <t>45401_令和6年度</t>
  </si>
  <si>
    <t>美郷町</t>
  </si>
  <si>
    <t>45209</t>
  </si>
  <si>
    <t>えびの市</t>
  </si>
  <si>
    <t>45209_令和4年度</t>
  </si>
  <si>
    <t>45209_令和6年度</t>
  </si>
  <si>
    <t>45421</t>
  </si>
  <si>
    <t>門川町</t>
  </si>
  <si>
    <t>45421_令和4年度</t>
  </si>
  <si>
    <t>45421_令和6年度</t>
  </si>
  <si>
    <t>45341</t>
  </si>
  <si>
    <t>三股町</t>
  </si>
  <si>
    <t>45341_令和4年度</t>
  </si>
  <si>
    <t>45341_令和6年度</t>
  </si>
  <si>
    <t>45405</t>
  </si>
  <si>
    <t>川南町</t>
  </si>
  <si>
    <t>45405_令和4年度</t>
  </si>
  <si>
    <t>45405_令和6年度</t>
  </si>
  <si>
    <t>45430</t>
  </si>
  <si>
    <t>椎葉村</t>
  </si>
  <si>
    <t>45430_令和4年度</t>
  </si>
  <si>
    <t>45430_令和6年度</t>
  </si>
  <si>
    <t>45205</t>
  </si>
  <si>
    <t>小林市</t>
  </si>
  <si>
    <t>45205_令和4年度</t>
  </si>
  <si>
    <t>45205_令和6年度</t>
  </si>
  <si>
    <t>45442</t>
  </si>
  <si>
    <t>日之影町</t>
  </si>
  <si>
    <t>45442_令和4年度</t>
  </si>
  <si>
    <t>45442_令和6年度</t>
  </si>
  <si>
    <t>45443</t>
  </si>
  <si>
    <t>五ヶ瀬町</t>
  </si>
  <si>
    <t>45443_令和4年度</t>
  </si>
  <si>
    <t>45443_令和6年度</t>
  </si>
  <si>
    <t>45404</t>
  </si>
  <si>
    <t>木城町</t>
  </si>
  <si>
    <t>45404_令和4年度</t>
  </si>
  <si>
    <t>45404_令和6年度</t>
  </si>
  <si>
    <t>45431</t>
  </si>
  <si>
    <t>45431_令和4年度</t>
  </si>
  <si>
    <t>45431_令和6年度</t>
  </si>
  <si>
    <t>45383</t>
  </si>
  <si>
    <t>綾町</t>
  </si>
  <si>
    <t>45383_令和4年度</t>
  </si>
  <si>
    <t>45383_令和6年度</t>
  </si>
  <si>
    <t>45403</t>
  </si>
  <si>
    <t>西米良村</t>
  </si>
  <si>
    <t>45403_令和4年度</t>
  </si>
  <si>
    <t>45403_令和6年度</t>
  </si>
  <si>
    <t>45402</t>
  </si>
  <si>
    <t>新富町</t>
  </si>
  <si>
    <t>45402_令和4年度</t>
  </si>
  <si>
    <t>45402_令和6年度</t>
  </si>
  <si>
    <t>45207</t>
  </si>
  <si>
    <t>串間市</t>
  </si>
  <si>
    <t>45207_令和4年度</t>
  </si>
  <si>
    <t>45207_令和6年度</t>
  </si>
  <si>
    <t>45429</t>
  </si>
  <si>
    <t>諸塚村</t>
  </si>
  <si>
    <t>45429_令和4年度</t>
  </si>
  <si>
    <t>45429_令和6年度</t>
  </si>
  <si>
    <t>45406</t>
  </si>
  <si>
    <t>都農町</t>
  </si>
  <si>
    <t>45406_令和4年度</t>
  </si>
  <si>
    <t>45406_令和6年度</t>
  </si>
  <si>
    <t>45441</t>
  </si>
  <si>
    <t>高千穂町</t>
  </si>
  <si>
    <t>45441_令和4年度</t>
  </si>
  <si>
    <t>45441_令和6年度</t>
  </si>
  <si>
    <t>02209_令和6年度</t>
  </si>
  <si>
    <t>02209</t>
  </si>
  <si>
    <t>つがる市</t>
  </si>
  <si>
    <t>02210_令和6年度</t>
  </si>
  <si>
    <t>02210</t>
  </si>
  <si>
    <t>平川市</t>
  </si>
  <si>
    <t>02209_令和4年度</t>
  </si>
  <si>
    <t>02210_令和4年度</t>
  </si>
  <si>
    <t>45206</t>
  </si>
  <si>
    <t>日向市</t>
  </si>
  <si>
    <t>45206_令和4年度</t>
  </si>
  <si>
    <t>45206_令和6年度</t>
  </si>
  <si>
    <t>43203_平成2年度</t>
  </si>
  <si>
    <t>43203</t>
  </si>
  <si>
    <t>人吉市</t>
  </si>
  <si>
    <t>43203_平成17年度</t>
  </si>
  <si>
    <t>43203_平成18年度</t>
  </si>
  <si>
    <t>43203_平成19年度</t>
  </si>
  <si>
    <t>43203_平成20年度</t>
  </si>
  <si>
    <t>43203_平成21年度</t>
  </si>
  <si>
    <t>43203_平成22年度</t>
  </si>
  <si>
    <t>43203_平成23年度</t>
  </si>
  <si>
    <t>43203_平成24年度</t>
  </si>
  <si>
    <t>43203_平成25年度</t>
  </si>
  <si>
    <t>43203_平成26年度</t>
  </si>
  <si>
    <t>43203_平成27年度</t>
  </si>
  <si>
    <t>43203_平成28年度</t>
  </si>
  <si>
    <t>43203_平成29年度</t>
  </si>
  <si>
    <t>43203_平成30年度</t>
  </si>
  <si>
    <t>43203_令和元年度</t>
  </si>
  <si>
    <t>43203_令和2年度</t>
  </si>
  <si>
    <t>43203_令和3年度</t>
  </si>
  <si>
    <t>43203_令和4年度</t>
  </si>
  <si>
    <t>43203_令和5年度</t>
  </si>
  <si>
    <t>43203_令和6年度</t>
  </si>
  <si>
    <t>26213_平成2年度</t>
  </si>
  <si>
    <t>26213</t>
  </si>
  <si>
    <t>南丹市</t>
  </si>
  <si>
    <t>26213_平成17年度</t>
  </si>
  <si>
    <t>26213_平成18年度</t>
  </si>
  <si>
    <t>26213_平成19年度</t>
  </si>
  <si>
    <t>26213_平成20年度</t>
  </si>
  <si>
    <t>26213_平成21年度</t>
  </si>
  <si>
    <t>26213_平成22年度</t>
  </si>
  <si>
    <t>26213_平成23年度</t>
  </si>
  <si>
    <t>26213_平成24年度</t>
  </si>
  <si>
    <t>26213_平成25年度</t>
  </si>
  <si>
    <t>26213_平成26年度</t>
  </si>
  <si>
    <t>26213_平成27年度</t>
  </si>
  <si>
    <t>26213_平成28年度</t>
  </si>
  <si>
    <t>26213_平成29年度</t>
  </si>
  <si>
    <t>26213_平成30年度</t>
  </si>
  <si>
    <t>26213_令和元年度</t>
  </si>
  <si>
    <t>26213_令和2年度</t>
  </si>
  <si>
    <t>26213_令和3年度</t>
  </si>
  <si>
    <t>26213_令和4年度</t>
  </si>
  <si>
    <t>26213_令和5年度</t>
  </si>
  <si>
    <t>26213_令和6年度</t>
  </si>
  <si>
    <t>03211_平成2年度</t>
  </si>
  <si>
    <t>03211</t>
  </si>
  <si>
    <t>釜石市</t>
  </si>
  <si>
    <t>03211_平成17年度</t>
  </si>
  <si>
    <t>03211_平成18年度</t>
  </si>
  <si>
    <t>03211_平成19年度</t>
  </si>
  <si>
    <t>03211_平成20年度</t>
  </si>
  <si>
    <t>03211_平成21年度</t>
  </si>
  <si>
    <t>03211_平成22年度</t>
  </si>
  <si>
    <t>03211_平成23年度</t>
  </si>
  <si>
    <t>03211_平成24年度</t>
  </si>
  <si>
    <t>03211_平成25年度</t>
  </si>
  <si>
    <t>03211_平成26年度</t>
  </si>
  <si>
    <t>03211_平成27年度</t>
  </si>
  <si>
    <t>03211_平成28年度</t>
  </si>
  <si>
    <t>03211_平成29年度</t>
  </si>
  <si>
    <t>03211_平成30年度</t>
  </si>
  <si>
    <t>03211_令和元年度</t>
  </si>
  <si>
    <t>03211_令和2年度</t>
  </si>
  <si>
    <t>03211_令和3年度</t>
  </si>
  <si>
    <t>03211_令和4年度</t>
  </si>
  <si>
    <t>03211_令和5年度</t>
  </si>
  <si>
    <t>03211_令和6年度</t>
  </si>
  <si>
    <t>15217_平成2年度</t>
  </si>
  <si>
    <t>15217</t>
  </si>
  <si>
    <t>妙高市</t>
  </si>
  <si>
    <t>15217_平成17年度</t>
  </si>
  <si>
    <t>15217_平成18年度</t>
  </si>
  <si>
    <t>15217_平成19年度</t>
  </si>
  <si>
    <t>15217_平成20年度</t>
  </si>
  <si>
    <t>15217_平成21年度</t>
  </si>
  <si>
    <t>15217_平成22年度</t>
  </si>
  <si>
    <t>15217_平成23年度</t>
  </si>
  <si>
    <t>15217_平成24年度</t>
  </si>
  <si>
    <t>15217_平成25年度</t>
  </si>
  <si>
    <t>15217_平成26年度</t>
  </si>
  <si>
    <t>15217_平成27年度</t>
  </si>
  <si>
    <t>15217_平成28年度</t>
  </si>
  <si>
    <t>15217_平成29年度</t>
  </si>
  <si>
    <t>15217_平成30年度</t>
  </si>
  <si>
    <t>15217_令和元年度</t>
  </si>
  <si>
    <t>15217_令和2年度</t>
  </si>
  <si>
    <t>15217_令和3年度</t>
  </si>
  <si>
    <t>15217_令和4年度</t>
  </si>
  <si>
    <t>15217_令和5年度</t>
  </si>
  <si>
    <t>15217_令和6年度</t>
  </si>
  <si>
    <t>07214_平成2年度</t>
  </si>
  <si>
    <t>07214</t>
  </si>
  <si>
    <t>本宮市</t>
  </si>
  <si>
    <t>07214_平成17年度</t>
  </si>
  <si>
    <t>07214_平成18年度</t>
  </si>
  <si>
    <t>07214_平成19年度</t>
  </si>
  <si>
    <t>07214_平成20年度</t>
  </si>
  <si>
    <t>07214_平成21年度</t>
  </si>
  <si>
    <t>07214_平成22年度</t>
  </si>
  <si>
    <t>07214_平成23年度</t>
  </si>
  <si>
    <t>07214_平成24年度</t>
  </si>
  <si>
    <t>07214_平成25年度</t>
  </si>
  <si>
    <t>07214_平成26年度</t>
  </si>
  <si>
    <t>07214_平成27年度</t>
  </si>
  <si>
    <t>07214_平成28年度</t>
  </si>
  <si>
    <t>07214_平成29年度</t>
  </si>
  <si>
    <t>07214_平成30年度</t>
  </si>
  <si>
    <t>07214_令和元年度</t>
  </si>
  <si>
    <t>07214_令和2年度</t>
  </si>
  <si>
    <t>07214_令和3年度</t>
  </si>
  <si>
    <t>07214_令和4年度</t>
  </si>
  <si>
    <t>07214_令和5年度</t>
  </si>
  <si>
    <t>07214_令和6年度</t>
  </si>
  <si>
    <t>02210_平成2年度</t>
  </si>
  <si>
    <t>02210_平成17年度</t>
  </si>
  <si>
    <t>02210_平成18年度</t>
  </si>
  <si>
    <t>02210_平成19年度</t>
  </si>
  <si>
    <t>02210_平成20年度</t>
  </si>
  <si>
    <t>02210_平成21年度</t>
  </si>
  <si>
    <t>02210_平成22年度</t>
  </si>
  <si>
    <t>02210_平成23年度</t>
  </si>
  <si>
    <t>02210_平成24年度</t>
  </si>
  <si>
    <t>02210_平成25年度</t>
  </si>
  <si>
    <t>02210_平成26年度</t>
  </si>
  <si>
    <t>02210_平成27年度</t>
  </si>
  <si>
    <t>02210_平成28年度</t>
  </si>
  <si>
    <t>02210_平成29年度</t>
  </si>
  <si>
    <t>02210_平成30年度</t>
  </si>
  <si>
    <t>02210_令和元年度</t>
  </si>
  <si>
    <t>02210_令和2年度</t>
  </si>
  <si>
    <t>02210_令和3年度</t>
  </si>
  <si>
    <t>02210_令和5年度</t>
  </si>
  <si>
    <t>35212_平成2年度</t>
  </si>
  <si>
    <t>35212</t>
  </si>
  <si>
    <t>柳井市</t>
  </si>
  <si>
    <t>35212_平成17年度</t>
  </si>
  <si>
    <t>35212_平成18年度</t>
  </si>
  <si>
    <t>35212_平成19年度</t>
  </si>
  <si>
    <t>35212_平成20年度</t>
  </si>
  <si>
    <t>35212_平成21年度</t>
  </si>
  <si>
    <t>35212_平成22年度</t>
  </si>
  <si>
    <t>35212_平成23年度</t>
  </si>
  <si>
    <t>35212_平成24年度</t>
  </si>
  <si>
    <t>35212_平成25年度</t>
  </si>
  <si>
    <t>35212_平成26年度</t>
  </si>
  <si>
    <t>35212_平成27年度</t>
  </si>
  <si>
    <t>35212_平成28年度</t>
  </si>
  <si>
    <t>35212_平成29年度</t>
  </si>
  <si>
    <t>35212_平成30年度</t>
  </si>
  <si>
    <t>35212_令和元年度</t>
  </si>
  <si>
    <t>35212_令和2年度</t>
  </si>
  <si>
    <t>35212_令和3年度</t>
  </si>
  <si>
    <t>35212_令和4年度</t>
  </si>
  <si>
    <t>35212_令和5年度</t>
  </si>
  <si>
    <t>35212_令和6年度</t>
  </si>
  <si>
    <t>19213_平成2年度</t>
  </si>
  <si>
    <t>19213</t>
  </si>
  <si>
    <t>甲州市</t>
  </si>
  <si>
    <t>19213_平成17年度</t>
  </si>
  <si>
    <t>19213_平成18年度</t>
  </si>
  <si>
    <t>19213_平成19年度</t>
  </si>
  <si>
    <t>19213_平成20年度</t>
  </si>
  <si>
    <t>19213_平成21年度</t>
  </si>
  <si>
    <t>19213_平成22年度</t>
  </si>
  <si>
    <t>19213_平成23年度</t>
  </si>
  <si>
    <t>19213_平成24年度</t>
  </si>
  <si>
    <t>19213_平成25年度</t>
  </si>
  <si>
    <t>19213_平成26年度</t>
  </si>
  <si>
    <t>19213_平成27年度</t>
  </si>
  <si>
    <t>19213_平成28年度</t>
  </si>
  <si>
    <t>19213_平成29年度</t>
  </si>
  <si>
    <t>19213_平成30年度</t>
  </si>
  <si>
    <t>19213_令和元年度</t>
  </si>
  <si>
    <t>19213_令和2年度</t>
  </si>
  <si>
    <t>19213_令和3年度</t>
  </si>
  <si>
    <t>19213_令和4年度</t>
  </si>
  <si>
    <t>19213_令和5年度</t>
  </si>
  <si>
    <t>19213_令和6年度</t>
  </si>
  <si>
    <t>21220_平成2年度</t>
  </si>
  <si>
    <t>21220</t>
  </si>
  <si>
    <t>下呂市</t>
  </si>
  <si>
    <t>21220_平成17年度</t>
  </si>
  <si>
    <t>21220_平成18年度</t>
  </si>
  <si>
    <t>21220_平成19年度</t>
  </si>
  <si>
    <t>21220_平成20年度</t>
  </si>
  <si>
    <t>21220_平成21年度</t>
  </si>
  <si>
    <t>21220_平成22年度</t>
  </si>
  <si>
    <t>21220_平成23年度</t>
  </si>
  <si>
    <t>21220_平成24年度</t>
  </si>
  <si>
    <t>21220_平成25年度</t>
  </si>
  <si>
    <t>21220_平成26年度</t>
  </si>
  <si>
    <t>21220_平成27年度</t>
  </si>
  <si>
    <t>21220_平成28年度</t>
  </si>
  <si>
    <t>21220_平成29年度</t>
  </si>
  <si>
    <t>21220_平成30年度</t>
  </si>
  <si>
    <t>21220_令和元年度</t>
  </si>
  <si>
    <t>21220_令和2年度</t>
  </si>
  <si>
    <t>21220_令和3年度</t>
  </si>
  <si>
    <t>21220_令和4年度</t>
  </si>
  <si>
    <t>21220_令和5年度</t>
  </si>
  <si>
    <t>21220_令和6年度</t>
  </si>
  <si>
    <t>42308_平成2年度</t>
  </si>
  <si>
    <t>42308</t>
  </si>
  <si>
    <t>時津町</t>
  </si>
  <si>
    <t>42308_平成17年度</t>
  </si>
  <si>
    <t>42308_平成18年度</t>
  </si>
  <si>
    <t>42308_平成19年度</t>
  </si>
  <si>
    <t>42308_平成20年度</t>
  </si>
  <si>
    <t>42308_平成21年度</t>
  </si>
  <si>
    <t>42308_平成22年度</t>
  </si>
  <si>
    <t>42308_平成23年度</t>
  </si>
  <si>
    <t>42308_平成24年度</t>
  </si>
  <si>
    <t>42308_平成25年度</t>
  </si>
  <si>
    <t>42308_平成26年度</t>
  </si>
  <si>
    <t>42308_平成27年度</t>
  </si>
  <si>
    <t>42308_平成28年度</t>
  </si>
  <si>
    <t>42308_平成29年度</t>
  </si>
  <si>
    <t>42308_平成30年度</t>
  </si>
  <si>
    <t>42308_令和元年度</t>
  </si>
  <si>
    <t>42308_令和2年度</t>
  </si>
  <si>
    <t>42308_令和3年度</t>
  </si>
  <si>
    <t>42308_令和4年度</t>
  </si>
  <si>
    <t>42308_令和5年度</t>
  </si>
  <si>
    <t>42308_令和6年度</t>
  </si>
  <si>
    <t>02209_平成2年度</t>
  </si>
  <si>
    <t>02209_平成17年度</t>
  </si>
  <si>
    <t>02209_平成18年度</t>
  </si>
  <si>
    <t>02209_平成19年度</t>
  </si>
  <si>
    <t>02209_平成20年度</t>
  </si>
  <si>
    <t>02209_平成21年度</t>
  </si>
  <si>
    <t>02209_平成22年度</t>
  </si>
  <si>
    <t>02209_平成23年度</t>
  </si>
  <si>
    <t>02209_平成24年度</t>
  </si>
  <si>
    <t>02209_平成25年度</t>
  </si>
  <si>
    <t>02209_平成26年度</t>
  </si>
  <si>
    <t>02209_平成27年度</t>
  </si>
  <si>
    <t>02209_平成28年度</t>
  </si>
  <si>
    <t>02209_平成29年度</t>
  </si>
  <si>
    <t>02209_平成30年度</t>
  </si>
  <si>
    <t>02209_令和元年度</t>
  </si>
  <si>
    <t>02209_令和2年度</t>
  </si>
  <si>
    <t>02209_令和3年度</t>
  </si>
  <si>
    <t>02209_令和5年度</t>
  </si>
  <si>
    <t>06213_平成2年度</t>
  </si>
  <si>
    <t>06213</t>
  </si>
  <si>
    <t>南陽市</t>
  </si>
  <si>
    <t>06213_平成17年度</t>
  </si>
  <si>
    <t>06213_平成18年度</t>
  </si>
  <si>
    <t>06213_平成19年度</t>
  </si>
  <si>
    <t>06213_平成20年度</t>
  </si>
  <si>
    <t>06213_平成21年度</t>
  </si>
  <si>
    <t>06213_平成22年度</t>
  </si>
  <si>
    <t>06213_平成23年度</t>
  </si>
  <si>
    <t>06213_平成24年度</t>
  </si>
  <si>
    <t>06213_平成25年度</t>
  </si>
  <si>
    <t>06213_平成26年度</t>
  </si>
  <si>
    <t>06213_平成27年度</t>
  </si>
  <si>
    <t>06213_平成28年度</t>
  </si>
  <si>
    <t>06213_平成29年度</t>
  </si>
  <si>
    <t>06213_平成30年度</t>
  </si>
  <si>
    <t>06213_令和元年度</t>
  </si>
  <si>
    <t>06213_令和2年度</t>
  </si>
  <si>
    <t>06213_令和3年度</t>
  </si>
  <si>
    <t>06213_令和4年度</t>
  </si>
  <si>
    <t>06213_令和5年度</t>
  </si>
  <si>
    <t>06213_令和6年度</t>
  </si>
  <si>
    <t>40344_平成2年度</t>
  </si>
  <si>
    <t>40344</t>
  </si>
  <si>
    <t>須恵町</t>
  </si>
  <si>
    <t>40344_平成17年度</t>
  </si>
  <si>
    <t>40344_平成18年度</t>
  </si>
  <si>
    <t>40344_平成19年度</t>
  </si>
  <si>
    <t>40344_平成20年度</t>
  </si>
  <si>
    <t>40344_平成21年度</t>
  </si>
  <si>
    <t>40344_平成22年度</t>
  </si>
  <si>
    <t>40344_平成23年度</t>
  </si>
  <si>
    <t>40344_平成24年度</t>
  </si>
  <si>
    <t>40344_平成25年度</t>
  </si>
  <si>
    <t>40344_平成26年度</t>
  </si>
  <si>
    <t>40344_平成27年度</t>
  </si>
  <si>
    <t>40344_平成28年度</t>
  </si>
  <si>
    <t>40344_平成29年度</t>
  </si>
  <si>
    <t>40344_平成30年度</t>
  </si>
  <si>
    <t>40344_令和元年度</t>
  </si>
  <si>
    <t>40344_令和2年度</t>
  </si>
  <si>
    <t>40344_令和3年度</t>
  </si>
  <si>
    <t>40344_令和4年度</t>
  </si>
  <si>
    <t>40344_令和5年度</t>
  </si>
  <si>
    <t>40344_令和6年度</t>
  </si>
  <si>
    <t>20219_平成2年度</t>
  </si>
  <si>
    <t>20219</t>
  </si>
  <si>
    <t>東御市</t>
  </si>
  <si>
    <t>20219_平成17年度</t>
  </si>
  <si>
    <t>20219_平成18年度</t>
  </si>
  <si>
    <t>20219_平成19年度</t>
  </si>
  <si>
    <t>20219_平成20年度</t>
  </si>
  <si>
    <t>20219_平成21年度</t>
  </si>
  <si>
    <t>20219_平成22年度</t>
  </si>
  <si>
    <t>20219_平成23年度</t>
  </si>
  <si>
    <t>20219_平成24年度</t>
  </si>
  <si>
    <t>20219_平成25年度</t>
  </si>
  <si>
    <t>20219_平成26年度</t>
  </si>
  <si>
    <t>20219_平成27年度</t>
  </si>
  <si>
    <t>20219_平成28年度</t>
  </si>
  <si>
    <t>20219_平成29年度</t>
  </si>
  <si>
    <t>20219_平成30年度</t>
  </si>
  <si>
    <t>20219_令和元年度</t>
  </si>
  <si>
    <t>20219_令和2年度</t>
  </si>
  <si>
    <t>20219_令和3年度</t>
  </si>
  <si>
    <t>20219_令和4年度</t>
  </si>
  <si>
    <t>20219_令和5年度</t>
  </si>
  <si>
    <t>20219_令和6年度</t>
  </si>
  <si>
    <t>22424_平成2年度</t>
  </si>
  <si>
    <t>22424</t>
  </si>
  <si>
    <t>吉田町</t>
  </si>
  <si>
    <t>22424_平成17年度</t>
  </si>
  <si>
    <t>22424_平成18年度</t>
  </si>
  <si>
    <t>22424_平成19年度</t>
  </si>
  <si>
    <t>22424_平成20年度</t>
  </si>
  <si>
    <t>22424_平成21年度</t>
  </si>
  <si>
    <t>22424_平成22年度</t>
  </si>
  <si>
    <t>22424_平成23年度</t>
  </si>
  <si>
    <t>22424_平成24年度</t>
  </si>
  <si>
    <t>22424_平成25年度</t>
  </si>
  <si>
    <t>22424_平成26年度</t>
  </si>
  <si>
    <t>22424_平成27年度</t>
  </si>
  <si>
    <t>22424_平成28年度</t>
  </si>
  <si>
    <t>22424_平成29年度</t>
  </si>
  <si>
    <t>22424_平成30年度</t>
  </si>
  <si>
    <t>22424_令和元年度</t>
  </si>
  <si>
    <t>22424_令和2年度</t>
  </si>
  <si>
    <t>22424_令和3年度</t>
  </si>
  <si>
    <t>22424_令和4年度</t>
  </si>
  <si>
    <t>22424_令和5年度</t>
  </si>
  <si>
    <t>22424_令和6年度</t>
  </si>
  <si>
    <t>46221_平成2年度</t>
  </si>
  <si>
    <t>46221</t>
  </si>
  <si>
    <t>志布志市</t>
  </si>
  <si>
    <t>46221_平成17年度</t>
  </si>
  <si>
    <t>46221_平成18年度</t>
  </si>
  <si>
    <t>46221_平成19年度</t>
  </si>
  <si>
    <t>46221_平成20年度</t>
  </si>
  <si>
    <t>46221_平成21年度</t>
  </si>
  <si>
    <t>46221_平成22年度</t>
  </si>
  <si>
    <t>46221_平成23年度</t>
  </si>
  <si>
    <t>46221_平成24年度</t>
  </si>
  <si>
    <t>46221_平成25年度</t>
  </si>
  <si>
    <t>46221_平成26年度</t>
  </si>
  <si>
    <t>46221_平成27年度</t>
  </si>
  <si>
    <t>46221_平成28年度</t>
  </si>
  <si>
    <t>46221_平成29年度</t>
  </si>
  <si>
    <t>46221_平成30年度</t>
  </si>
  <si>
    <t>46221_令和元年度</t>
  </si>
  <si>
    <t>46221_令和2年度</t>
  </si>
  <si>
    <t>46221_令和3年度</t>
  </si>
  <si>
    <t>46221_令和4年度</t>
  </si>
  <si>
    <t>46221_令和5年度</t>
  </si>
  <si>
    <t>46221_令和6年度</t>
  </si>
  <si>
    <t>28301_平成2年度</t>
  </si>
  <si>
    <t>28301</t>
  </si>
  <si>
    <t>猪名川町</t>
  </si>
  <si>
    <t>28301_平成17年度</t>
  </si>
  <si>
    <t>28301_平成18年度</t>
  </si>
  <si>
    <t>28301_平成19年度</t>
  </si>
  <si>
    <t>28301_平成20年度</t>
  </si>
  <si>
    <t>28301_平成21年度</t>
  </si>
  <si>
    <t>28301_平成22年度</t>
  </si>
  <si>
    <t>28301_平成23年度</t>
  </si>
  <si>
    <t>28301_平成24年度</t>
  </si>
  <si>
    <t>28301_平成25年度</t>
  </si>
  <si>
    <t>28301_平成26年度</t>
  </si>
  <si>
    <t>28301_平成27年度</t>
  </si>
  <si>
    <t>28301_平成28年度</t>
  </si>
  <si>
    <t>28301_平成29年度</t>
  </si>
  <si>
    <t>28301_平成30年度</t>
  </si>
  <si>
    <t>28301_令和元年度</t>
  </si>
  <si>
    <t>28301_令和2年度</t>
  </si>
  <si>
    <t>28301_令和3年度</t>
  </si>
  <si>
    <t>28301_令和4年度</t>
  </si>
  <si>
    <t>28301_令和5年度</t>
  </si>
  <si>
    <t>28301_令和6年度</t>
  </si>
  <si>
    <t>47326_平成2年度</t>
  </si>
  <si>
    <t>47326</t>
  </si>
  <si>
    <t>北谷町</t>
  </si>
  <si>
    <t>47326_平成17年度</t>
  </si>
  <si>
    <t>47326_平成18年度</t>
  </si>
  <si>
    <t>47326_平成19年度</t>
  </si>
  <si>
    <t>47326_平成20年度</t>
  </si>
  <si>
    <t>47326_平成21年度</t>
  </si>
  <si>
    <t>47326_平成22年度</t>
  </si>
  <si>
    <t>47326_平成23年度</t>
  </si>
  <si>
    <t>47326_平成24年度</t>
  </si>
  <si>
    <t>47326_平成25年度</t>
  </si>
  <si>
    <t>47326_平成26年度</t>
  </si>
  <si>
    <t>47326_平成27年度</t>
  </si>
  <si>
    <t>47326_平成28年度</t>
  </si>
  <si>
    <t>47326_平成29年度</t>
  </si>
  <si>
    <t>47326_平成30年度</t>
  </si>
  <si>
    <t>47326_令和元年度</t>
  </si>
  <si>
    <t>47326_令和2年度</t>
  </si>
  <si>
    <t>47326_令和3年度</t>
  </si>
  <si>
    <t>47326_令和4年度</t>
  </si>
  <si>
    <t>47326_令和5年度</t>
  </si>
  <si>
    <t>47326_令和6年度</t>
  </si>
  <si>
    <t>09386_平成2年度</t>
  </si>
  <si>
    <t>09386</t>
  </si>
  <si>
    <t>高根沢町</t>
  </si>
  <si>
    <t>09386_平成17年度</t>
  </si>
  <si>
    <t>09386_平成18年度</t>
  </si>
  <si>
    <t>09386_平成19年度</t>
  </si>
  <si>
    <t>09386_平成20年度</t>
  </si>
  <si>
    <t>09386_平成21年度</t>
  </si>
  <si>
    <t>09386_平成22年度</t>
  </si>
  <si>
    <t>09386_平成23年度</t>
  </si>
  <si>
    <t>09386_平成24年度</t>
  </si>
  <si>
    <t>09386_平成25年度</t>
  </si>
  <si>
    <t>09386_平成26年度</t>
  </si>
  <si>
    <t>09386_平成27年度</t>
  </si>
  <si>
    <t>09386_平成28年度</t>
  </si>
  <si>
    <t>09386_平成29年度</t>
  </si>
  <si>
    <t>09386_平成30年度</t>
  </si>
  <si>
    <t>09386_令和元年度</t>
  </si>
  <si>
    <t>09386_令和2年度</t>
  </si>
  <si>
    <t>09386_令和3年度</t>
  </si>
  <si>
    <t>09386_令和4年度</t>
  </si>
  <si>
    <t>09386_令和5年度</t>
  </si>
  <si>
    <t>09386_令和6年度</t>
  </si>
  <si>
    <t>19204_平成2年度</t>
  </si>
  <si>
    <t>19204</t>
  </si>
  <si>
    <t>都留市</t>
  </si>
  <si>
    <t>19204_平成17年度</t>
  </si>
  <si>
    <t>19204_平成18年度</t>
  </si>
  <si>
    <t>19204_平成19年度</t>
  </si>
  <si>
    <t>19204_平成20年度</t>
  </si>
  <si>
    <t>19204_平成21年度</t>
  </si>
  <si>
    <t>19204_平成22年度</t>
  </si>
  <si>
    <t>19204_平成23年度</t>
  </si>
  <si>
    <t>19204_平成24年度</t>
  </si>
  <si>
    <t>19204_平成25年度</t>
  </si>
  <si>
    <t>19204_平成26年度</t>
  </si>
  <si>
    <t>19204_平成27年度</t>
  </si>
  <si>
    <t>19204_平成28年度</t>
  </si>
  <si>
    <t>19204_平成29年度</t>
  </si>
  <si>
    <t>19204_平成30年度</t>
  </si>
  <si>
    <t>19204_令和元年度</t>
  </si>
  <si>
    <t>19204_令和2年度</t>
  </si>
  <si>
    <t>19204_令和3年度</t>
  </si>
  <si>
    <t>19204_令和4年度</t>
  </si>
  <si>
    <t>19204_令和5年度</t>
  </si>
  <si>
    <t>19204_令和6年度</t>
  </si>
  <si>
    <t>42207_平成2年度</t>
  </si>
  <si>
    <t>42207</t>
  </si>
  <si>
    <t>平戸市</t>
  </si>
  <si>
    <t>42207_平成17年度</t>
  </si>
  <si>
    <t>42207_平成18年度</t>
  </si>
  <si>
    <t>42207_平成19年度</t>
  </si>
  <si>
    <t>42207_平成20年度</t>
  </si>
  <si>
    <t>42207_平成21年度</t>
  </si>
  <si>
    <t>42207_平成22年度</t>
  </si>
  <si>
    <t>42207_平成23年度</t>
  </si>
  <si>
    <t>42207_平成24年度</t>
  </si>
  <si>
    <t>42207_平成25年度</t>
  </si>
  <si>
    <t>42207_平成26年度</t>
  </si>
  <si>
    <t>42207_平成27年度</t>
  </si>
  <si>
    <t>42207_平成28年度</t>
  </si>
  <si>
    <t>42207_平成29年度</t>
  </si>
  <si>
    <t>42207_平成30年度</t>
  </si>
  <si>
    <t>42207_令和元年度</t>
  </si>
  <si>
    <t>42207_令和2年度</t>
  </si>
  <si>
    <t>42207_令和3年度</t>
  </si>
  <si>
    <t>42207_令和4年度</t>
  </si>
  <si>
    <t>42207_令和5年度</t>
  </si>
  <si>
    <t>42207_令和6年度</t>
  </si>
  <si>
    <t>05213_平成2年度</t>
  </si>
  <si>
    <t>05213</t>
  </si>
  <si>
    <t>北秋田市</t>
  </si>
  <si>
    <t>05213_平成17年度</t>
  </si>
  <si>
    <t>05213_平成18年度</t>
  </si>
  <si>
    <t>05213_平成19年度</t>
  </si>
  <si>
    <t>05213_平成20年度</t>
  </si>
  <si>
    <t>05213_平成21年度</t>
  </si>
  <si>
    <t>05213_平成22年度</t>
  </si>
  <si>
    <t>05213_平成23年度</t>
  </si>
  <si>
    <t>05213_平成24年度</t>
  </si>
  <si>
    <t>05213_平成25年度</t>
  </si>
  <si>
    <t>05213_平成26年度</t>
  </si>
  <si>
    <t>05213_平成27年度</t>
  </si>
  <si>
    <t>05213_平成28年度</t>
  </si>
  <si>
    <t>05213_平成29年度</t>
  </si>
  <si>
    <t>05213_平成30年度</t>
  </si>
  <si>
    <t>05213_令和元年度</t>
  </si>
  <si>
    <t>05213_令和2年度</t>
  </si>
  <si>
    <t>05213_令和3年度</t>
  </si>
  <si>
    <t>05213_令和4年度</t>
  </si>
  <si>
    <t>05213_令和5年度</t>
  </si>
  <si>
    <t>05213_令和6年度</t>
  </si>
  <si>
    <t>45208_平成2年度</t>
  </si>
  <si>
    <t>45208</t>
  </si>
  <si>
    <t>西都市</t>
  </si>
  <si>
    <t>45208_平成17年度</t>
  </si>
  <si>
    <t>45208_平成18年度</t>
  </si>
  <si>
    <t>45208_平成19年度</t>
  </si>
  <si>
    <t>45208_平成20年度</t>
  </si>
  <si>
    <t>45208_平成21年度</t>
  </si>
  <si>
    <t>45208_平成22年度</t>
  </si>
  <si>
    <t>45208_平成23年度</t>
  </si>
  <si>
    <t>45208_平成24年度</t>
  </si>
  <si>
    <t>45208_平成25年度</t>
  </si>
  <si>
    <t>45208_平成26年度</t>
  </si>
  <si>
    <t>45208_平成27年度</t>
  </si>
  <si>
    <t>45208_平成28年度</t>
  </si>
  <si>
    <t>45208_平成29年度</t>
  </si>
  <si>
    <t>45208_平成30年度</t>
  </si>
  <si>
    <t>45208_令和元年度</t>
  </si>
  <si>
    <t>45208_令和2年度</t>
  </si>
  <si>
    <t>45208_令和3年度</t>
  </si>
  <si>
    <t>45208_令和4年度</t>
  </si>
  <si>
    <t>45208_令和5年度</t>
  </si>
  <si>
    <t>45208_令和6年度</t>
  </si>
  <si>
    <t>16209_平成2年度</t>
  </si>
  <si>
    <t>16209</t>
  </si>
  <si>
    <t>小矢部市</t>
  </si>
  <si>
    <t>16209_平成17年度</t>
  </si>
  <si>
    <t>16209_平成18年度</t>
  </si>
  <si>
    <t>16209_平成19年度</t>
  </si>
  <si>
    <t>16209_平成20年度</t>
  </si>
  <si>
    <t>16209_平成21年度</t>
  </si>
  <si>
    <t>16209_平成22年度</t>
  </si>
  <si>
    <t>16209_平成23年度</t>
  </si>
  <si>
    <t>16209_平成24年度</t>
  </si>
  <si>
    <t>16209_平成25年度</t>
  </si>
  <si>
    <t>16209_平成26年度</t>
  </si>
  <si>
    <t>16209_平成27年度</t>
  </si>
  <si>
    <t>16209_平成28年度</t>
  </si>
  <si>
    <t>16209_平成29年度</t>
  </si>
  <si>
    <t>16209_平成30年度</t>
  </si>
  <si>
    <t>16209_令和元年度</t>
  </si>
  <si>
    <t>16209_令和2年度</t>
  </si>
  <si>
    <t>16209_令和3年度</t>
  </si>
  <si>
    <t>16209_令和4年度</t>
  </si>
  <si>
    <t>16209_令和5年度</t>
  </si>
  <si>
    <t>16209_令和6年度</t>
  </si>
  <si>
    <t>23441_平成2年度</t>
  </si>
  <si>
    <t>23441</t>
  </si>
  <si>
    <t>阿久比町</t>
  </si>
  <si>
    <t>23441_平成17年度</t>
  </si>
  <si>
    <t>23441_平成18年度</t>
  </si>
  <si>
    <t>23441_平成19年度</t>
  </si>
  <si>
    <t>23441_平成20年度</t>
  </si>
  <si>
    <t>23441_平成21年度</t>
  </si>
  <si>
    <t>23441_平成22年度</t>
  </si>
  <si>
    <t>23441_平成23年度</t>
  </si>
  <si>
    <t>23441_平成24年度</t>
  </si>
  <si>
    <t>23441_平成25年度</t>
  </si>
  <si>
    <t>23441_平成26年度</t>
  </si>
  <si>
    <t>23441_平成27年度</t>
  </si>
  <si>
    <t>23441_平成28年度</t>
  </si>
  <si>
    <t>23441_平成29年度</t>
  </si>
  <si>
    <t>23441_平成30年度</t>
  </si>
  <si>
    <t>23441_令和元年度</t>
  </si>
  <si>
    <t>23441_令和2年度</t>
  </si>
  <si>
    <t>23441_令和3年度</t>
  </si>
  <si>
    <t>23441_令和4年度</t>
  </si>
  <si>
    <t>23441_令和5年度</t>
  </si>
  <si>
    <t>23441_令和6年度</t>
  </si>
  <si>
    <t>22222_平成2年度</t>
  </si>
  <si>
    <t>22222</t>
  </si>
  <si>
    <t>伊豆市</t>
  </si>
  <si>
    <t>22222_平成17年度</t>
  </si>
  <si>
    <t>22222_平成18年度</t>
  </si>
  <si>
    <t>22222_平成19年度</t>
  </si>
  <si>
    <t>22222_平成20年度</t>
  </si>
  <si>
    <t>22222_平成21年度</t>
  </si>
  <si>
    <t>22222_平成22年度</t>
  </si>
  <si>
    <t>22222_平成23年度</t>
  </si>
  <si>
    <t>22222_平成24年度</t>
  </si>
  <si>
    <t>22222_平成25年度</t>
  </si>
  <si>
    <t>22222_平成26年度</t>
  </si>
  <si>
    <t>22222_平成27年度</t>
  </si>
  <si>
    <t>22222_平成28年度</t>
  </si>
  <si>
    <t>22222_平成29年度</t>
  </si>
  <si>
    <t>22222_平成30年度</t>
  </si>
  <si>
    <t>22222_令和元年度</t>
  </si>
  <si>
    <t>22222_令和2年度</t>
  </si>
  <si>
    <t>22222_令和3年度</t>
  </si>
  <si>
    <t>22222_令和4年度</t>
  </si>
  <si>
    <t>22222_令和5年度</t>
  </si>
  <si>
    <t>22222_令和6年度</t>
  </si>
  <si>
    <t>28225_平成2年度</t>
  </si>
  <si>
    <t>28225</t>
  </si>
  <si>
    <t>朝来市</t>
  </si>
  <si>
    <t>28225_平成17年度</t>
  </si>
  <si>
    <t>28225_平成18年度</t>
  </si>
  <si>
    <t>28225_平成19年度</t>
  </si>
  <si>
    <t>28225_平成20年度</t>
  </si>
  <si>
    <t>28225_平成21年度</t>
  </si>
  <si>
    <t>28225_平成22年度</t>
  </si>
  <si>
    <t>28225_平成23年度</t>
  </si>
  <si>
    <t>28225_平成24年度</t>
  </si>
  <si>
    <t>28225_平成25年度</t>
  </si>
  <si>
    <t>28225_平成26年度</t>
  </si>
  <si>
    <t>28225_平成27年度</t>
  </si>
  <si>
    <t>28225_平成28年度</t>
  </si>
  <si>
    <t>28225_平成29年度</t>
  </si>
  <si>
    <t>28225_平成30年度</t>
  </si>
  <si>
    <t>28225_令和元年度</t>
  </si>
  <si>
    <t>28225_令和2年度</t>
  </si>
  <si>
    <t>28225_令和3年度</t>
  </si>
  <si>
    <t>28225_令和4年度</t>
  </si>
  <si>
    <t>28225_令和5年度</t>
  </si>
  <si>
    <t>28225_令和6年度</t>
  </si>
  <si>
    <t>11465_平成2年度</t>
  </si>
  <si>
    <t>11465</t>
  </si>
  <si>
    <t>松伏町</t>
  </si>
  <si>
    <t>11465_平成17年度</t>
  </si>
  <si>
    <t>11465_平成18年度</t>
  </si>
  <si>
    <t>11465_平成19年度</t>
  </si>
  <si>
    <t>11465_平成20年度</t>
  </si>
  <si>
    <t>11465_平成21年度</t>
  </si>
  <si>
    <t>11465_平成22年度</t>
  </si>
  <si>
    <t>11465_平成23年度</t>
  </si>
  <si>
    <t>11465_平成24年度</t>
  </si>
  <si>
    <t>11465_平成25年度</t>
  </si>
  <si>
    <t>11465_平成26年度</t>
  </si>
  <si>
    <t>11465_平成27年度</t>
  </si>
  <si>
    <t>11465_平成28年度</t>
  </si>
  <si>
    <t>11465_平成29年度</t>
  </si>
  <si>
    <t>11465_平成30年度</t>
  </si>
  <si>
    <t>11465_令和元年度</t>
  </si>
  <si>
    <t>11465_令和2年度</t>
  </si>
  <si>
    <t>11465_令和3年度</t>
  </si>
  <si>
    <t>11465_令和4年度</t>
  </si>
  <si>
    <t>11465_令和5年度</t>
  </si>
  <si>
    <t>11465_令和6年度</t>
  </si>
  <si>
    <t>29344_平成2年度</t>
  </si>
  <si>
    <t>29344</t>
  </si>
  <si>
    <t>斑鳩町</t>
  </si>
  <si>
    <t>29344_平成17年度</t>
  </si>
  <si>
    <t>29344_平成18年度</t>
  </si>
  <si>
    <t>29344_平成19年度</t>
  </si>
  <si>
    <t>29344_平成20年度</t>
  </si>
  <si>
    <t>29344_平成21年度</t>
  </si>
  <si>
    <t>29344_平成22年度</t>
  </si>
  <si>
    <t>29344_平成23年度</t>
  </si>
  <si>
    <t>29344_平成24年度</t>
  </si>
  <si>
    <t>29344_平成25年度</t>
  </si>
  <si>
    <t>29344_平成26年度</t>
  </si>
  <si>
    <t>29344_平成27年度</t>
  </si>
  <si>
    <t>29344_平成28年度</t>
  </si>
  <si>
    <t>29344_平成29年度</t>
  </si>
  <si>
    <t>29344_平成30年度</t>
  </si>
  <si>
    <t>29344_令和元年度</t>
  </si>
  <si>
    <t>29344_令和2年度</t>
  </si>
  <si>
    <t>29344_令和3年度</t>
  </si>
  <si>
    <t>29344_令和4年度</t>
  </si>
  <si>
    <t>29344_令和5年度</t>
  </si>
  <si>
    <t>29344_令和6年度</t>
  </si>
  <si>
    <t>45204</t>
  </si>
  <si>
    <t>日南市</t>
  </si>
  <si>
    <t>45204_令和4年度</t>
  </si>
  <si>
    <t>45204_令和6年度</t>
  </si>
  <si>
    <t>45201</t>
  </si>
  <si>
    <t>宮崎市</t>
  </si>
  <si>
    <t>45201_令和4年度</t>
  </si>
  <si>
    <t>45201_令和6年度</t>
  </si>
  <si>
    <t>45_平成2年度</t>
  </si>
  <si>
    <t>45</t>
  </si>
  <si>
    <t>宮崎県</t>
  </si>
  <si>
    <t>45_平成17年度</t>
  </si>
  <si>
    <t>45_平成18年度</t>
  </si>
  <si>
    <t>45_平成19年度</t>
  </si>
  <si>
    <t>45_平成20年度</t>
  </si>
  <si>
    <t>45_平成21年度</t>
  </si>
  <si>
    <t>45_平成22年度</t>
  </si>
  <si>
    <t>45_平成23年度</t>
  </si>
  <si>
    <t>45_平成24年度</t>
  </si>
  <si>
    <t>45_平成25年度</t>
  </si>
  <si>
    <t>45_平成26年度</t>
  </si>
  <si>
    <t>45_平成27年度</t>
  </si>
  <si>
    <t>45_平成28年度</t>
  </si>
  <si>
    <t>45_平成29年度</t>
  </si>
  <si>
    <t>45_平成30年度</t>
  </si>
  <si>
    <t>45_令和元年度</t>
  </si>
  <si>
    <t>45_令和2年度</t>
  </si>
  <si>
    <t>45_令和3年度</t>
  </si>
  <si>
    <t>45_令和4年度</t>
  </si>
  <si>
    <t>45_令和5年度</t>
  </si>
  <si>
    <t>45_令和6年度</t>
  </si>
  <si>
    <t>45208_令和7年度</t>
  </si>
  <si>
    <t>45208_令和8年度</t>
  </si>
  <si>
    <t>45208_令和9年度</t>
  </si>
  <si>
    <t>45208_令和10年度</t>
  </si>
  <si>
    <t>45208_令和11年度</t>
  </si>
  <si>
    <t>45208_令和12年度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</si>
</sst>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83.641873107200425</c:v>
                </c:pt>
                <c:pt idx="1">
                  <c:v>83.922436257917298</c:v>
                </c:pt>
                <c:pt idx="2">
                  <c:v>81.997288075906923</c:v>
                </c:pt>
                <c:pt idx="3">
                  <c:v>81.773271808534716</c:v>
                </c:pt>
                <c:pt idx="4">
                  <c:v>80.048651354419576</c:v>
                </c:pt>
                <c:pt idx="5">
                  <c:v>77.897891437158847</c:v>
                </c:pt>
                <c:pt idx="6">
                  <c:v>76.638785648915814</c:v>
                </c:pt>
                <c:pt idx="7">
                  <c:v>75.073531959786635</c:v>
                </c:pt>
                <c:pt idx="8">
                  <c:v>73.705352631161077</c:v>
                </c:pt>
                <c:pt idx="9">
                  <c:v>72.298185087626251</c:v>
                </c:pt>
                <c:pt idx="10">
                  <c:v>70.749333141615111</c:v>
                </c:pt>
                <c:pt idx="11">
                  <c:v>64.396250867235281</c:v>
                </c:pt>
                <c:pt idx="12">
                  <c:v>64.34970247596155</c:v>
                </c:pt>
                <c:pt idx="13">
                  <c:v>65.667144172197254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30.671303808302781</c:v>
                </c:pt>
                <c:pt idx="1">
                  <c:v>37.249101902875672</c:v>
                </c:pt>
                <c:pt idx="2">
                  <c:v>47.201488187038777</c:v>
                </c:pt>
                <c:pt idx="3">
                  <c:v>48.835802956240009</c:v>
                </c:pt>
                <c:pt idx="4">
                  <c:v>51.374743314080128</c:v>
                </c:pt>
                <c:pt idx="5">
                  <c:v>49.583342314472468</c:v>
                </c:pt>
                <c:pt idx="6">
                  <c:v>43.097896525683971</c:v>
                </c:pt>
                <c:pt idx="7">
                  <c:v>37.091249227619166</c:v>
                </c:pt>
                <c:pt idx="8">
                  <c:v>38.535533326007538</c:v>
                </c:pt>
                <c:pt idx="9">
                  <c:v>25.780905865200946</c:v>
                </c:pt>
                <c:pt idx="10">
                  <c:v>26.619384963369487</c:v>
                </c:pt>
                <c:pt idx="11">
                  <c:v>29.753672696283203</c:v>
                </c:pt>
                <c:pt idx="12">
                  <c:v>24.855767366312019</c:v>
                </c:pt>
                <c:pt idx="13">
                  <c:v>37.656204678133648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32.415332296189817</c:v>
                </c:pt>
                <c:pt idx="1">
                  <c:v>34.610175387451292</c:v>
                </c:pt>
                <c:pt idx="2">
                  <c:v>46.092773368626531</c:v>
                </c:pt>
                <c:pt idx="3">
                  <c:v>51.25129577237923</c:v>
                </c:pt>
                <c:pt idx="4">
                  <c:v>44.206942054739592</c:v>
                </c:pt>
                <c:pt idx="5">
                  <c:v>44.253922601662282</c:v>
                </c:pt>
                <c:pt idx="6">
                  <c:v>51.091848136185867</c:v>
                </c:pt>
                <c:pt idx="7">
                  <c:v>36.082885400992936</c:v>
                </c:pt>
                <c:pt idx="8">
                  <c:v>30.608540497173742</c:v>
                </c:pt>
                <c:pt idx="9">
                  <c:v>29.531227157567912</c:v>
                </c:pt>
                <c:pt idx="10">
                  <c:v>33.071776337610366</c:v>
                </c:pt>
                <c:pt idx="11">
                  <c:v>31.564164320852719</c:v>
                </c:pt>
                <c:pt idx="12">
                  <c:v>28.735891945775823</c:v>
                </c:pt>
                <c:pt idx="13">
                  <c:v>29.565761119987041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84.327224311215957</c:v>
                </c:pt>
                <c:pt idx="1">
                  <c:v>90.889000478870173</c:v>
                </c:pt>
                <c:pt idx="2">
                  <c:v>93.456134784803311</c:v>
                </c:pt>
                <c:pt idx="3">
                  <c:v>87.065002673096672</c:v>
                </c:pt>
                <c:pt idx="4">
                  <c:v>79.01067252695178</c:v>
                </c:pt>
                <c:pt idx="5">
                  <c:v>82.565288869146656</c:v>
                </c:pt>
                <c:pt idx="6">
                  <c:v>86.010588440449936</c:v>
                </c:pt>
                <c:pt idx="7">
                  <c:v>73.005296120608904</c:v>
                </c:pt>
                <c:pt idx="8">
                  <c:v>68.359524248901465</c:v>
                </c:pt>
                <c:pt idx="9">
                  <c:v>68.086088674614814</c:v>
                </c:pt>
                <c:pt idx="10">
                  <c:v>64.496078893638099</c:v>
                </c:pt>
                <c:pt idx="11">
                  <c:v>60.09590893943367</c:v>
                </c:pt>
                <c:pt idx="12">
                  <c:v>56.658583878497588</c:v>
                </c:pt>
                <c:pt idx="13">
                  <c:v>56.998629207348017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18325</c:v>
                </c:pt>
                <c:pt idx="1">
                  <c:v>18473</c:v>
                </c:pt>
                <c:pt idx="2">
                  <c:v>18724</c:v>
                </c:pt>
                <c:pt idx="3">
                  <c:v>18917</c:v>
                </c:pt>
                <c:pt idx="4">
                  <c:v>19086</c:v>
                </c:pt>
                <c:pt idx="5">
                  <c:v>19168</c:v>
                </c:pt>
                <c:pt idx="6">
                  <c:v>19210</c:v>
                </c:pt>
                <c:pt idx="7">
                  <c:v>19354</c:v>
                </c:pt>
                <c:pt idx="8">
                  <c:v>19423</c:v>
                </c:pt>
                <c:pt idx="9">
                  <c:v>19328</c:v>
                </c:pt>
                <c:pt idx="10">
                  <c:v>19281</c:v>
                </c:pt>
                <c:pt idx="11">
                  <c:v>19218</c:v>
                </c:pt>
                <c:pt idx="12">
                  <c:v>19234</c:v>
                </c:pt>
                <c:pt idx="13">
                  <c:v>19262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9143</c:v>
                </c:pt>
                <c:pt idx="1">
                  <c:v>8932</c:v>
                </c:pt>
                <c:pt idx="2">
                  <c:v>8809</c:v>
                </c:pt>
                <c:pt idx="3">
                  <c:v>8661</c:v>
                </c:pt>
                <c:pt idx="4">
                  <c:v>8528</c:v>
                </c:pt>
                <c:pt idx="5">
                  <c:v>8406</c:v>
                </c:pt>
                <c:pt idx="6">
                  <c:v>8214</c:v>
                </c:pt>
                <c:pt idx="7">
                  <c:v>8224</c:v>
                </c:pt>
                <c:pt idx="8">
                  <c:v>8101</c:v>
                </c:pt>
                <c:pt idx="9">
                  <c:v>8085</c:v>
                </c:pt>
                <c:pt idx="10">
                  <c:v>7911</c:v>
                </c:pt>
                <c:pt idx="11">
                  <c:v>7891</c:v>
                </c:pt>
                <c:pt idx="12">
                  <c:v>7856</c:v>
                </c:pt>
                <c:pt idx="13">
                  <c:v>7956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13734</c:v>
                </c:pt>
                <c:pt idx="1">
                  <c:v>13797</c:v>
                </c:pt>
                <c:pt idx="2">
                  <c:v>13829</c:v>
                </c:pt>
                <c:pt idx="3">
                  <c:v>13902</c:v>
                </c:pt>
                <c:pt idx="4">
                  <c:v>13853</c:v>
                </c:pt>
                <c:pt idx="5">
                  <c:v>13861</c:v>
                </c:pt>
                <c:pt idx="6">
                  <c:v>13836</c:v>
                </c:pt>
                <c:pt idx="7">
                  <c:v>13820</c:v>
                </c:pt>
                <c:pt idx="8">
                  <c:v>13856</c:v>
                </c:pt>
                <c:pt idx="9">
                  <c:v>13854</c:v>
                </c:pt>
                <c:pt idx="10">
                  <c:v>13851</c:v>
                </c:pt>
                <c:pt idx="11">
                  <c:v>13908</c:v>
                </c:pt>
                <c:pt idx="12">
                  <c:v>13891</c:v>
                </c:pt>
                <c:pt idx="13">
                  <c:v>13971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623</c:v>
                </c:pt>
                <c:pt idx="1">
                  <c:v>623</c:v>
                </c:pt>
                <c:pt idx="2">
                  <c:v>623</c:v>
                </c:pt>
                <c:pt idx="3">
                  <c:v>623</c:v>
                </c:pt>
                <c:pt idx="4">
                  <c:v>623</c:v>
                </c:pt>
                <c:pt idx="5">
                  <c:v>535</c:v>
                </c:pt>
                <c:pt idx="6">
                  <c:v>535</c:v>
                </c:pt>
                <c:pt idx="7">
                  <c:v>535</c:v>
                </c:pt>
                <c:pt idx="8">
                  <c:v>535</c:v>
                </c:pt>
                <c:pt idx="9">
                  <c:v>535</c:v>
                </c:pt>
                <c:pt idx="10">
                  <c:v>535</c:v>
                </c:pt>
                <c:pt idx="11">
                  <c:v>674</c:v>
                </c:pt>
                <c:pt idx="12">
                  <c:v>674</c:v>
                </c:pt>
                <c:pt idx="13">
                  <c:v>674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1015</c:v>
                </c:pt>
                <c:pt idx="1">
                  <c:v>1015</c:v>
                </c:pt>
                <c:pt idx="2">
                  <c:v>1015</c:v>
                </c:pt>
                <c:pt idx="3">
                  <c:v>1015</c:v>
                </c:pt>
                <c:pt idx="4">
                  <c:v>1015</c:v>
                </c:pt>
                <c:pt idx="5">
                  <c:v>903</c:v>
                </c:pt>
                <c:pt idx="6">
                  <c:v>903</c:v>
                </c:pt>
                <c:pt idx="7">
                  <c:v>903</c:v>
                </c:pt>
                <c:pt idx="8">
                  <c:v>903</c:v>
                </c:pt>
                <c:pt idx="9">
                  <c:v>903</c:v>
                </c:pt>
                <c:pt idx="10">
                  <c:v>903</c:v>
                </c:pt>
                <c:pt idx="11">
                  <c:v>825</c:v>
                </c:pt>
                <c:pt idx="12">
                  <c:v>825</c:v>
                </c:pt>
                <c:pt idx="13">
                  <c:v>825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211.89879999999999</c:v>
                </c:pt>
                <c:pt idx="1">
                  <c:v>272.67270000000002</c:v>
                </c:pt>
                <c:pt idx="2">
                  <c:v>254.42750000000001</c:v>
                </c:pt>
                <c:pt idx="3">
                  <c:v>238.12880000000001</c:v>
                </c:pt>
                <c:pt idx="4">
                  <c:v>201.07919999999999</c:v>
                </c:pt>
                <c:pt idx="5">
                  <c:v>265.20159999999998</c:v>
                </c:pt>
                <c:pt idx="6">
                  <c:v>298.99430000000001</c:v>
                </c:pt>
                <c:pt idx="7">
                  <c:v>262.83479999999997</c:v>
                </c:pt>
                <c:pt idx="8">
                  <c:v>276.59280000000001</c:v>
                </c:pt>
                <c:pt idx="9">
                  <c:v>302.10379999999998</c:v>
                </c:pt>
                <c:pt idx="10">
                  <c:v>274.51859999999999</c:v>
                </c:pt>
                <c:pt idx="11">
                  <c:v>216.20150000000001</c:v>
                </c:pt>
                <c:pt idx="12">
                  <c:v>235.4796</c:v>
                </c:pt>
                <c:pt idx="13">
                  <c:v>296.85270000000003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6.899</c:v>
                </c:pt>
                <c:pt idx="1">
                  <c:v>4.681</c:v>
                </c:pt>
                <c:pt idx="2">
                  <c:v>4.4690000000000003</c:v>
                </c:pt>
                <c:pt idx="3">
                  <c:v>3.6890000000000001</c:v>
                </c:pt>
                <c:pt idx="4">
                  <c:v>5.4409999999999998</c:v>
                </c:pt>
                <c:pt idx="5">
                  <c:v>5.3079999999999998</c:v>
                </c:pt>
                <c:pt idx="6">
                  <c:v>4.0220000000000002</c:v>
                </c:pt>
                <c:pt idx="7">
                  <c:v>4.1639999999999997</c:v>
                </c:pt>
                <c:pt idx="8">
                  <c:v>2.2610000000000001</c:v>
                </c:pt>
                <c:pt idx="9">
                  <c:v>2.6960000000000002</c:v>
                </c:pt>
                <c:pt idx="10">
                  <c:v>2.8450000000000002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6.899</c:v>
                </c:pt>
                <c:pt idx="1">
                  <c:v>4.681</c:v>
                </c:pt>
                <c:pt idx="2">
                  <c:v>4.4690000000000003</c:v>
                </c:pt>
                <c:pt idx="3">
                  <c:v>3.6890000000000001</c:v>
                </c:pt>
                <c:pt idx="4">
                  <c:v>5.4409999999999998</c:v>
                </c:pt>
                <c:pt idx="5">
                  <c:v>5.3079999999999998</c:v>
                </c:pt>
                <c:pt idx="6">
                  <c:v>4.0220000000000002</c:v>
                </c:pt>
                <c:pt idx="7">
                  <c:v>4.1639999999999997</c:v>
                </c:pt>
                <c:pt idx="8">
                  <c:v>2.2610000000000001</c:v>
                </c:pt>
                <c:pt idx="9">
                  <c:v>2.6960000000000002</c:v>
                </c:pt>
                <c:pt idx="10">
                  <c:v>2.8450000000000002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46.092773368626531</c:v>
                </c:pt>
                <c:pt idx="1">
                  <c:v>51.25129577237923</c:v>
                </c:pt>
                <c:pt idx="2">
                  <c:v>44.206942054739592</c:v>
                </c:pt>
                <c:pt idx="3">
                  <c:v>44.253922601662282</c:v>
                </c:pt>
                <c:pt idx="4">
                  <c:v>51.091848136185867</c:v>
                </c:pt>
                <c:pt idx="5">
                  <c:v>36.082885400992936</c:v>
                </c:pt>
                <c:pt idx="6">
                  <c:v>30.608540497173742</c:v>
                </c:pt>
                <c:pt idx="7">
                  <c:v>29.531227157567912</c:v>
                </c:pt>
                <c:pt idx="8">
                  <c:v>33.071776337610366</c:v>
                </c:pt>
                <c:pt idx="9">
                  <c:v>31.564164320852719</c:v>
                </c:pt>
                <c:pt idx="10">
                  <c:v>28.735891945775823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93.456134784803311</c:v>
                </c:pt>
                <c:pt idx="1">
                  <c:v>87.065002673096672</c:v>
                </c:pt>
                <c:pt idx="2">
                  <c:v>79.01067252695178</c:v>
                </c:pt>
                <c:pt idx="3">
                  <c:v>82.565288869146656</c:v>
                </c:pt>
                <c:pt idx="4">
                  <c:v>86.010588440449936</c:v>
                </c:pt>
                <c:pt idx="5">
                  <c:v>73.005296120608904</c:v>
                </c:pt>
                <c:pt idx="6">
                  <c:v>68.359524248901465</c:v>
                </c:pt>
                <c:pt idx="7">
                  <c:v>68.086088674614814</c:v>
                </c:pt>
                <c:pt idx="8">
                  <c:v>64.496078893638099</c:v>
                </c:pt>
                <c:pt idx="9">
                  <c:v>60.09590893943367</c:v>
                </c:pt>
                <c:pt idx="10">
                  <c:v>56.658583878497588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7.3820729007100239E-2</c:v>
                </c:pt>
                <c:pt idx="1">
                  <c:v>5.3764427224286322E-2</c:v>
                </c:pt>
                <c:pt idx="2">
                  <c:v>5.6561978996895065E-2</c:v>
                </c:pt>
                <c:pt idx="3">
                  <c:v>4.4679792810347944E-2</c:v>
                </c:pt>
                <c:pt idx="4">
                  <c:v>6.3259653243357541E-2</c:v>
                </c:pt>
                <c:pt idx="5">
                  <c:v>7.2707053899636012E-2</c:v>
                </c:pt>
                <c:pt idx="6">
                  <c:v>5.8835985829211408E-2</c:v>
                </c:pt>
                <c:pt idx="7">
                  <c:v>6.115786765046622E-2</c:v>
                </c:pt>
                <c:pt idx="8">
                  <c:v>3.5056394726393596E-2</c:v>
                </c:pt>
                <c:pt idx="9">
                  <c:v>4.486162282223078E-2</c:v>
                </c:pt>
                <c:pt idx="10">
                  <c:v>5.0213044612992912E-2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2.8450000000000002</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2.8450000000000002</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2.8450000000000002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32.182292766833449</c:v>
                </c:pt>
                <c:pt idx="2">
                  <c:v>2.9110910281377209</c:v>
                </c:pt>
                <c:pt idx="3">
                  <c:v>28.341093997771679</c:v>
                </c:pt>
                <c:pt idx="4">
                  <c:v>34.897735734429887</c:v>
                </c:pt>
                <c:pt idx="5">
                  <c:v>34.37247477594584</c:v>
                </c:pt>
                <c:pt idx="7">
                  <c:v>88.03822252453584</c:v>
                </c:pt>
                <c:pt idx="8">
                  <c:v>2.0545778889821902</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63.434477792742847</c:v>
                </c:pt>
                <c:pt idx="4" formatCode="#,##0">
                  <c:v>34.897735734429887</c:v>
                </c:pt>
                <c:pt idx="5" formatCode="#,##0">
                  <c:v>34.37247477594584</c:v>
                </c:pt>
                <c:pt idx="6" formatCode="#,##0">
                  <c:v>90.092800413518034</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2.8450000000000002</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2.8450000000000002</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西都市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2.8450000000000002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西都市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西都市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西都市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70,047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8461.6399999999849</c:v>
                </c:pt>
                <c:pt idx="1">
                  <c:v>49755.199999999888</c:v>
                </c:pt>
                <c:pt idx="2">
                  <c:v>0</c:v>
                </c:pt>
                <c:pt idx="3">
                  <c:v>11830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138,148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10154.983396799982</c:v>
                </c:pt>
                <c:pt idx="1">
                  <c:v>65814.188351999852</c:v>
                </c:pt>
                <c:pt idx="2">
                  <c:v>0</c:v>
                </c:pt>
                <c:pt idx="3">
                  <c:v>62178.48</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78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西都市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48.906357444000008</c:v>
                </c:pt>
                <c:pt idx="1">
                  <c:v>6.3672217199999999</c:v>
                </c:pt>
                <c:pt idx="2">
                  <c:v>2.5651820160000001</c:v>
                </c:pt>
                <c:pt idx="3">
                  <c:v>0</c:v>
                </c:pt>
                <c:pt idx="4">
                  <c:v>3.04229109</c:v>
                </c:pt>
                <c:pt idx="5">
                  <c:v>17.383532979999998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1,092,573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西都市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997307</c:v>
                </c:pt>
                <c:pt idx="1">
                  <c:v>82600</c:v>
                </c:pt>
                <c:pt idx="2">
                  <c:v>12666</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40</c:v>
                </c:pt>
                <c:pt idx="3">
                  <c:v>40</c:v>
                </c:pt>
                <c:pt idx="4">
                  <c:v>40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330</c:v>
                </c:pt>
                <c:pt idx="6">
                  <c:v>330</c:v>
                </c:pt>
                <c:pt idx="7">
                  <c:v>11830</c:v>
                </c:pt>
                <c:pt idx="8">
                  <c:v>11830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30830.799999999999</c:v>
                </c:pt>
                <c:pt idx="1">
                  <c:v>33773.1</c:v>
                </c:pt>
                <c:pt idx="2">
                  <c:v>35306.400000000031</c:v>
                </c:pt>
                <c:pt idx="3">
                  <c:v>38135</c:v>
                </c:pt>
                <c:pt idx="4">
                  <c:v>40685.800000000047</c:v>
                </c:pt>
                <c:pt idx="5">
                  <c:v>42915.399999999921</c:v>
                </c:pt>
                <c:pt idx="6">
                  <c:v>43755.399999999921</c:v>
                </c:pt>
                <c:pt idx="7">
                  <c:v>46996.899999999921</c:v>
                </c:pt>
                <c:pt idx="8">
                  <c:v>49755.199999999888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5550.32</c:v>
                </c:pt>
                <c:pt idx="1">
                  <c:v>6009.96</c:v>
                </c:pt>
                <c:pt idx="2">
                  <c:v>6375.92</c:v>
                </c:pt>
                <c:pt idx="3">
                  <c:v>6678.09</c:v>
                </c:pt>
                <c:pt idx="4">
                  <c:v>7198.1200000000008</c:v>
                </c:pt>
                <c:pt idx="5">
                  <c:v>7458.909999999998</c:v>
                </c:pt>
                <c:pt idx="6">
                  <c:v>7816.8699999999953</c:v>
                </c:pt>
                <c:pt idx="7">
                  <c:v>8177.1399999999885</c:v>
                </c:pt>
                <c:pt idx="8">
                  <c:v>8461.6399999999849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0.25878692514299434</c:v>
                </c:pt>
                <c:pt idx="1">
                  <c:v>0.32170465405776966</c:v>
                </c:pt>
                <c:pt idx="2">
                  <c:v>0.32982077840182034</c:v>
                </c:pt>
                <c:pt idx="3">
                  <c:v>0.37645475013690533</c:v>
                </c:pt>
                <c:pt idx="4">
                  <c:v>0.41777791247253693</c:v>
                </c:pt>
                <c:pt idx="5">
                  <c:v>0.45429463478112631</c:v>
                </c:pt>
                <c:pt idx="6">
                  <c:v>0.46725182248820862</c:v>
                </c:pt>
                <c:pt idx="7">
                  <c:v>0.82782304924205818</c:v>
                </c:pt>
                <c:pt idx="8">
                  <c:v>0.85244346053926912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47.381252684171741</c:v>
                </c:pt>
                <c:pt idx="2">
                  <c:v>2.0052092612033161</c:v>
                </c:pt>
                <c:pt idx="3">
                  <c:v>29.624210581576719</c:v>
                </c:pt>
                <c:pt idx="4">
                  <c:v>44.206942054739592</c:v>
                </c:pt>
                <c:pt idx="5">
                  <c:v>51.374743314080128</c:v>
                </c:pt>
                <c:pt idx="7">
                  <c:v>77.532528723851982</c:v>
                </c:pt>
                <c:pt idx="8">
                  <c:v>2.5161226305675899</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79.01067252695178</c:v>
                </c:pt>
                <c:pt idx="4" formatCode="#,##0">
                  <c:v>44.206942054739592</c:v>
                </c:pt>
                <c:pt idx="5" formatCode="#,##0">
                  <c:v>51.374743314080128</c:v>
                </c:pt>
                <c:pt idx="6" formatCode="#,##0">
                  <c:v>80.048651354419576</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1141</c:v>
                </c:pt>
                <c:pt idx="1">
                  <c:v>1204</c:v>
                </c:pt>
                <c:pt idx="2">
                  <c:v>1257</c:v>
                </c:pt>
                <c:pt idx="3">
                  <c:v>1306</c:v>
                </c:pt>
                <c:pt idx="4">
                  <c:v>1389</c:v>
                </c:pt>
                <c:pt idx="5">
                  <c:v>1428</c:v>
                </c:pt>
                <c:pt idx="6">
                  <c:v>1487</c:v>
                </c:pt>
                <c:pt idx="7">
                  <c:v>1545</c:v>
                </c:pt>
                <c:pt idx="8">
                  <c:v>1593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162060.77956349793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138147.65174879984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1606632.2550000004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1358509.9290000002</c:v>
                </c:pt>
                <c:pt idx="1">
                  <c:v>176867.27</c:v>
                </c:pt>
                <c:pt idx="2">
                  <c:v>71255.055999999997</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75969.171748799839</c:v>
                </c:pt>
                <c:pt idx="1">
                  <c:v>0</c:v>
                </c:pt>
                <c:pt idx="2">
                  <c:v>62178.48</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排出量比較シート!$DN$21:$DN$50</c:f>
              <c:numCache>
                <c:formatCode>0.0%;;</c:formatCode>
                <c:ptCount val="30"/>
                <c:pt idx="0">
                  <c:v>0</c:v>
                </c:pt>
                <c:pt idx="1">
                  <c:v>1</c:v>
                </c:pt>
                <c:pt idx="2">
                  <c:v>0.86</c:v>
                </c:pt>
                <c:pt idx="3">
                  <c:v>1</c:v>
                </c:pt>
                <c:pt idx="4">
                  <c:v>0.97</c:v>
                </c:pt>
                <c:pt idx="5">
                  <c:v>1</c:v>
                </c:pt>
                <c:pt idx="6">
                  <c:v>0.31</c:v>
                </c:pt>
                <c:pt idx="7">
                  <c:v>1</c:v>
                </c:pt>
                <c:pt idx="8">
                  <c:v>0.63</c:v>
                </c:pt>
                <c:pt idx="9">
                  <c:v>1</c:v>
                </c:pt>
                <c:pt idx="10">
                  <c:v>0</c:v>
                </c:pt>
                <c:pt idx="11">
                  <c:v>1</c:v>
                </c:pt>
                <c:pt idx="12">
                  <c:v>0</c:v>
                </c:pt>
                <c:pt idx="13">
                  <c:v>0.84</c:v>
                </c:pt>
                <c:pt idx="14">
                  <c:v>1</c:v>
                </c:pt>
                <c:pt idx="15">
                  <c:v>0.89</c:v>
                </c:pt>
                <c:pt idx="16">
                  <c:v>0</c:v>
                </c:pt>
                <c:pt idx="17">
                  <c:v>0</c:v>
                </c:pt>
                <c:pt idx="18">
                  <c:v>0</c:v>
                </c:pt>
                <c:pt idx="19">
                  <c:v>0.28000000000000003</c:v>
                </c:pt>
                <c:pt idx="20">
                  <c:v>0.35</c:v>
                </c:pt>
                <c:pt idx="21">
                  <c:v>0.49</c:v>
                </c:pt>
                <c:pt idx="22">
                  <c:v>1</c:v>
                </c:pt>
                <c:pt idx="23">
                  <c:v>0.93</c:v>
                </c:pt>
                <c:pt idx="24">
                  <c:v>1</c:v>
                </c:pt>
                <c:pt idx="25">
                  <c:v>0</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0.4</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0.11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排出量比較シート!$DQ$21:$DQ$50</c:f>
              <c:numCache>
                <c:formatCode>0.0%;;</c:formatCode>
                <c:ptCount val="30"/>
                <c:pt idx="0">
                  <c:v>1</c:v>
                </c:pt>
                <c:pt idx="1">
                  <c:v>0</c:v>
                </c:pt>
                <c:pt idx="2">
                  <c:v>0.14000000000000001</c:v>
                </c:pt>
                <c:pt idx="3">
                  <c:v>0</c:v>
                </c:pt>
                <c:pt idx="4">
                  <c:v>0.03</c:v>
                </c:pt>
                <c:pt idx="5">
                  <c:v>0</c:v>
                </c:pt>
                <c:pt idx="6">
                  <c:v>0.03</c:v>
                </c:pt>
                <c:pt idx="7">
                  <c:v>0</c:v>
                </c:pt>
                <c:pt idx="8">
                  <c:v>0.37</c:v>
                </c:pt>
                <c:pt idx="9">
                  <c:v>0</c:v>
                </c:pt>
                <c:pt idx="10">
                  <c:v>1</c:v>
                </c:pt>
                <c:pt idx="11">
                  <c:v>0</c:v>
                </c:pt>
                <c:pt idx="12">
                  <c:v>0</c:v>
                </c:pt>
                <c:pt idx="13">
                  <c:v>0.16</c:v>
                </c:pt>
                <c:pt idx="14">
                  <c:v>0</c:v>
                </c:pt>
                <c:pt idx="15">
                  <c:v>0</c:v>
                </c:pt>
                <c:pt idx="16">
                  <c:v>1</c:v>
                </c:pt>
                <c:pt idx="17">
                  <c:v>1</c:v>
                </c:pt>
                <c:pt idx="18">
                  <c:v>1</c:v>
                </c:pt>
                <c:pt idx="19">
                  <c:v>0.72</c:v>
                </c:pt>
                <c:pt idx="20">
                  <c:v>0.65</c:v>
                </c:pt>
                <c:pt idx="21">
                  <c:v>0.11</c:v>
                </c:pt>
                <c:pt idx="22">
                  <c:v>0</c:v>
                </c:pt>
                <c:pt idx="23">
                  <c:v>7.0000000000000007E-2</c:v>
                </c:pt>
                <c:pt idx="24">
                  <c:v>0</c:v>
                </c:pt>
                <c:pt idx="25">
                  <c:v>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排出量比較シート!$DR$21:$DR$50</c:f>
              <c:numCache>
                <c:formatCode>0.0%;;</c:formatCode>
                <c:ptCount val="30"/>
                <c:pt idx="0">
                  <c:v>0</c:v>
                </c:pt>
                <c:pt idx="1">
                  <c:v>0</c:v>
                </c:pt>
                <c:pt idx="2">
                  <c:v>0</c:v>
                </c:pt>
                <c:pt idx="3">
                  <c:v>0</c:v>
                </c:pt>
                <c:pt idx="4">
                  <c:v>0</c:v>
                </c:pt>
                <c:pt idx="5">
                  <c:v>0</c:v>
                </c:pt>
                <c:pt idx="6">
                  <c:v>0.66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排出量比較シート!$DF$21:$DF$50</c:f>
              <c:numCache>
                <c:formatCode>#,##0;;</c:formatCode>
                <c:ptCount val="30"/>
                <c:pt idx="0">
                  <c:v>0</c:v>
                </c:pt>
                <c:pt idx="1">
                  <c:v>8</c:v>
                </c:pt>
                <c:pt idx="2">
                  <c:v>4</c:v>
                </c:pt>
                <c:pt idx="3">
                  <c:v>7</c:v>
                </c:pt>
                <c:pt idx="4">
                  <c:v>12</c:v>
                </c:pt>
                <c:pt idx="5">
                  <c:v>1</c:v>
                </c:pt>
                <c:pt idx="6">
                  <c:v>2</c:v>
                </c:pt>
                <c:pt idx="7">
                  <c:v>1</c:v>
                </c:pt>
                <c:pt idx="8">
                  <c:v>2</c:v>
                </c:pt>
                <c:pt idx="9">
                  <c:v>1</c:v>
                </c:pt>
                <c:pt idx="10">
                  <c:v>0</c:v>
                </c:pt>
                <c:pt idx="11">
                  <c:v>2</c:v>
                </c:pt>
                <c:pt idx="12">
                  <c:v>0</c:v>
                </c:pt>
                <c:pt idx="13">
                  <c:v>4</c:v>
                </c:pt>
                <c:pt idx="14">
                  <c:v>14</c:v>
                </c:pt>
                <c:pt idx="15">
                  <c:v>8</c:v>
                </c:pt>
                <c:pt idx="16">
                  <c:v>0</c:v>
                </c:pt>
                <c:pt idx="17">
                  <c:v>0</c:v>
                </c:pt>
                <c:pt idx="18">
                  <c:v>0</c:v>
                </c:pt>
                <c:pt idx="19">
                  <c:v>2</c:v>
                </c:pt>
                <c:pt idx="20">
                  <c:v>1</c:v>
                </c:pt>
                <c:pt idx="21">
                  <c:v>3</c:v>
                </c:pt>
                <c:pt idx="22">
                  <c:v>1</c:v>
                </c:pt>
                <c:pt idx="23">
                  <c:v>3</c:v>
                </c:pt>
                <c:pt idx="24">
                  <c:v>4</c:v>
                </c:pt>
                <c:pt idx="25">
                  <c:v>0</c:v>
                </c:pt>
                <c:pt idx="26">
                  <c:v>6</c:v>
                </c:pt>
                <c:pt idx="27">
                  <c:v>1</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排出量比較シート!$DI$21:$DI$50</c:f>
              <c:numCache>
                <c:formatCode>#,##0;;</c:formatCode>
                <c:ptCount val="30"/>
                <c:pt idx="0">
                  <c:v>1</c:v>
                </c:pt>
                <c:pt idx="1">
                  <c:v>0</c:v>
                </c:pt>
                <c:pt idx="2">
                  <c:v>1</c:v>
                </c:pt>
                <c:pt idx="3">
                  <c:v>0</c:v>
                </c:pt>
                <c:pt idx="4">
                  <c:v>1</c:v>
                </c:pt>
                <c:pt idx="5">
                  <c:v>0</c:v>
                </c:pt>
                <c:pt idx="6">
                  <c:v>1</c:v>
                </c:pt>
                <c:pt idx="7">
                  <c:v>0</c:v>
                </c:pt>
                <c:pt idx="8">
                  <c:v>1</c:v>
                </c:pt>
                <c:pt idx="9">
                  <c:v>0</c:v>
                </c:pt>
                <c:pt idx="10">
                  <c:v>2</c:v>
                </c:pt>
                <c:pt idx="11">
                  <c:v>0</c:v>
                </c:pt>
                <c:pt idx="12">
                  <c:v>0</c:v>
                </c:pt>
                <c:pt idx="13">
                  <c:v>1</c:v>
                </c:pt>
                <c:pt idx="14">
                  <c:v>0</c:v>
                </c:pt>
                <c:pt idx="15">
                  <c:v>0</c:v>
                </c:pt>
                <c:pt idx="16">
                  <c:v>1</c:v>
                </c:pt>
                <c:pt idx="17">
                  <c:v>4</c:v>
                </c:pt>
                <c:pt idx="18">
                  <c:v>1</c:v>
                </c:pt>
                <c:pt idx="19">
                  <c:v>1</c:v>
                </c:pt>
                <c:pt idx="20">
                  <c:v>1</c:v>
                </c:pt>
                <c:pt idx="21">
                  <c:v>1</c:v>
                </c:pt>
                <c:pt idx="22">
                  <c:v>0</c:v>
                </c:pt>
                <c:pt idx="23">
                  <c:v>1</c:v>
                </c:pt>
                <c:pt idx="24">
                  <c:v>0</c:v>
                </c:pt>
                <c:pt idx="25">
                  <c:v>2</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排出量比較シート!$DJ$21:$DJ$50</c:f>
              <c:numCache>
                <c:formatCode>#,##0;;</c:formatCode>
                <c:ptCount val="30"/>
                <c:pt idx="0">
                  <c:v>0</c:v>
                </c:pt>
                <c:pt idx="1">
                  <c:v>0</c:v>
                </c:pt>
                <c:pt idx="2">
                  <c:v>0</c:v>
                </c:pt>
                <c:pt idx="3">
                  <c:v>0</c:v>
                </c:pt>
                <c:pt idx="4">
                  <c:v>0</c:v>
                </c:pt>
                <c:pt idx="5">
                  <c:v>0</c:v>
                </c:pt>
                <c:pt idx="6">
                  <c:v>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排出量比較シート!$DL$21:$DL$50</c:f>
              <c:numCache>
                <c:formatCode>#,##0;;</c:formatCode>
                <c:ptCount val="30"/>
                <c:pt idx="0">
                  <c:v>1</c:v>
                </c:pt>
                <c:pt idx="1">
                  <c:v>8</c:v>
                </c:pt>
                <c:pt idx="2">
                  <c:v>5</c:v>
                </c:pt>
                <c:pt idx="3">
                  <c:v>7</c:v>
                </c:pt>
                <c:pt idx="4">
                  <c:v>13</c:v>
                </c:pt>
                <c:pt idx="5">
                  <c:v>1</c:v>
                </c:pt>
                <c:pt idx="6">
                  <c:v>5</c:v>
                </c:pt>
                <c:pt idx="7">
                  <c:v>1</c:v>
                </c:pt>
                <c:pt idx="8">
                  <c:v>3</c:v>
                </c:pt>
                <c:pt idx="9">
                  <c:v>1</c:v>
                </c:pt>
                <c:pt idx="10">
                  <c:v>2</c:v>
                </c:pt>
                <c:pt idx="11">
                  <c:v>2</c:v>
                </c:pt>
                <c:pt idx="12">
                  <c:v>0</c:v>
                </c:pt>
                <c:pt idx="13">
                  <c:v>5</c:v>
                </c:pt>
                <c:pt idx="14">
                  <c:v>14</c:v>
                </c:pt>
                <c:pt idx="15">
                  <c:v>10</c:v>
                </c:pt>
                <c:pt idx="16">
                  <c:v>1</c:v>
                </c:pt>
                <c:pt idx="17">
                  <c:v>4</c:v>
                </c:pt>
                <c:pt idx="18">
                  <c:v>1</c:v>
                </c:pt>
                <c:pt idx="19">
                  <c:v>3</c:v>
                </c:pt>
                <c:pt idx="20">
                  <c:v>2</c:v>
                </c:pt>
                <c:pt idx="21">
                  <c:v>6</c:v>
                </c:pt>
                <c:pt idx="22">
                  <c:v>1</c:v>
                </c:pt>
                <c:pt idx="23">
                  <c:v>4</c:v>
                </c:pt>
                <c:pt idx="24">
                  <c:v>4</c:v>
                </c:pt>
                <c:pt idx="25">
                  <c:v>2</c:v>
                </c:pt>
                <c:pt idx="26">
                  <c:v>6</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排出量比較シート!$CX$21:$CX$50</c:f>
              <c:numCache>
                <c:formatCode>[=0]#;[&lt;1]0.00;#,##0</c:formatCode>
                <c:ptCount val="30"/>
                <c:pt idx="0">
                  <c:v>0</c:v>
                </c:pt>
                <c:pt idx="1">
                  <c:v>74.113</c:v>
                </c:pt>
                <c:pt idx="2">
                  <c:v>121.285</c:v>
                </c:pt>
                <c:pt idx="3">
                  <c:v>198.70500000000001</c:v>
                </c:pt>
                <c:pt idx="4">
                  <c:v>112.211</c:v>
                </c:pt>
                <c:pt idx="5">
                  <c:v>7.1340000000000003</c:v>
                </c:pt>
                <c:pt idx="6">
                  <c:v>39.152000000000001</c:v>
                </c:pt>
                <c:pt idx="7">
                  <c:v>3.2959999999999998</c:v>
                </c:pt>
                <c:pt idx="8">
                  <c:v>7.508</c:v>
                </c:pt>
                <c:pt idx="9">
                  <c:v>2.6110000000000002</c:v>
                </c:pt>
                <c:pt idx="10">
                  <c:v>0</c:v>
                </c:pt>
                <c:pt idx="11">
                  <c:v>11.108000000000001</c:v>
                </c:pt>
                <c:pt idx="12">
                  <c:v>0</c:v>
                </c:pt>
                <c:pt idx="13">
                  <c:v>18.93</c:v>
                </c:pt>
                <c:pt idx="14">
                  <c:v>236.17699999999999</c:v>
                </c:pt>
                <c:pt idx="15">
                  <c:v>60.871000000000002</c:v>
                </c:pt>
                <c:pt idx="16">
                  <c:v>0</c:v>
                </c:pt>
                <c:pt idx="17">
                  <c:v>0</c:v>
                </c:pt>
                <c:pt idx="18">
                  <c:v>0</c:v>
                </c:pt>
                <c:pt idx="19">
                  <c:v>6.9119999999999999</c:v>
                </c:pt>
                <c:pt idx="20">
                  <c:v>4.6669999999999998</c:v>
                </c:pt>
                <c:pt idx="21">
                  <c:v>16.832000000000001</c:v>
                </c:pt>
                <c:pt idx="22">
                  <c:v>2.8450000000000002</c:v>
                </c:pt>
                <c:pt idx="23">
                  <c:v>50.966000000000001</c:v>
                </c:pt>
                <c:pt idx="24">
                  <c:v>49.786000000000001</c:v>
                </c:pt>
                <c:pt idx="25">
                  <c:v>0</c:v>
                </c:pt>
                <c:pt idx="26">
                  <c:v>28.475000000000001</c:v>
                </c:pt>
                <c:pt idx="27">
                  <c:v>3.387</c:v>
                </c:pt>
                <c:pt idx="28">
                  <c:v>3.4590000000000001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13.737</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7.2320000000000002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排出量比較シート!$DA$21:$DA$50</c:f>
              <c:numCache>
                <c:formatCode>[=0]#;[&lt;1]0.00;#,##0</c:formatCode>
                <c:ptCount val="30"/>
                <c:pt idx="0">
                  <c:v>11.298</c:v>
                </c:pt>
                <c:pt idx="1">
                  <c:v>0</c:v>
                </c:pt>
                <c:pt idx="2">
                  <c:v>19.225999999999999</c:v>
                </c:pt>
                <c:pt idx="3">
                  <c:v>0</c:v>
                </c:pt>
                <c:pt idx="4">
                  <c:v>3.07</c:v>
                </c:pt>
                <c:pt idx="5">
                  <c:v>0</c:v>
                </c:pt>
                <c:pt idx="6">
                  <c:v>4.3319999999999999</c:v>
                </c:pt>
                <c:pt idx="7">
                  <c:v>0</c:v>
                </c:pt>
                <c:pt idx="8">
                  <c:v>4.4740000000000002</c:v>
                </c:pt>
                <c:pt idx="9">
                  <c:v>0</c:v>
                </c:pt>
                <c:pt idx="10">
                  <c:v>16.510999999999999</c:v>
                </c:pt>
                <c:pt idx="11">
                  <c:v>0</c:v>
                </c:pt>
                <c:pt idx="12">
                  <c:v>0</c:v>
                </c:pt>
                <c:pt idx="13">
                  <c:v>3.5230000000000001</c:v>
                </c:pt>
                <c:pt idx="14">
                  <c:v>0</c:v>
                </c:pt>
                <c:pt idx="15">
                  <c:v>0</c:v>
                </c:pt>
                <c:pt idx="16">
                  <c:v>2.4740000000000002</c:v>
                </c:pt>
                <c:pt idx="17">
                  <c:v>32.331000000000003</c:v>
                </c:pt>
                <c:pt idx="18">
                  <c:v>8.5489999999999995</c:v>
                </c:pt>
                <c:pt idx="19">
                  <c:v>17.837</c:v>
                </c:pt>
                <c:pt idx="20">
                  <c:v>8.7010000000000005</c:v>
                </c:pt>
                <c:pt idx="21">
                  <c:v>3.895</c:v>
                </c:pt>
                <c:pt idx="22">
                  <c:v>0</c:v>
                </c:pt>
                <c:pt idx="23">
                  <c:v>3.7010000000000001</c:v>
                </c:pt>
                <c:pt idx="24">
                  <c:v>0</c:v>
                </c:pt>
                <c:pt idx="25">
                  <c:v>9.9160000000000004</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排出量比較シート!$DB$21:$DB$50</c:f>
              <c:numCache>
                <c:formatCode>[=0]#;[&lt;1]0.00;#,##0</c:formatCode>
                <c:ptCount val="30"/>
                <c:pt idx="0">
                  <c:v>0</c:v>
                </c:pt>
                <c:pt idx="1">
                  <c:v>0</c:v>
                </c:pt>
                <c:pt idx="2">
                  <c:v>0</c:v>
                </c:pt>
                <c:pt idx="3">
                  <c:v>0</c:v>
                </c:pt>
                <c:pt idx="4">
                  <c:v>0</c:v>
                </c:pt>
                <c:pt idx="5">
                  <c:v>0</c:v>
                </c:pt>
                <c:pt idx="6">
                  <c:v>84.436999999999998</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排出量比較シート!$DD$21:$DD$50</c:f>
              <c:numCache>
                <c:formatCode>[=0]#;[&lt;1]0.00;#,##0</c:formatCode>
                <c:ptCount val="30"/>
                <c:pt idx="0">
                  <c:v>11.298</c:v>
                </c:pt>
                <c:pt idx="1">
                  <c:v>74.113</c:v>
                </c:pt>
                <c:pt idx="2">
                  <c:v>140.511</c:v>
                </c:pt>
                <c:pt idx="3">
                  <c:v>198.70500000000001</c:v>
                </c:pt>
                <c:pt idx="4">
                  <c:v>115.28099999999999</c:v>
                </c:pt>
                <c:pt idx="5">
                  <c:v>7.1340000000000003</c:v>
                </c:pt>
                <c:pt idx="6">
                  <c:v>127.92099999999999</c:v>
                </c:pt>
                <c:pt idx="7">
                  <c:v>3.2959999999999998</c:v>
                </c:pt>
                <c:pt idx="8">
                  <c:v>11.981999999999999</c:v>
                </c:pt>
                <c:pt idx="9">
                  <c:v>2.6110000000000002</c:v>
                </c:pt>
                <c:pt idx="10">
                  <c:v>16.510999999999999</c:v>
                </c:pt>
                <c:pt idx="11">
                  <c:v>11.108000000000001</c:v>
                </c:pt>
                <c:pt idx="12">
                  <c:v>0</c:v>
                </c:pt>
                <c:pt idx="13">
                  <c:v>22.452999999999999</c:v>
                </c:pt>
                <c:pt idx="14">
                  <c:v>236.17699999999999</c:v>
                </c:pt>
                <c:pt idx="15">
                  <c:v>68.103000000000009</c:v>
                </c:pt>
                <c:pt idx="16">
                  <c:v>2.4740000000000002</c:v>
                </c:pt>
                <c:pt idx="17">
                  <c:v>32.331000000000003</c:v>
                </c:pt>
                <c:pt idx="18">
                  <c:v>8.5489999999999995</c:v>
                </c:pt>
                <c:pt idx="19">
                  <c:v>24.748999999999999</c:v>
                </c:pt>
                <c:pt idx="20">
                  <c:v>13.368</c:v>
                </c:pt>
                <c:pt idx="21">
                  <c:v>34.464000000000006</c:v>
                </c:pt>
                <c:pt idx="22">
                  <c:v>2.8450000000000002</c:v>
                </c:pt>
                <c:pt idx="23">
                  <c:v>54.667000000000002</c:v>
                </c:pt>
                <c:pt idx="24">
                  <c:v>49.786000000000001</c:v>
                </c:pt>
                <c:pt idx="25">
                  <c:v>9.9160000000000004</c:v>
                </c:pt>
                <c:pt idx="26">
                  <c:v>28.475000000000001</c:v>
                </c:pt>
                <c:pt idx="27">
                  <c:v>3.387</c:v>
                </c:pt>
                <c:pt idx="28">
                  <c:v>3.4590000000000001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排出量比較シート!$CU$21:$CU$50</c:f>
              <c:numCache>
                <c:formatCode>\(0%\);;</c:formatCode>
                <c:ptCount val="30"/>
                <c:pt idx="0">
                  <c:v>0.27389601725079393</c:v>
                </c:pt>
                <c:pt idx="1">
                  <c:v>0</c:v>
                </c:pt>
                <c:pt idx="2">
                  <c:v>0.42224051859768724</c:v>
                </c:pt>
                <c:pt idx="3">
                  <c:v>0</c:v>
                </c:pt>
                <c:pt idx="4">
                  <c:v>7.3311761235534456E-2</c:v>
                </c:pt>
                <c:pt idx="5">
                  <c:v>0</c:v>
                </c:pt>
                <c:pt idx="6">
                  <c:v>8.4258679510558168E-2</c:v>
                </c:pt>
                <c:pt idx="7">
                  <c:v>0</c:v>
                </c:pt>
                <c:pt idx="8">
                  <c:v>9.9816043446814759E-2</c:v>
                </c:pt>
                <c:pt idx="9">
                  <c:v>0</c:v>
                </c:pt>
                <c:pt idx="10">
                  <c:v>0.50199658857625495</c:v>
                </c:pt>
                <c:pt idx="11">
                  <c:v>0</c:v>
                </c:pt>
                <c:pt idx="12">
                  <c:v>0</c:v>
                </c:pt>
                <c:pt idx="13">
                  <c:v>0.1127924012683668</c:v>
                </c:pt>
                <c:pt idx="14">
                  <c:v>0</c:v>
                </c:pt>
                <c:pt idx="15">
                  <c:v>0</c:v>
                </c:pt>
                <c:pt idx="16">
                  <c:v>0.12686588928439993</c:v>
                </c:pt>
                <c:pt idx="17">
                  <c:v>0.45062799035562928</c:v>
                </c:pt>
                <c:pt idx="18">
                  <c:v>0.28405692765979729</c:v>
                </c:pt>
                <c:pt idx="19">
                  <c:v>0.38981780437509034</c:v>
                </c:pt>
                <c:pt idx="20">
                  <c:v>0.31645779018780518</c:v>
                </c:pt>
                <c:pt idx="21">
                  <c:v>0.10053874357121009</c:v>
                </c:pt>
                <c:pt idx="22">
                  <c:v>0</c:v>
                </c:pt>
                <c:pt idx="23">
                  <c:v>0.10067998266334439</c:v>
                </c:pt>
                <c:pt idx="24">
                  <c:v>0</c:v>
                </c:pt>
                <c:pt idx="25">
                  <c:v>0.25308460019436618</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排出量比較シート!$CM$21:$CM$50</c:f>
              <c:numCache>
                <c:formatCode>\(0%\);;</c:formatCode>
                <c:ptCount val="30"/>
                <c:pt idx="0">
                  <c:v>0</c:v>
                </c:pt>
                <c:pt idx="1">
                  <c:v>1</c:v>
                </c:pt>
                <c:pt idx="2">
                  <c:v>0.76604600465678574</c:v>
                </c:pt>
                <c:pt idx="3">
                  <c:v>1</c:v>
                </c:pt>
                <c:pt idx="4">
                  <c:v>0.5556487124539633</c:v>
                </c:pt>
                <c:pt idx="5">
                  <c:v>3.5162103986977521E-2</c:v>
                </c:pt>
                <c:pt idx="6">
                  <c:v>0.46747421907633013</c:v>
                </c:pt>
                <c:pt idx="7">
                  <c:v>0.15811895653207836</c:v>
                </c:pt>
                <c:pt idx="8">
                  <c:v>0.1719397780443879</c:v>
                </c:pt>
                <c:pt idx="9">
                  <c:v>7.8956741670874311E-2</c:v>
                </c:pt>
                <c:pt idx="10">
                  <c:v>0</c:v>
                </c:pt>
                <c:pt idx="11">
                  <c:v>0.3430497704546232</c:v>
                </c:pt>
                <c:pt idx="12">
                  <c:v>0</c:v>
                </c:pt>
                <c:pt idx="13">
                  <c:v>0.35158966476849457</c:v>
                </c:pt>
                <c:pt idx="14">
                  <c:v>1</c:v>
                </c:pt>
                <c:pt idx="15">
                  <c:v>0.50274718987207789</c:v>
                </c:pt>
                <c:pt idx="16">
                  <c:v>0</c:v>
                </c:pt>
                <c:pt idx="17">
                  <c:v>0</c:v>
                </c:pt>
                <c:pt idx="18">
                  <c:v>0</c:v>
                </c:pt>
                <c:pt idx="19">
                  <c:v>0.28150825929034873</c:v>
                </c:pt>
                <c:pt idx="20">
                  <c:v>9.2836944859143386E-2</c:v>
                </c:pt>
                <c:pt idx="21">
                  <c:v>0.47801219112488702</c:v>
                </c:pt>
                <c:pt idx="22">
                  <c:v>5.0213044612992912E-2</c:v>
                </c:pt>
                <c:pt idx="23">
                  <c:v>0.57640140837610332</c:v>
                </c:pt>
                <c:pt idx="24">
                  <c:v>0.69840957023546346</c:v>
                </c:pt>
                <c:pt idx="25">
                  <c:v>0</c:v>
                </c:pt>
                <c:pt idx="26">
                  <c:v>0.17235513260916463</c:v>
                </c:pt>
                <c:pt idx="27">
                  <c:v>0.16552088651732436</c:v>
                </c:pt>
                <c:pt idx="28">
                  <c:v>0.55889688079386002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排出量比較シート!$BV$21:$BV$50</c:f>
              <c:numCache>
                <c:formatCode>0%</c:formatCode>
                <c:ptCount val="30"/>
                <c:pt idx="0">
                  <c:v>0.1571172686377271</c:v>
                </c:pt>
                <c:pt idx="1">
                  <c:v>0.32744488226110763</c:v>
                </c:pt>
                <c:pt idx="2">
                  <c:v>0.47985433165938834</c:v>
                </c:pt>
                <c:pt idx="3">
                  <c:v>0.51900428520386155</c:v>
                </c:pt>
                <c:pt idx="4">
                  <c:v>0.56534276380184734</c:v>
                </c:pt>
                <c:pt idx="5">
                  <c:v>0.58203465073367577</c:v>
                </c:pt>
                <c:pt idx="6">
                  <c:v>0.31631855528264863</c:v>
                </c:pt>
                <c:pt idx="7">
                  <c:v>0.12236968805521296</c:v>
                </c:pt>
                <c:pt idx="8">
                  <c:v>0.22258455424408199</c:v>
                </c:pt>
                <c:pt idx="9">
                  <c:v>0.22841467444280816</c:v>
                </c:pt>
                <c:pt idx="10">
                  <c:v>0.17039678523254517</c:v>
                </c:pt>
                <c:pt idx="11">
                  <c:v>0.18365032250303107</c:v>
                </c:pt>
                <c:pt idx="12">
                  <c:v>0.48806654311488457</c:v>
                </c:pt>
                <c:pt idx="13">
                  <c:v>0.26521373720450842</c:v>
                </c:pt>
                <c:pt idx="14">
                  <c:v>0.54173877986175312</c:v>
                </c:pt>
                <c:pt idx="15">
                  <c:v>0.4046713534179856</c:v>
                </c:pt>
                <c:pt idx="16">
                  <c:v>0.21288940875184656</c:v>
                </c:pt>
                <c:pt idx="17">
                  <c:v>2.1386131567299189E-2</c:v>
                </c:pt>
                <c:pt idx="18">
                  <c:v>0.13973102493834008</c:v>
                </c:pt>
                <c:pt idx="19">
                  <c:v>0.14873799531480508</c:v>
                </c:pt>
                <c:pt idx="20">
                  <c:v>0.28720343959848449</c:v>
                </c:pt>
                <c:pt idx="21">
                  <c:v>0.28376711125660109</c:v>
                </c:pt>
                <c:pt idx="22">
                  <c:v>0.32450516328742052</c:v>
                </c:pt>
                <c:pt idx="23">
                  <c:v>0.37753203416653158</c:v>
                </c:pt>
                <c:pt idx="24">
                  <c:v>0.43361365926915502</c:v>
                </c:pt>
                <c:pt idx="25">
                  <c:v>0.10915267799084216</c:v>
                </c:pt>
                <c:pt idx="26">
                  <c:v>0.5947368616488744</c:v>
                </c:pt>
                <c:pt idx="27">
                  <c:v>0.16799620243734487</c:v>
                </c:pt>
                <c:pt idx="28">
                  <c:v>7.8587075392174494E-2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排出量比較シート!$BZ$21:$BZ$50</c:f>
              <c:numCache>
                <c:formatCode>0%</c:formatCode>
                <c:ptCount val="30"/>
                <c:pt idx="0">
                  <c:v>0.26753407234674859</c:v>
                </c:pt>
                <c:pt idx="1">
                  <c:v>0.17953220563440792</c:v>
                </c:pt>
                <c:pt idx="2">
                  <c:v>0.13800226376216393</c:v>
                </c:pt>
                <c:pt idx="3">
                  <c:v>0.13872678162105867</c:v>
                </c:pt>
                <c:pt idx="4">
                  <c:v>0.11723072200013553</c:v>
                </c:pt>
                <c:pt idx="5">
                  <c:v>7.7615654316342528E-2</c:v>
                </c:pt>
                <c:pt idx="6">
                  <c:v>0.19417896437622784</c:v>
                </c:pt>
                <c:pt idx="7">
                  <c:v>0.19904674248489074</c:v>
                </c:pt>
                <c:pt idx="8">
                  <c:v>0.22847713834297978</c:v>
                </c:pt>
                <c:pt idx="9">
                  <c:v>0.24802358210661676</c:v>
                </c:pt>
                <c:pt idx="10">
                  <c:v>0.15938017380133684</c:v>
                </c:pt>
                <c:pt idx="11">
                  <c:v>0.20647211624021952</c:v>
                </c:pt>
                <c:pt idx="12">
                  <c:v>0.12095607056471415</c:v>
                </c:pt>
                <c:pt idx="13">
                  <c:v>0.15385595212909156</c:v>
                </c:pt>
                <c:pt idx="14">
                  <c:v>0.11900502412563238</c:v>
                </c:pt>
                <c:pt idx="15">
                  <c:v>8.7709367174259464E-2</c:v>
                </c:pt>
                <c:pt idx="16">
                  <c:v>0.18641595273862574</c:v>
                </c:pt>
                <c:pt idx="17">
                  <c:v>0.42914137575944722</c:v>
                </c:pt>
                <c:pt idx="18">
                  <c:v>0.21256853635653869</c:v>
                </c:pt>
                <c:pt idx="19">
                  <c:v>0.27718484198160825</c:v>
                </c:pt>
                <c:pt idx="20">
                  <c:v>0.1570818666311074</c:v>
                </c:pt>
                <c:pt idx="21">
                  <c:v>0.17190709782378583</c:v>
                </c:pt>
                <c:pt idx="22">
                  <c:v>0.16458133383761736</c:v>
                </c:pt>
                <c:pt idx="23">
                  <c:v>0.15695467084484332</c:v>
                </c:pt>
                <c:pt idx="24">
                  <c:v>0.13704899448273344</c:v>
                </c:pt>
                <c:pt idx="25">
                  <c:v>0.23797068334404317</c:v>
                </c:pt>
                <c:pt idx="26">
                  <c:v>0.1017506947255713</c:v>
                </c:pt>
                <c:pt idx="27">
                  <c:v>0.1716499020012211</c:v>
                </c:pt>
                <c:pt idx="28">
                  <c:v>0.18495134462451579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排出量比較シート!$CA$21:$CA$50</c:f>
              <c:numCache>
                <c:formatCode>0%</c:formatCode>
                <c:ptCount val="30"/>
                <c:pt idx="0">
                  <c:v>0.18149625075777015</c:v>
                </c:pt>
                <c:pt idx="1">
                  <c:v>0.16590691661419968</c:v>
                </c:pt>
                <c:pt idx="2">
                  <c:v>0.19167390594759731</c:v>
                </c:pt>
                <c:pt idx="3">
                  <c:v>0.14288085248540716</c:v>
                </c:pt>
                <c:pt idx="4">
                  <c:v>0.11834731080393739</c:v>
                </c:pt>
                <c:pt idx="5">
                  <c:v>0.16125302527476465</c:v>
                </c:pt>
                <c:pt idx="6">
                  <c:v>0.2080547143302163</c:v>
                </c:pt>
                <c:pt idx="7">
                  <c:v>0.21755741011729968</c:v>
                </c:pt>
                <c:pt idx="8">
                  <c:v>0.19118183611882231</c:v>
                </c:pt>
                <c:pt idx="9">
                  <c:v>0.17504355326662874</c:v>
                </c:pt>
                <c:pt idx="10">
                  <c:v>0.30173264915136067</c:v>
                </c:pt>
                <c:pt idx="11">
                  <c:v>0.26970472972587528</c:v>
                </c:pt>
                <c:pt idx="12">
                  <c:v>0.11642362790325675</c:v>
                </c:pt>
                <c:pt idx="13">
                  <c:v>0.23130334574717035</c:v>
                </c:pt>
                <c:pt idx="14">
                  <c:v>0.12208946326952497</c:v>
                </c:pt>
                <c:pt idx="15">
                  <c:v>8.4350180194770114E-2</c:v>
                </c:pt>
                <c:pt idx="16">
                  <c:v>0.21568460951952043</c:v>
                </c:pt>
                <c:pt idx="17">
                  <c:v>0.25027137222755014</c:v>
                </c:pt>
                <c:pt idx="18">
                  <c:v>0.25634600016006504</c:v>
                </c:pt>
                <c:pt idx="19">
                  <c:v>0.2261895013672118</c:v>
                </c:pt>
                <c:pt idx="20">
                  <c:v>0.15152194393260895</c:v>
                </c:pt>
                <c:pt idx="21">
                  <c:v>0.27003418708663235</c:v>
                </c:pt>
                <c:pt idx="22">
                  <c:v>0.14235839118634006</c:v>
                </c:pt>
                <c:pt idx="23">
                  <c:v>0.21200657523237051</c:v>
                </c:pt>
                <c:pt idx="24">
                  <c:v>0.16871811864557071</c:v>
                </c:pt>
                <c:pt idx="25">
                  <c:v>0.2209669890414131</c:v>
                </c:pt>
                <c:pt idx="26">
                  <c:v>7.9248234065153703E-2</c:v>
                </c:pt>
                <c:pt idx="27">
                  <c:v>0.24905919542401994</c:v>
                </c:pt>
                <c:pt idx="28">
                  <c:v>0.36281281810870208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排出量比較シート!$CB$21:$CB$50</c:f>
              <c:numCache>
                <c:formatCode>0%</c:formatCode>
                <c:ptCount val="30"/>
                <c:pt idx="0">
                  <c:v>0.36677902183864097</c:v>
                </c:pt>
                <c:pt idx="1">
                  <c:v>0.32711599549028492</c:v>
                </c:pt>
                <c:pt idx="2">
                  <c:v>0.17771976464959774</c:v>
                </c:pt>
                <c:pt idx="3">
                  <c:v>0.19588258249174856</c:v>
                </c:pt>
                <c:pt idx="4">
                  <c:v>0.19077477864918246</c:v>
                </c:pt>
                <c:pt idx="5">
                  <c:v>0.17035382187366857</c:v>
                </c:pt>
                <c:pt idx="6">
                  <c:v>0.26588477797781329</c:v>
                </c:pt>
                <c:pt idx="7">
                  <c:v>0.43188955560007519</c:v>
                </c:pt>
                <c:pt idx="8">
                  <c:v>0.32542238864828998</c:v>
                </c:pt>
                <c:pt idx="9">
                  <c:v>0.33413440966816416</c:v>
                </c:pt>
                <c:pt idx="10">
                  <c:v>0.35811894773073499</c:v>
                </c:pt>
                <c:pt idx="11">
                  <c:v>0.31900478486118289</c:v>
                </c:pt>
                <c:pt idx="12">
                  <c:v>0.27455375841714463</c:v>
                </c:pt>
                <c:pt idx="13">
                  <c:v>0.33680142867030821</c:v>
                </c:pt>
                <c:pt idx="14">
                  <c:v>0.20551316055330898</c:v>
                </c:pt>
                <c:pt idx="15">
                  <c:v>0.42326909921298478</c:v>
                </c:pt>
                <c:pt idx="16">
                  <c:v>0.35063916492128933</c:v>
                </c:pt>
                <c:pt idx="17">
                  <c:v>0.25653689354743664</c:v>
                </c:pt>
                <c:pt idx="18">
                  <c:v>0.36938431250916526</c:v>
                </c:pt>
                <c:pt idx="19">
                  <c:v>0.3209241177782316</c:v>
                </c:pt>
                <c:pt idx="20">
                  <c:v>0.38486326195296794</c:v>
                </c:pt>
                <c:pt idx="21">
                  <c:v>0.25167084975120618</c:v>
                </c:pt>
                <c:pt idx="22">
                  <c:v>0.36855511168862193</c:v>
                </c:pt>
                <c:pt idx="23">
                  <c:v>0.24212969098202183</c:v>
                </c:pt>
                <c:pt idx="24">
                  <c:v>0.24520904955018363</c:v>
                </c:pt>
                <c:pt idx="25">
                  <c:v>0.41608006638803152</c:v>
                </c:pt>
                <c:pt idx="26">
                  <c:v>0.20865211446794385</c:v>
                </c:pt>
                <c:pt idx="27">
                  <c:v>0.36294244700951334</c:v>
                </c:pt>
                <c:pt idx="28">
                  <c:v>0.37364876187460755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排出量比較シート!$CH$21:$CH$50</c:f>
              <c:numCache>
                <c:formatCode>0%</c:formatCode>
                <c:ptCount val="30"/>
                <c:pt idx="0">
                  <c:v>2.7073386419113173E-2</c:v>
                </c:pt>
                <c:pt idx="1">
                  <c:v>0</c:v>
                </c:pt>
                <c:pt idx="2">
                  <c:v>1.2749733981252653E-2</c:v>
                </c:pt>
                <c:pt idx="3">
                  <c:v>3.5054981979240956E-3</c:v>
                </c:pt>
                <c:pt idx="4">
                  <c:v>8.3044247448971695E-3</c:v>
                </c:pt>
                <c:pt idx="5">
                  <c:v>8.7428478015485599E-3</c:v>
                </c:pt>
                <c:pt idx="6">
                  <c:v>1.5562988033094088E-2</c:v>
                </c:pt>
                <c:pt idx="7">
                  <c:v>2.913660374252134E-2</c:v>
                </c:pt>
                <c:pt idx="8">
                  <c:v>3.2334082645825907E-2</c:v>
                </c:pt>
                <c:pt idx="9">
                  <c:v>1.4383780515782306E-2</c:v>
                </c:pt>
                <c:pt idx="10">
                  <c:v>1.0371444084022304E-2</c:v>
                </c:pt>
                <c:pt idx="11">
                  <c:v>2.1168046669691288E-2</c:v>
                </c:pt>
                <c:pt idx="12">
                  <c:v>0</c:v>
                </c:pt>
                <c:pt idx="13">
                  <c:v>1.2825536248921457E-2</c:v>
                </c:pt>
                <c:pt idx="14">
                  <c:v>1.1653572189780536E-2</c:v>
                </c:pt>
                <c:pt idx="15">
                  <c:v>0</c:v>
                </c:pt>
                <c:pt idx="16">
                  <c:v>3.4370864068717977E-2</c:v>
                </c:pt>
                <c:pt idx="17">
                  <c:v>4.2664226898266815E-2</c:v>
                </c:pt>
                <c:pt idx="18">
                  <c:v>2.197012603589105E-2</c:v>
                </c:pt>
                <c:pt idx="19">
                  <c:v>2.6963543558143118E-2</c:v>
                </c:pt>
                <c:pt idx="20">
                  <c:v>1.9329487884831298E-2</c:v>
                </c:pt>
                <c:pt idx="21">
                  <c:v>2.262075408177449E-2</c:v>
                </c:pt>
                <c:pt idx="22">
                  <c:v>0</c:v>
                </c:pt>
                <c:pt idx="23">
                  <c:v>1.137702877423276E-2</c:v>
                </c:pt>
                <c:pt idx="24">
                  <c:v>1.5410178052357199E-2</c:v>
                </c:pt>
                <c:pt idx="25">
                  <c:v>1.5829583235669901E-2</c:v>
                </c:pt>
                <c:pt idx="26">
                  <c:v>1.5612095092456738E-2</c:v>
                </c:pt>
                <c:pt idx="27">
                  <c:v>4.8352253127900743E-2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c:ext uri="{02D57815-91ED-43cb-92C2-25804820EDAC}">
                        <c15:formulaRef>
                          <c15:sqref>排出量比較シート!$BW$21:$BW$50</c15:sqref>
                        </c15:formulaRef>
                      </c:ext>
                    </c:extLst>
                    <c:numCache>
                      <c:formatCode>0%</c:formatCode>
                      <c:ptCount val="30"/>
                      <c:pt idx="0">
                        <c:v>7.0432209402572402E-2</c:v>
                      </c:pt>
                      <c:pt idx="1">
                        <c:v>0.23229468495323455</c:v>
                      </c:pt>
                      <c:pt idx="2">
                        <c:v>0.42540833973248582</c:v>
                      </c:pt>
                      <c:pt idx="3">
                        <c:v>0.47072535355356282</c:v>
                      </c:pt>
                      <c:pt idx="4">
                        <c:v>0.55167634098740825</c:v>
                      </c:pt>
                      <c:pt idx="5">
                        <c:v>0.5390431505624933</c:v>
                      </c:pt>
                      <c:pt idx="6">
                        <c:v>0.27346683923986798</c:v>
                      </c:pt>
                      <c:pt idx="7">
                        <c:v>7.8789152680720037E-2</c:v>
                      </c:pt>
                      <c:pt idx="8">
                        <c:v>0.1511517679313322</c:v>
                      </c:pt>
                      <c:pt idx="9">
                        <c:v>0.207401712007699</c:v>
                      </c:pt>
                      <c:pt idx="10">
                        <c:v>5.4314627232780299E-2</c:v>
                      </c:pt>
                      <c:pt idx="11">
                        <c:v>0.15056694025634448</c:v>
                      </c:pt>
                      <c:pt idx="12">
                        <c:v>0.47772439808881267</c:v>
                      </c:pt>
                      <c:pt idx="13">
                        <c:v>0.20662219794100709</c:v>
                      </c:pt>
                      <c:pt idx="14">
                        <c:v>0.5297259993230844</c:v>
                      </c:pt>
                      <c:pt idx="15">
                        <c:v>0.29035993030180768</c:v>
                      </c:pt>
                      <c:pt idx="16">
                        <c:v>0.17489029924611821</c:v>
                      </c:pt>
                      <c:pt idx="17">
                        <c:v>9.1397948284795954E-3</c:v>
                      </c:pt>
                      <c:pt idx="18">
                        <c:v>7.7627512014132871E-2</c:v>
                      </c:pt>
                      <c:pt idx="19">
                        <c:v>0.12252084722827178</c:v>
                      </c:pt>
                      <c:pt idx="20">
                        <c:v>2.7830660695095467E-2</c:v>
                      </c:pt>
                      <c:pt idx="21">
                        <c:v>0.17088140982010963</c:v>
                      </c:pt>
                      <c:pt idx="22">
                        <c:v>0.16850455147596693</c:v>
                      </c:pt>
                      <c:pt idx="23">
                        <c:v>0.25580788683433553</c:v>
                      </c:pt>
                      <c:pt idx="24">
                        <c:v>0.38974742548033636</c:v>
                      </c:pt>
                      <c:pt idx="25">
                        <c:v>4.040533544315867E-2</c:v>
                      </c:pt>
                      <c:pt idx="26">
                        <c:v>0.54964918425290632</c:v>
                      </c:pt>
                      <c:pt idx="27">
                        <c:v>0.12819140041662799</c:v>
                      </c:pt>
                      <c:pt idx="28">
                        <c:v>6.9481458556318904E-2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1.5109433274994068E-2</c:v>
                      </c:pt>
                      <c:pt idx="1">
                        <c:v>9.4773102679453266E-3</c:v>
                      </c:pt>
                      <c:pt idx="2">
                        <c:v>1.5928341224279594E-2</c:v>
                      </c:pt>
                      <c:pt idx="3">
                        <c:v>1.4173638131707116E-2</c:v>
                      </c:pt>
                      <c:pt idx="4">
                        <c:v>8.8150832426672574E-3</c:v>
                      </c:pt>
                      <c:pt idx="5">
                        <c:v>9.729956896303368E-3</c:v>
                      </c:pt>
                      <c:pt idx="6">
                        <c:v>1.618201477390413E-2</c:v>
                      </c:pt>
                      <c:pt idx="7">
                        <c:v>1.3005551667809961E-2</c:v>
                      </c:pt>
                      <c:pt idx="8">
                        <c:v>2.062030847984957E-2</c:v>
                      </c:pt>
                      <c:pt idx="9">
                        <c:v>1.3501238165865339E-2</c:v>
                      </c:pt>
                      <c:pt idx="10">
                        <c:v>2.0260070781593583E-2</c:v>
                      </c:pt>
                      <c:pt idx="11">
                        <c:v>1.2521122918884483E-2</c:v>
                      </c:pt>
                      <c:pt idx="12">
                        <c:v>1.034214502607188E-2</c:v>
                      </c:pt>
                      <c:pt idx="13">
                        <c:v>1.0013023006840671E-2</c:v>
                      </c:pt>
                      <c:pt idx="14">
                        <c:v>6.7131078002787446E-3</c:v>
                      </c:pt>
                      <c:pt idx="15">
                        <c:v>6.9239109020385282E-3</c:v>
                      </c:pt>
                      <c:pt idx="16">
                        <c:v>6.2032339100850913E-3</c:v>
                      </c:pt>
                      <c:pt idx="17">
                        <c:v>1.2246336738819596E-2</c:v>
                      </c:pt>
                      <c:pt idx="18">
                        <c:v>1.2971150684141314E-2</c:v>
                      </c:pt>
                      <c:pt idx="19">
                        <c:v>1.6253861336645484E-2</c:v>
                      </c:pt>
                      <c:pt idx="20">
                        <c:v>1.3180039123545132E-2</c:v>
                      </c:pt>
                      <c:pt idx="21">
                        <c:v>1.6067636539814568E-2</c:v>
                      </c:pt>
                      <c:pt idx="22">
                        <c:v>9.0878593107977766E-3</c:v>
                      </c:pt>
                      <c:pt idx="23">
                        <c:v>1.1285355782019517E-2</c:v>
                      </c:pt>
                      <c:pt idx="24">
                        <c:v>1.1104843915188402E-2</c:v>
                      </c:pt>
                      <c:pt idx="25">
                        <c:v>1.1481022003813951E-2</c:v>
                      </c:pt>
                      <c:pt idx="26">
                        <c:v>6.633722374054931E-3</c:v>
                      </c:pt>
                      <c:pt idx="27">
                        <c:v>1.3176088977525162E-2</c:v>
                      </c:pt>
                      <c:pt idx="28">
                        <c:v>8.3737598732235193E-3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7.1575625960160622E-2</c:v>
                      </c:pt>
                      <c:pt idx="1">
                        <c:v>8.5672887039927759E-2</c:v>
                      </c:pt>
                      <c:pt idx="2">
                        <c:v>3.8517650702622933E-2</c:v>
                      </c:pt>
                      <c:pt idx="3">
                        <c:v>3.4105293518591595E-2</c:v>
                      </c:pt>
                      <c:pt idx="4">
                        <c:v>4.8513395717718665E-3</c:v>
                      </c:pt>
                      <c:pt idx="5">
                        <c:v>3.3261543274879089E-2</c:v>
                      </c:pt>
                      <c:pt idx="6">
                        <c:v>2.6669701268876491E-2</c:v>
                      </c:pt>
                      <c:pt idx="7">
                        <c:v>3.057498370668298E-2</c:v>
                      </c:pt>
                      <c:pt idx="8">
                        <c:v>5.0812477832900237E-2</c:v>
                      </c:pt>
                      <c:pt idx="9">
                        <c:v>7.5117242692438356E-3</c:v>
                      </c:pt>
                      <c:pt idx="10">
                        <c:v>9.5822087218171287E-2</c:v>
                      </c:pt>
                      <c:pt idx="11">
                        <c:v>2.0562259327802118E-2</c:v>
                      </c:pt>
                      <c:pt idx="12">
                        <c:v>0</c:v>
                      </c:pt>
                      <c:pt idx="13">
                        <c:v>4.8578516256660716E-2</c:v>
                      </c:pt>
                      <c:pt idx="14">
                        <c:v>5.2996727383900506E-3</c:v>
                      </c:pt>
                      <c:pt idx="15">
                        <c:v>0.10738751221413941</c:v>
                      </c:pt>
                      <c:pt idx="16">
                        <c:v>3.1795875595643265E-2</c:v>
                      </c:pt>
                      <c:pt idx="17">
                        <c:v>0</c:v>
                      </c:pt>
                      <c:pt idx="18">
                        <c:v>4.9132362240065904E-2</c:v>
                      </c:pt>
                      <c:pt idx="19">
                        <c:v>9.9632867498878151E-3</c:v>
                      </c:pt>
                      <c:pt idx="20">
                        <c:v>0.24619273977984385</c:v>
                      </c:pt>
                      <c:pt idx="21">
                        <c:v>9.6818064896676895E-2</c:v>
                      </c:pt>
                      <c:pt idx="22">
                        <c:v>0.1469127525006558</c:v>
                      </c:pt>
                      <c:pt idx="23">
                        <c:v>0.11043879155017648</c:v>
                      </c:pt>
                      <c:pt idx="24">
                        <c:v>3.2761389873630309E-2</c:v>
                      </c:pt>
                      <c:pt idx="25">
                        <c:v>5.7266320543869542E-2</c:v>
                      </c:pt>
                      <c:pt idx="26">
                        <c:v>3.845395502191315E-2</c:v>
                      </c:pt>
                      <c:pt idx="27">
                        <c:v>2.6628713043191695E-2</c:v>
                      </c:pt>
                      <c:pt idx="28">
                        <c:v>7.3185696263208127E-4</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0.3549882285446086</c:v>
                      </c:pt>
                      <c:pt idx="1">
                        <c:v>0.31755450457428375</c:v>
                      </c:pt>
                      <c:pt idx="2">
                        <c:v>0.15884948697198317</c:v>
                      </c:pt>
                      <c:pt idx="3">
                        <c:v>0.18986950970138639</c:v>
                      </c:pt>
                      <c:pt idx="4">
                        <c:v>0.18586464169468445</c:v>
                      </c:pt>
                      <c:pt idx="5">
                        <c:v>0.16524431980923068</c:v>
                      </c:pt>
                      <c:pt idx="6">
                        <c:v>0.19628238799603553</c:v>
                      </c:pt>
                      <c:pt idx="7">
                        <c:v>0.4214536039858407</c:v>
                      </c:pt>
                      <c:pt idx="8">
                        <c:v>0.31627410359762853</c:v>
                      </c:pt>
                      <c:pt idx="9">
                        <c:v>0.31575907110923396</c:v>
                      </c:pt>
                      <c:pt idx="10">
                        <c:v>0.34941121823912563</c:v>
                      </c:pt>
                      <c:pt idx="11">
                        <c:v>0.3089724764611117</c:v>
                      </c:pt>
                      <c:pt idx="12">
                        <c:v>0.26573792506796884</c:v>
                      </c:pt>
                      <c:pt idx="13">
                        <c:v>0.32826613519596559</c:v>
                      </c:pt>
                      <c:pt idx="14">
                        <c:v>0.19895288057890551</c:v>
                      </c:pt>
                      <c:pt idx="15">
                        <c:v>0.23624628654155946</c:v>
                      </c:pt>
                      <c:pt idx="16">
                        <c:v>0.33389153665801435</c:v>
                      </c:pt>
                      <c:pt idx="17">
                        <c:v>0.24640352313000252</c:v>
                      </c:pt>
                      <c:pt idx="18">
                        <c:v>0.35728072495229046</c:v>
                      </c:pt>
                      <c:pt idx="19">
                        <c:v>0.31048451925289439</c:v>
                      </c:pt>
                      <c:pt idx="20">
                        <c:v>0.32757675995061342</c:v>
                      </c:pt>
                      <c:pt idx="21">
                        <c:v>0.24386938120462498</c:v>
                      </c:pt>
                      <c:pt idx="22">
                        <c:v>0.35879382763767453</c:v>
                      </c:pt>
                      <c:pt idx="23">
                        <c:v>0.2349058417662743</c:v>
                      </c:pt>
                      <c:pt idx="24">
                        <c:v>0.23506712828055365</c:v>
                      </c:pt>
                      <c:pt idx="25">
                        <c:v>0.34460260277384996</c:v>
                      </c:pt>
                      <c:pt idx="26">
                        <c:v>0.20252206067238543</c:v>
                      </c:pt>
                      <c:pt idx="27">
                        <c:v>0.34925696354395525</c:v>
                      </c:pt>
                      <c:pt idx="28">
                        <c:v>0.35270511583871789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0.17353358445491449</c:v>
                      </c:pt>
                      <c:pt idx="1">
                        <c:v>0.13175313249575327</c:v>
                      </c:pt>
                      <c:pt idx="2">
                        <c:v>7.9168200820345078E-2</c:v>
                      </c:pt>
                      <c:pt idx="3">
                        <c:v>9.1998187556285582E-2</c:v>
                      </c:pt>
                      <c:pt idx="4">
                        <c:v>8.3048840893667264E-2</c:v>
                      </c:pt>
                      <c:pt idx="5">
                        <c:v>6.8669213935421095E-2</c:v>
                      </c:pt>
                      <c:pt idx="6">
                        <c:v>9.6987351934867946E-2</c:v>
                      </c:pt>
                      <c:pt idx="7">
                        <c:v>0.16839893206494858</c:v>
                      </c:pt>
                      <c:pt idx="8">
                        <c:v>0.13538761588097126</c:v>
                      </c:pt>
                      <c:pt idx="9">
                        <c:v>0.16818450053538692</c:v>
                      </c:pt>
                      <c:pt idx="10">
                        <c:v>0.12530603457154482</c:v>
                      </c:pt>
                      <c:pt idx="11">
                        <c:v>0.15740970488899289</c:v>
                      </c:pt>
                      <c:pt idx="12">
                        <c:v>0.13174884344629056</c:v>
                      </c:pt>
                      <c:pt idx="13">
                        <c:v>0.14215957755330091</c:v>
                      </c:pt>
                      <c:pt idx="14">
                        <c:v>0.10353787147673732</c:v>
                      </c:pt>
                      <c:pt idx="15">
                        <c:v>8.3457651789159176E-2</c:v>
                      </c:pt>
                      <c:pt idx="16">
                        <c:v>0.20418934563354299</c:v>
                      </c:pt>
                      <c:pt idx="17">
                        <c:v>0.15515906174670907</c:v>
                      </c:pt>
                      <c:pt idx="18">
                        <c:v>0.21376326432002341</c:v>
                      </c:pt>
                      <c:pt idx="19">
                        <c:v>0.16436892184512872</c:v>
                      </c:pt>
                      <c:pt idx="20">
                        <c:v>0.13368040095428468</c:v>
                      </c:pt>
                      <c:pt idx="21">
                        <c:v>0.10741647919904047</c:v>
                      </c:pt>
                      <c:pt idx="22">
                        <c:v>0.14972292989006317</c:v>
                      </c:pt>
                      <c:pt idx="23">
                        <c:v>0.11830808482278118</c:v>
                      </c:pt>
                      <c:pt idx="24">
                        <c:v>0.14510105742506574</c:v>
                      </c:pt>
                      <c:pt idx="25">
                        <c:v>0.15322874247060678</c:v>
                      </c:pt>
                      <c:pt idx="26">
                        <c:v>9.4013136799038929E-2</c:v>
                      </c:pt>
                      <c:pt idx="27">
                        <c:v>0.19002665746376987</c:v>
                      </c:pt>
                      <c:pt idx="28">
                        <c:v>0.22408024317824246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0.18145464408969411</c:v>
                      </c:pt>
                      <c:pt idx="1">
                        <c:v>0.18580137207853051</c:v>
                      </c:pt>
                      <c:pt idx="2">
                        <c:v>7.9681286151638081E-2</c:v>
                      </c:pt>
                      <c:pt idx="3">
                        <c:v>9.7871322145100803E-2</c:v>
                      </c:pt>
                      <c:pt idx="4">
                        <c:v>0.10281580080101718</c:v>
                      </c:pt>
                      <c:pt idx="5">
                        <c:v>9.6575105873809602E-2</c:v>
                      </c:pt>
                      <c:pt idx="6">
                        <c:v>9.9295036061167588E-2</c:v>
                      </c:pt>
                      <c:pt idx="7">
                        <c:v>0.25305467192089209</c:v>
                      </c:pt>
                      <c:pt idx="8">
                        <c:v>0.18088648771665725</c:v>
                      </c:pt>
                      <c:pt idx="9">
                        <c:v>0.14757457057384701</c:v>
                      </c:pt>
                      <c:pt idx="10">
                        <c:v>0.22410518366758075</c:v>
                      </c:pt>
                      <c:pt idx="11">
                        <c:v>0.15156277157211881</c:v>
                      </c:pt>
                      <c:pt idx="12">
                        <c:v>0.1339890816216783</c:v>
                      </c:pt>
                      <c:pt idx="13">
                        <c:v>0.18610655764266465</c:v>
                      </c:pt>
                      <c:pt idx="14">
                        <c:v>9.54150091021682E-2</c:v>
                      </c:pt>
                      <c:pt idx="15">
                        <c:v>0.15278863475240032</c:v>
                      </c:pt>
                      <c:pt idx="16">
                        <c:v>0.12970219102447139</c:v>
                      </c:pt>
                      <c:pt idx="17">
                        <c:v>9.1244461383293438E-2</c:v>
                      </c:pt>
                      <c:pt idx="18">
                        <c:v>0.14351746063226706</c:v>
                      </c:pt>
                      <c:pt idx="19">
                        <c:v>0.14611559740776567</c:v>
                      </c:pt>
                      <c:pt idx="20">
                        <c:v>0.19389635899632873</c:v>
                      </c:pt>
                      <c:pt idx="21">
                        <c:v>0.13645290200558449</c:v>
                      </c:pt>
                      <c:pt idx="22">
                        <c:v>0.20907089774761134</c:v>
                      </c:pt>
                      <c:pt idx="23">
                        <c:v>0.11659775694349313</c:v>
                      </c:pt>
                      <c:pt idx="24">
                        <c:v>8.9966070855487884E-2</c:v>
                      </c:pt>
                      <c:pt idx="25">
                        <c:v>0.19137386030324319</c:v>
                      </c:pt>
                      <c:pt idx="26">
                        <c:v>0.1085089238733465</c:v>
                      </c:pt>
                      <c:pt idx="27">
                        <c:v>0.15923030608018537</c:v>
                      </c:pt>
                      <c:pt idx="28">
                        <c:v>0.12862487266047543</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1.1790793294032363E-2</c:v>
                      </c:pt>
                      <c:pt idx="1">
                        <c:v>9.5614909160011349E-3</c:v>
                      </c:pt>
                      <c:pt idx="2">
                        <c:v>5.5588320549766861E-3</c:v>
                      </c:pt>
                      <c:pt idx="3">
                        <c:v>6.0130727903621685E-3</c:v>
                      </c:pt>
                      <c:pt idx="4">
                        <c:v>4.9101369544980369E-3</c:v>
                      </c:pt>
                      <c:pt idx="5">
                        <c:v>5.1095020644378875E-3</c:v>
                      </c:pt>
                      <c:pt idx="6">
                        <c:v>6.7368450082601295E-3</c:v>
                      </c:pt>
                      <c:pt idx="7">
                        <c:v>1.0435951614234515E-2</c:v>
                      </c:pt>
                      <c:pt idx="8">
                        <c:v>9.1482850506614481E-3</c:v>
                      </c:pt>
                      <c:pt idx="9">
                        <c:v>1.1886326398806175E-2</c:v>
                      </c:pt>
                      <c:pt idx="10">
                        <c:v>8.7077294916093617E-3</c:v>
                      </c:pt>
                      <c:pt idx="11">
                        <c:v>1.0032308400071167E-2</c:v>
                      </c:pt>
                      <c:pt idx="12">
                        <c:v>8.8158333491758015E-3</c:v>
                      </c:pt>
                      <c:pt idx="13">
                        <c:v>8.5352934743426531E-3</c:v>
                      </c:pt>
                      <c:pt idx="14">
                        <c:v>6.5602799744034594E-3</c:v>
                      </c:pt>
                      <c:pt idx="15">
                        <c:v>5.2639005466824842E-3</c:v>
                      </c:pt>
                      <c:pt idx="16">
                        <c:v>1.6747628263274937E-2</c:v>
                      </c:pt>
                      <c:pt idx="17">
                        <c:v>1.0133370417434099E-2</c:v>
                      </c:pt>
                      <c:pt idx="18">
                        <c:v>1.2103587556874783E-2</c:v>
                      </c:pt>
                      <c:pt idx="19">
                        <c:v>1.0439598525337206E-2</c:v>
                      </c:pt>
                      <c:pt idx="20">
                        <c:v>9.932774520259903E-3</c:v>
                      </c:pt>
                      <c:pt idx="21">
                        <c:v>7.8014685465812306E-3</c:v>
                      </c:pt>
                      <c:pt idx="22">
                        <c:v>9.7612840509474132E-3</c:v>
                      </c:pt>
                      <c:pt idx="23">
                        <c:v>7.2238492157475241E-3</c:v>
                      </c:pt>
                      <c:pt idx="24">
                        <c:v>1.0141921269629988E-2</c:v>
                      </c:pt>
                      <c:pt idx="25">
                        <c:v>1.0397256855041774E-2</c:v>
                      </c:pt>
                      <c:pt idx="26">
                        <c:v>6.1300537955584211E-3</c:v>
                      </c:pt>
                      <c:pt idx="27">
                        <c:v>1.3685483465558097E-2</c:v>
                      </c:pt>
                      <c:pt idx="28">
                        <c:v>2.0943646035889704E-2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1.3311445622637894E-2</c:v>
                      </c:pt>
                      <c:pt idx="3">
                        <c:v>0</c:v>
                      </c:pt>
                      <c:pt idx="4">
                        <c:v>0</c:v>
                      </c:pt>
                      <c:pt idx="5">
                        <c:v>0</c:v>
                      </c:pt>
                      <c:pt idx="6">
                        <c:v>6.2865544973517665E-2</c:v>
                      </c:pt>
                      <c:pt idx="7">
                        <c:v>0</c:v>
                      </c:pt>
                      <c:pt idx="8">
                        <c:v>0</c:v>
                      </c:pt>
                      <c:pt idx="9">
                        <c:v>6.4890121601240223E-3</c:v>
                      </c:pt>
                      <c:pt idx="10">
                        <c:v>0</c:v>
                      </c:pt>
                      <c:pt idx="11">
                        <c:v>0</c:v>
                      </c:pt>
                      <c:pt idx="12">
                        <c:v>0</c:v>
                      </c:pt>
                      <c:pt idx="13">
                        <c:v>0</c:v>
                      </c:pt>
                      <c:pt idx="14">
                        <c:v>0</c:v>
                      </c:pt>
                      <c:pt idx="15">
                        <c:v>0.18175891212474282</c:v>
                      </c:pt>
                      <c:pt idx="16">
                        <c:v>0</c:v>
                      </c:pt>
                      <c:pt idx="17">
                        <c:v>0</c:v>
                      </c:pt>
                      <c:pt idx="18">
                        <c:v>0</c:v>
                      </c:pt>
                      <c:pt idx="19">
                        <c:v>0</c:v>
                      </c:pt>
                      <c:pt idx="20">
                        <c:v>4.7353727482094626E-2</c:v>
                      </c:pt>
                      <c:pt idx="21">
                        <c:v>0</c:v>
                      </c:pt>
                      <c:pt idx="22">
                        <c:v>0</c:v>
                      </c:pt>
                      <c:pt idx="23">
                        <c:v>0</c:v>
                      </c:pt>
                      <c:pt idx="24">
                        <c:v>0</c:v>
                      </c:pt>
                      <c:pt idx="25">
                        <c:v>6.1080206759139784E-2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排出量比較シート!$BE$21:$BE$50</c:f>
              <c:numCache>
                <c:formatCode>#,##0_);[Red]\(#,##0\)</c:formatCode>
                <c:ptCount val="30"/>
                <c:pt idx="0">
                  <c:v>24.224826401354186</c:v>
                </c:pt>
                <c:pt idx="1">
                  <c:v>61.547763352468678</c:v>
                </c:pt>
                <c:pt idx="2">
                  <c:v>158.32600034816411</c:v>
                </c:pt>
                <c:pt idx="3">
                  <c:v>155.35913440086779</c:v>
                </c:pt>
                <c:pt idx="4">
                  <c:v>201.94593721711706</c:v>
                </c:pt>
                <c:pt idx="5">
                  <c:v>202.88888294745152</c:v>
                </c:pt>
                <c:pt idx="6">
                  <c:v>83.752212212599431</c:v>
                </c:pt>
                <c:pt idx="7">
                  <c:v>20.845065463933317</c:v>
                </c:pt>
                <c:pt idx="8">
                  <c:v>43.666451622740482</c:v>
                </c:pt>
                <c:pt idx="9">
                  <c:v>33.068740486832297</c:v>
                </c:pt>
                <c:pt idx="10">
                  <c:v>35.164116681278664</c:v>
                </c:pt>
                <c:pt idx="11">
                  <c:v>32.380141182660573</c:v>
                </c:pt>
                <c:pt idx="12">
                  <c:v>93.886685394399848</c:v>
                </c:pt>
                <c:pt idx="13">
                  <c:v>53.841173097236869</c:v>
                </c:pt>
                <c:pt idx="14">
                  <c:v>140.9332043440894</c:v>
                </c:pt>
                <c:pt idx="15">
                  <c:v>135.46172185930777</c:v>
                </c:pt>
                <c:pt idx="16">
                  <c:v>22.270286711321006</c:v>
                </c:pt>
                <c:pt idx="17">
                  <c:v>3.5754673672904809</c:v>
                </c:pt>
                <c:pt idx="18">
                  <c:v>19.783530373600932</c:v>
                </c:pt>
                <c:pt idx="19">
                  <c:v>24.553453662156802</c:v>
                </c:pt>
                <c:pt idx="20">
                  <c:v>50.270934777970055</c:v>
                </c:pt>
                <c:pt idx="21">
                  <c:v>63.950251829484088</c:v>
                </c:pt>
                <c:pt idx="22">
                  <c:v>56.658583878497588</c:v>
                </c:pt>
                <c:pt idx="23">
                  <c:v>88.421019205325337</c:v>
                </c:pt>
                <c:pt idx="24">
                  <c:v>71.284819283354082</c:v>
                </c:pt>
                <c:pt idx="25">
                  <c:v>17.97139276858238</c:v>
                </c:pt>
                <c:pt idx="26">
                  <c:v>165.21120995317492</c:v>
                </c:pt>
                <c:pt idx="27">
                  <c:v>20.462674356480669</c:v>
                </c:pt>
                <c:pt idx="28">
                  <c:v>6.1889771062719454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排出量比較シート!$BI$21:$BI$50</c:f>
              <c:numCache>
                <c:formatCode>#,##0_);[Red]\(#,##0\)</c:formatCode>
                <c:ptCount val="30"/>
                <c:pt idx="0">
                  <c:v>41.249230687626039</c:v>
                </c:pt>
                <c:pt idx="1">
                  <c:v>33.745544075176788</c:v>
                </c:pt>
                <c:pt idx="2">
                  <c:v>45.533290040121948</c:v>
                </c:pt>
                <c:pt idx="3">
                  <c:v>41.526579500976986</c:v>
                </c:pt>
                <c:pt idx="4">
                  <c:v>41.875954802623959</c:v>
                </c:pt>
                <c:pt idx="5">
                  <c:v>27.055697429058856</c:v>
                </c:pt>
                <c:pt idx="6">
                  <c:v>51.413101002338536</c:v>
                </c:pt>
                <c:pt idx="7">
                  <c:v>33.906618897386906</c:v>
                </c:pt>
                <c:pt idx="8">
                  <c:v>44.822453841139207</c:v>
                </c:pt>
                <c:pt idx="9">
                  <c:v>35.907620608464342</c:v>
                </c:pt>
                <c:pt idx="10">
                  <c:v>32.89066176092534</c:v>
                </c:pt>
                <c:pt idx="11">
                  <c:v>36.403945187902785</c:v>
                </c:pt>
                <c:pt idx="12">
                  <c:v>23.267656232234405</c:v>
                </c:pt>
                <c:pt idx="13">
                  <c:v>31.234373595945804</c:v>
                </c:pt>
                <c:pt idx="14">
                  <c:v>30.959126439777933</c:v>
                </c:pt>
                <c:pt idx="15">
                  <c:v>29.360274208348184</c:v>
                </c:pt>
                <c:pt idx="16">
                  <c:v>19.500907721964126</c:v>
                </c:pt>
                <c:pt idx="17">
                  <c:v>71.746541919166702</c:v>
                </c:pt>
                <c:pt idx="18">
                  <c:v>30.096079931691609</c:v>
                </c:pt>
                <c:pt idx="19">
                  <c:v>45.757273782284422</c:v>
                </c:pt>
                <c:pt idx="20">
                  <c:v>27.494978065909837</c:v>
                </c:pt>
                <c:pt idx="21">
                  <c:v>38.741283823993975</c:v>
                </c:pt>
                <c:pt idx="22">
                  <c:v>28.735891945775823</c:v>
                </c:pt>
                <c:pt idx="23">
                  <c:v>36.760038113787452</c:v>
                </c:pt>
                <c:pt idx="24">
                  <c:v>22.530454462927466</c:v>
                </c:pt>
                <c:pt idx="25">
                  <c:v>39.180574370722759</c:v>
                </c:pt>
                <c:pt idx="26">
                  <c:v>28.265198398131918</c:v>
                </c:pt>
                <c:pt idx="27">
                  <c:v>20.907710989971825</c:v>
                </c:pt>
                <c:pt idx="28">
                  <c:v>14.565494795971544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排出量比較シート!$BJ$21:$BJ$50</c:f>
              <c:numCache>
                <c:formatCode>#,##0_);[Red]\(#,##0\)</c:formatCode>
                <c:ptCount val="30"/>
                <c:pt idx="0">
                  <c:v>27.983653262464419</c:v>
                </c:pt>
                <c:pt idx="1">
                  <c:v>31.184483848997857</c:v>
                </c:pt>
                <c:pt idx="2">
                  <c:v>63.242031795045335</c:v>
                </c:pt>
                <c:pt idx="3">
                  <c:v>42.770062208391529</c:v>
                </c:pt>
                <c:pt idx="4">
                  <c:v>42.274811190125085</c:v>
                </c:pt>
                <c:pt idx="5">
                  <c:v>56.210478411644225</c:v>
                </c:pt>
                <c:pt idx="6">
                  <c:v>55.087007370926315</c:v>
                </c:pt>
                <c:pt idx="7">
                  <c:v>37.059818719262552</c:v>
                </c:pt>
                <c:pt idx="8">
                  <c:v>37.505892654504407</c:v>
                </c:pt>
                <c:pt idx="9">
                  <c:v>25.341935017911922</c:v>
                </c:pt>
                <c:pt idx="10">
                  <c:v>62.2673841342123</c:v>
                </c:pt>
                <c:pt idx="11">
                  <c:v>47.552746475634514</c:v>
                </c:pt>
                <c:pt idx="12">
                  <c:v>22.395775083593076</c:v>
                </c:pt>
                <c:pt idx="13">
                  <c:v>46.957007610583616</c:v>
                </c:pt>
                <c:pt idx="14">
                  <c:v>31.761542490303341</c:v>
                </c:pt>
                <c:pt idx="15">
                  <c:v>28.235803082716064</c:v>
                </c:pt>
                <c:pt idx="16">
                  <c:v>22.562691687579655</c:v>
                </c:pt>
                <c:pt idx="17">
                  <c:v>41.841934879652563</c:v>
                </c:pt>
                <c:pt idx="18">
                  <c:v>36.294222292834782</c:v>
                </c:pt>
                <c:pt idx="19">
                  <c:v>37.339036531530958</c:v>
                </c:pt>
                <c:pt idx="20">
                  <c:v>26.521791561815316</c:v>
                </c:pt>
                <c:pt idx="21">
                  <c:v>60.855376052176119</c:v>
                </c:pt>
                <c:pt idx="22">
                  <c:v>24.855767366312019</c:v>
                </c:pt>
                <c:pt idx="23">
                  <c:v>49.653634033099785</c:v>
                </c:pt>
                <c:pt idx="24">
                  <c:v>27.73676599060158</c:v>
                </c:pt>
                <c:pt idx="25">
                  <c:v>36.381008895516466</c:v>
                </c:pt>
                <c:pt idx="26">
                  <c:v>22.014267957526116</c:v>
                </c:pt>
                <c:pt idx="27">
                  <c:v>30.336502477486288</c:v>
                </c:pt>
                <c:pt idx="28">
                  <c:v>28.572640143831592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排出量比較シート!$BK$21:$BK$50</c:f>
              <c:numCache>
                <c:formatCode>#,##0_);[Red]\(#,##0\)</c:formatCode>
                <c:ptCount val="30"/>
                <c:pt idx="0">
                  <c:v>56.551123939065626</c:v>
                </c:pt>
                <c:pt idx="1">
                  <c:v>61.485944566355499</c:v>
                </c:pt>
                <c:pt idx="2">
                  <c:v>58.637919183692219</c:v>
                </c:pt>
                <c:pt idx="3">
                  <c:v>58.635640066384198</c:v>
                </c:pt>
                <c:pt idx="4">
                  <c:v>68.146607577700664</c:v>
                </c:pt>
                <c:pt idx="5">
                  <c:v>59.382884820018816</c:v>
                </c:pt>
                <c:pt idx="6">
                  <c:v>70.398773569889343</c:v>
                </c:pt>
                <c:pt idx="7">
                  <c:v>73.570229709261042</c:v>
                </c:pt>
                <c:pt idx="8">
                  <c:v>63.841091935268537</c:v>
                </c:pt>
                <c:pt idx="9">
                  <c:v>48.374317928527155</c:v>
                </c:pt>
                <c:pt idx="10">
                  <c:v>73.903603560327582</c:v>
                </c:pt>
                <c:pt idx="11">
                  <c:v>56.245041288064613</c:v>
                </c:pt>
                <c:pt idx="12">
                  <c:v>52.81440144585563</c:v>
                </c:pt>
                <c:pt idx="13">
                  <c:v>68.374226054707094</c:v>
                </c:pt>
                <c:pt idx="14">
                  <c:v>53.464195897237424</c:v>
                </c:pt>
                <c:pt idx="15">
                  <c:v>141.68722471937832</c:v>
                </c:pt>
                <c:pt idx="16">
                  <c:v>36.680240603785094</c:v>
                </c:pt>
                <c:pt idx="17">
                  <c:v>42.889443960377157</c:v>
                </c:pt>
                <c:pt idx="18">
                  <c:v>52.298519740204377</c:v>
                </c:pt>
                <c:pt idx="19">
                  <c:v>52.977690322225435</c:v>
                </c:pt>
                <c:pt idx="20">
                  <c:v>67.364917241668536</c:v>
                </c:pt>
                <c:pt idx="21">
                  <c:v>56.7169822762732</c:v>
                </c:pt>
                <c:pt idx="22">
                  <c:v>64.34970247596155</c:v>
                </c:pt>
                <c:pt idx="23">
                  <c:v>56.708708451100733</c:v>
                </c:pt>
                <c:pt idx="24">
                  <c:v>40.311651651586402</c:v>
                </c:pt>
                <c:pt idx="25">
                  <c:v>68.505312319176511</c:v>
                </c:pt>
                <c:pt idx="26">
                  <c:v>57.96121026527026</c:v>
                </c:pt>
                <c:pt idx="27">
                  <c:v>44.207982058819276</c:v>
                </c:pt>
                <c:pt idx="28">
                  <c:v>29.426004485962551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排出量比較シート!$BQ$21:$BQ$50</c:f>
              <c:numCache>
                <c:formatCode>#,##0_);[Red]\(#,##0\)</c:formatCode>
                <c:ptCount val="30"/>
                <c:pt idx="0">
                  <c:v>4.1742584490315791</c:v>
                </c:pt>
                <c:pt idx="1">
                  <c:v>0</c:v>
                </c:pt>
                <c:pt idx="2">
                  <c:v>4.2067232774042482</c:v>
                </c:pt>
                <c:pt idx="3">
                  <c:v>1.049338476</c:v>
                </c:pt>
                <c:pt idx="4">
                  <c:v>2.966421338586517</c:v>
                </c:pt>
                <c:pt idx="5">
                  <c:v>3.0476306213037261</c:v>
                </c:pt>
                <c:pt idx="6">
                  <c:v>4.1206393195781654</c:v>
                </c:pt>
                <c:pt idx="7">
                  <c:v>4.9632749912339786</c:v>
                </c:pt>
                <c:pt idx="8">
                  <c:v>6.3432732806399983</c:v>
                </c:pt>
                <c:pt idx="9">
                  <c:v>2.082412201651505</c:v>
                </c:pt>
                <c:pt idx="10">
                  <c:v>2.140314263712181</c:v>
                </c:pt>
                <c:pt idx="11">
                  <c:v>3.7322250807070549</c:v>
                </c:pt>
                <c:pt idx="12">
                  <c:v>0</c:v>
                </c:pt>
                <c:pt idx="13">
                  <c:v>2.6037185121771569</c:v>
                </c:pt>
                <c:pt idx="14">
                  <c:v>3.0316738099865348</c:v>
                </c:pt>
                <c:pt idx="15">
                  <c:v>0</c:v>
                </c:pt>
                <c:pt idx="16">
                  <c:v>3.5955240883703721</c:v>
                </c:pt>
                <c:pt idx="17">
                  <c:v>7.1328725602100231</c:v>
                </c:pt>
                <c:pt idx="18">
                  <c:v>3.1105952019939038</c:v>
                </c:pt>
                <c:pt idx="19">
                  <c:v>4.4511028666292276</c:v>
                </c:pt>
                <c:pt idx="20">
                  <c:v>3.3833558055864041</c:v>
                </c:pt>
                <c:pt idx="21">
                  <c:v>5.0978526500000001</c:v>
                </c:pt>
                <c:pt idx="22">
                  <c:v>0</c:v>
                </c:pt>
                <c:pt idx="23">
                  <c:v>2.6645910511059712</c:v>
                </c:pt>
                <c:pt idx="24">
                  <c:v>2.533388268806168</c:v>
                </c:pt>
                <c:pt idx="25">
                  <c:v>2.6062544953322959</c:v>
                </c:pt>
                <c:pt idx="26">
                  <c:v>4.3368643957562298</c:v>
                </c:pt>
                <c:pt idx="27">
                  <c:v>5.8895165236093074</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排出量比較シート!$BR$21:$BR$50</c:f>
              <c:numCache>
                <c:formatCode>#,##0_);[Red]\(#,##0\)</c:formatCode>
                <c:ptCount val="30"/>
                <c:pt idx="0">
                  <c:v>154.18309273954185</c:v>
                </c:pt>
                <c:pt idx="1">
                  <c:v>187.9637358429988</c:v>
                </c:pt>
                <c:pt idx="2">
                  <c:v>329.94596464442787</c:v>
                </c:pt>
                <c:pt idx="3">
                  <c:v>299.34075465262049</c:v>
                </c:pt>
                <c:pt idx="4">
                  <c:v>357.20973212615331</c:v>
                </c:pt>
                <c:pt idx="5">
                  <c:v>348.58557422947712</c:v>
                </c:pt>
                <c:pt idx="6">
                  <c:v>264.77173347533176</c:v>
                </c:pt>
                <c:pt idx="7">
                  <c:v>170.34500778107781</c:v>
                </c:pt>
                <c:pt idx="8">
                  <c:v>196.17916333429264</c:v>
                </c:pt>
                <c:pt idx="9">
                  <c:v>144.7750262433872</c:v>
                </c:pt>
                <c:pt idx="10">
                  <c:v>206.36608040045607</c:v>
                </c:pt>
                <c:pt idx="11">
                  <c:v>176.31409921496953</c:v>
                </c:pt>
                <c:pt idx="12">
                  <c:v>192.36451815608294</c:v>
                </c:pt>
                <c:pt idx="13">
                  <c:v>203.01049887065054</c:v>
                </c:pt>
                <c:pt idx="14">
                  <c:v>260.14974298139464</c:v>
                </c:pt>
                <c:pt idx="15">
                  <c:v>334.74502386975036</c:v>
                </c:pt>
                <c:pt idx="16">
                  <c:v>104.60965081302025</c:v>
                </c:pt>
                <c:pt idx="17">
                  <c:v>167.18626068669693</c:v>
                </c:pt>
                <c:pt idx="18">
                  <c:v>141.58294754032559</c:v>
                </c:pt>
                <c:pt idx="19">
                  <c:v>165.07855716482686</c:v>
                </c:pt>
                <c:pt idx="20">
                  <c:v>175.03597745295014</c:v>
                </c:pt>
                <c:pt idx="21">
                  <c:v>225.36174663192739</c:v>
                </c:pt>
                <c:pt idx="22">
                  <c:v>174.599945666547</c:v>
                </c:pt>
                <c:pt idx="23">
                  <c:v>234.20799085441928</c:v>
                </c:pt>
                <c:pt idx="24">
                  <c:v>164.3970796572757</c:v>
                </c:pt>
                <c:pt idx="25">
                  <c:v>164.64454284933043</c:v>
                </c:pt>
                <c:pt idx="26">
                  <c:v>277.78875096985945</c:v>
                </c:pt>
                <c:pt idx="27">
                  <c:v>121.80438640636737</c:v>
                </c:pt>
                <c:pt idx="28">
                  <c:v>78.753116532037637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c:ext uri="{02D57815-91ED-43cb-92C2-25804820EDAC}">
                        <c15:formulaRef>
                          <c15:sqref>排出量比較シート!$BF$21:$BF$68</c15:sqref>
                        </c15:formulaRef>
                      </c:ext>
                    </c:extLst>
                    <c:numCache>
                      <c:formatCode>#,##0_);[Red]\(#,##0\)</c:formatCode>
                      <c:ptCount val="48"/>
                      <c:pt idx="0">
                        <c:v>10.859455874167653</c:v>
                      </c:pt>
                      <c:pt idx="1">
                        <c:v>43.662976800282408</c:v>
                      </c:pt>
                      <c:pt idx="2">
                        <c:v>140.36176502081952</c:v>
                      </c:pt>
                      <c:pt idx="3">
                        <c:v>140.90728256684508</c:v>
                      </c:pt>
                      <c:pt idx="4">
                        <c:v>197.06415798444851</c:v>
                      </c:pt>
                      <c:pt idx="5">
                        <c:v>187.90266617329323</c:v>
                      </c:pt>
                      <c:pt idx="6">
                        <c:v>72.406289073559719</c:v>
                      </c:pt>
                      <c:pt idx="7">
                        <c:v>13.421338826461781</c:v>
                      </c:pt>
                      <c:pt idx="8">
                        <c:v>29.652827369267914</c:v>
                      </c:pt>
                      <c:pt idx="9">
                        <c:v>30.026588298838057</c:v>
                      </c:pt>
                      <c:pt idx="10">
                        <c:v>11.208696730440741</c:v>
                      </c:pt>
                      <c:pt idx="11">
                        <c:v>26.54707444285151</c:v>
                      </c:pt>
                      <c:pt idx="12">
                        <c:v>91.897223649759198</c:v>
                      </c:pt>
                      <c:pt idx="13">
                        <c:v>41.946475481754149</c:v>
                      </c:pt>
                      <c:pt idx="14">
                        <c:v>137.80808257446284</c:v>
                      </c:pt>
                      <c:pt idx="15">
                        <c:v>97.196541799697656</c:v>
                      </c:pt>
                      <c:pt idx="16">
                        <c:v>18.295213134721045</c:v>
                      </c:pt>
                      <c:pt idx="17">
                        <c:v>1.5280481208171142</c:v>
                      </c:pt>
                      <c:pt idx="18">
                        <c:v>10.990731961182968</c:v>
                      </c:pt>
                      <c:pt idx="19">
                        <c:v>20.225564683055282</c:v>
                      </c:pt>
                      <c:pt idx="20">
                        <c:v>4.8713668979274356</c:v>
                      </c:pt>
                      <c:pt idx="21">
                        <c:v>38.510132983986097</c:v>
                      </c:pt>
                      <c:pt idx="22">
                        <c:v>29.4208855322697</c:v>
                      </c:pt>
                      <c:pt idx="23">
                        <c:v>59.91225122018438</c:v>
                      </c:pt>
                      <c:pt idx="24">
                        <c:v>64.073338552908979</c:v>
                      </c:pt>
                      <c:pt idx="25">
                        <c:v>6.6525179827127072</c:v>
                      </c:pt>
                      <c:pt idx="26">
                        <c:v>152.68636036521698</c:v>
                      </c:pt>
                      <c:pt idx="27">
                        <c:v>15.614274870320319</c:v>
                      </c:pt>
                      <c:pt idx="28">
                        <c:v>5.4718814025017259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2.3296191518803298</c:v>
                      </c:pt>
                      <c:pt idx="1">
                        <c:v>1.7813906437062157</c:v>
                      </c:pt>
                      <c:pt idx="2">
                        <c:v>5.2554919104305373</c:v>
                      </c:pt>
                      <c:pt idx="3">
                        <c:v>4.2427475345183661</c:v>
                      </c:pt>
                      <c:pt idx="4">
                        <c:v>3.1488335237829141</c:v>
                      </c:pt>
                      <c:pt idx="5">
                        <c:v>3.3917226119259705</c:v>
                      </c:pt>
                      <c:pt idx="6">
                        <c:v>4.2845401028100252</c:v>
                      </c:pt>
                      <c:pt idx="7">
                        <c:v>2.2154308000502971</c:v>
                      </c:pt>
                      <c:pt idx="8">
                        <c:v>4.0452748652719084</c:v>
                      </c:pt>
                      <c:pt idx="9">
                        <c:v>1.9546421097813753</c:v>
                      </c:pt>
                      <c:pt idx="10">
                        <c:v>4.1809913958332725</c:v>
                      </c:pt>
                      <c:pt idx="11">
                        <c:v>2.2076505086030278</c:v>
                      </c:pt>
                      <c:pt idx="12">
                        <c:v>1.9894617446406471</c:v>
                      </c:pt>
                      <c:pt idx="13">
                        <c:v>2.0327487958220258</c:v>
                      </c:pt>
                      <c:pt idx="14">
                        <c:v>1.7464132688489109</c:v>
                      </c:pt>
                      <c:pt idx="15">
                        <c:v>2.317744720174912</c:v>
                      </c:pt>
                      <c:pt idx="16">
                        <c:v>0.64891813324548764</c:v>
                      </c:pt>
                      <c:pt idx="17">
                        <c:v>2.0474192464733667</c:v>
                      </c:pt>
                      <c:pt idx="18">
                        <c:v>1.8364937468504381</c:v>
                      </c:pt>
                      <c:pt idx="19">
                        <c:v>2.6831639778106005</c:v>
                      </c:pt>
                      <c:pt idx="20">
                        <c:v>2.3069810308578464</c:v>
                      </c:pt>
                      <c:pt idx="21">
                        <c:v>3.6210306348595891</c:v>
                      </c:pt>
                      <c:pt idx="22">
                        <c:v>1.5867397418905151</c:v>
                      </c:pt>
                      <c:pt idx="23">
                        <c:v>2.643120503784095</c:v>
                      </c:pt>
                      <c:pt idx="24">
                        <c:v>1.8256039097068411</c:v>
                      </c:pt>
                      <c:pt idx="25">
                        <c:v>1.8902876192610518</c:v>
                      </c:pt>
                      <c:pt idx="26">
                        <c:v>1.8427734525695301</c:v>
                      </c:pt>
                      <c:pt idx="27">
                        <c:v>1.6049054331431529</c:v>
                      </c:pt>
                      <c:pt idx="28">
                        <c:v>0.65945968710727254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11.035751375306203</c:v>
                      </c:pt>
                      <c:pt idx="1">
                        <c:v>16.103395908480056</c:v>
                      </c:pt>
                      <c:pt idx="2">
                        <c:v>12.708743416914048</c:v>
                      </c:pt>
                      <c:pt idx="3">
                        <c:v>10.209104299504334</c:v>
                      </c:pt>
                      <c:pt idx="4">
                        <c:v>1.7329457088856357</c:v>
                      </c:pt>
                      <c:pt idx="5">
                        <c:v>11.59449416223233</c:v>
                      </c:pt>
                      <c:pt idx="6">
                        <c:v>7.0613830362296834</c:v>
                      </c:pt>
                      <c:pt idx="7">
                        <c:v>5.2082958374212396</c:v>
                      </c:pt>
                      <c:pt idx="8">
                        <c:v>9.9683493882006591</c:v>
                      </c:pt>
                      <c:pt idx="9">
                        <c:v>1.0875100782128648</c:v>
                      </c:pt>
                      <c:pt idx="10">
                        <c:v>19.774428555004651</c:v>
                      </c:pt>
                      <c:pt idx="11">
                        <c:v>3.6254162312060352</c:v>
                      </c:pt>
                      <c:pt idx="12">
                        <c:v>0</c:v>
                      </c:pt>
                      <c:pt idx="13">
                        <c:v>9.8619488196606984</c:v>
                      </c:pt>
                      <c:pt idx="14">
                        <c:v>1.3787085007776756</c:v>
                      </c:pt>
                      <c:pt idx="15">
                        <c:v>35.947435339435202</c:v>
                      </c:pt>
                      <c:pt idx="16">
                        <c:v>3.3261554433544744</c:v>
                      </c:pt>
                      <c:pt idx="17">
                        <c:v>0</c:v>
                      </c:pt>
                      <c:pt idx="18">
                        <c:v>6.9563046655675249</c:v>
                      </c:pt>
                      <c:pt idx="19">
                        <c:v>1.6447250012909176</c:v>
                      </c:pt>
                      <c:pt idx="20">
                        <c:v>43.092586849184769</c:v>
                      </c:pt>
                      <c:pt idx="21">
                        <c:v>21.819088210638402</c:v>
                      </c:pt>
                      <c:pt idx="22">
                        <c:v>25.650958604337372</c:v>
                      </c:pt>
                      <c:pt idx="23">
                        <c:v>25.865647481356852</c:v>
                      </c:pt>
                      <c:pt idx="24">
                        <c:v>5.3858768207382672</c:v>
                      </c:pt>
                      <c:pt idx="25">
                        <c:v>9.4285871666086205</c:v>
                      </c:pt>
                      <c:pt idx="26">
                        <c:v>10.682076135388408</c:v>
                      </c:pt>
                      <c:pt idx="27">
                        <c:v>3.2434940530171961</c:v>
                      </c:pt>
                      <c:pt idx="28">
                        <c:v>5.763601666294741E-2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54.733182963139065</c:v>
                      </c:pt>
                      <c:pt idx="1">
                        <c:v>59.688731013555028</c:v>
                      </c:pt>
                      <c:pt idx="2">
                        <c:v>52.411747212243462</c:v>
                      </c:pt>
                      <c:pt idx="3">
                        <c:v>56.835682319536048</c:v>
                      </c:pt>
                      <c:pt idx="4">
                        <c:v>66.3926588714817</c:v>
                      </c:pt>
                      <c:pt idx="5">
                        <c:v>57.60178610886004</c:v>
                      </c:pt>
                      <c:pt idx="6">
                        <c:v>51.97002812038798</c:v>
                      </c:pt>
                      <c:pt idx="7">
                        <c:v>71.792517450331317</c:v>
                      </c:pt>
                      <c:pt idx="8">
                        <c:v>62.046389028086153</c:v>
                      </c:pt>
                      <c:pt idx="9">
                        <c:v>45.714027806426913</c:v>
                      </c:pt>
                      <c:pt idx="10">
                        <c:v>72.106623555956702</c:v>
                      </c:pt>
                      <c:pt idx="11">
                        <c:v>54.47620386945929</c:v>
                      </c:pt>
                      <c:pt idx="12">
                        <c:v>51.118547911497103</c:v>
                      </c:pt>
                      <c:pt idx="13">
                        <c:v>66.641471868473388</c:v>
                      </c:pt>
                      <c:pt idx="14">
                        <c:v>51.757540748010371</c:v>
                      </c:pt>
                      <c:pt idx="15">
                        <c:v>79.082268827494204</c:v>
                      </c:pt>
                      <c:pt idx="16">
                        <c:v>34.928277059217635</c:v>
                      </c:pt>
                      <c:pt idx="17">
                        <c:v>41.195283652133156</c:v>
                      </c:pt>
                      <c:pt idx="18">
                        <c:v>50.584858138089636</c:v>
                      </c:pt>
                      <c:pt idx="19">
                        <c:v>51.254336460282715</c:v>
                      </c:pt>
                      <c:pt idx="20">
                        <c:v>57.337718368826032</c:v>
                      </c:pt>
                      <c:pt idx="21">
                        <c:v>54.958829698321608</c:v>
                      </c:pt>
                      <c:pt idx="22">
                        <c:v>62.645382811030402</c:v>
                      </c:pt>
                      <c:pt idx="23">
                        <c:v>55.016825240045236</c:v>
                      </c:pt>
                      <c:pt idx="24">
                        <c:v>38.644349412745221</c:v>
                      </c:pt>
                      <c:pt idx="25">
                        <c:v>56.736937998389934</c:v>
                      </c:pt>
                      <c:pt idx="26">
                        <c:v>56.258350278024039</c:v>
                      </c:pt>
                      <c:pt idx="27">
                        <c:v>42.541030142622489</c:v>
                      </c:pt>
                      <c:pt idx="28">
                        <c:v>27.776627089092383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33.09643747725486</c:v>
                </c:pt>
                <c:pt idx="2">
                  <c:v>1.6169873670630839</c:v>
                </c:pt>
                <c:pt idx="3">
                  <c:v>22.285204363030072</c:v>
                </c:pt>
                <c:pt idx="4">
                  <c:v>29.565761119987041</c:v>
                </c:pt>
                <c:pt idx="5">
                  <c:v>37.656204678133648</c:v>
                </c:pt>
                <c:pt idx="7">
                  <c:v>63.967748428545249</c:v>
                </c:pt>
                <c:pt idx="8">
                  <c:v>1.6993957436520015</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56.998629207348017</c:v>
                </c:pt>
                <c:pt idx="4">
                  <c:v>29.565761119987041</c:v>
                </c:pt>
                <c:pt idx="5">
                  <c:v>37.656204678133648</c:v>
                </c:pt>
                <c:pt idx="6">
                  <c:v>65.667144172197254</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再エネ比較シート!$BM$72:$BM$161</c:f>
              <c:numCache>
                <c:formatCode>#,##0_);[Red]\(#,##0\)</c:formatCode>
                <c:ptCount val="90"/>
                <c:pt idx="0">
                  <c:v>317796.97175186448</c:v>
                </c:pt>
                <c:pt idx="1">
                  <c:v>4381197.0684283031</c:v>
                </c:pt>
                <c:pt idx="2">
                  <c:v>98822.845782188626</c:v>
                </c:pt>
                <c:pt idx="3">
                  <c:v>1119149.222582614</c:v>
                </c:pt>
                <c:pt idx="4">
                  <c:v>312285.81909675855</c:v>
                </c:pt>
                <c:pt idx="5">
                  <c:v>2166701.0320123341</c:v>
                </c:pt>
                <c:pt idx="6">
                  <c:v>753812.18750801601</c:v>
                </c:pt>
                <c:pt idx="7">
                  <c:v>319945.02646981075</c:v>
                </c:pt>
                <c:pt idx="8">
                  <c:v>3249142.1377392402</c:v>
                </c:pt>
                <c:pt idx="9">
                  <c:v>1444571.4754365024</c:v>
                </c:pt>
                <c:pt idx="10">
                  <c:v>737226.95065119839</c:v>
                </c:pt>
                <c:pt idx="11">
                  <c:v>777029.97402520874</c:v>
                </c:pt>
                <c:pt idx="12">
                  <c:v>660733.99981113372</c:v>
                </c:pt>
                <c:pt idx="13">
                  <c:v>477245.21760460152</c:v>
                </c:pt>
                <c:pt idx="14">
                  <c:v>825638.56849418255</c:v>
                </c:pt>
                <c:pt idx="15">
                  <c:v>529849.5589756812</c:v>
                </c:pt>
                <c:pt idx="16">
                  <c:v>417243.99833760306</c:v>
                </c:pt>
                <c:pt idx="17">
                  <c:v>1951181.0709279778</c:v>
                </c:pt>
                <c:pt idx="18">
                  <c:v>1375345.2487748375</c:v>
                </c:pt>
                <c:pt idx="19">
                  <c:v>441723.2619766451</c:v>
                </c:pt>
                <c:pt idx="20">
                  <c:v>262399.31331535435</c:v>
                </c:pt>
                <c:pt idx="21">
                  <c:v>354842.15034419863</c:v>
                </c:pt>
                <c:pt idx="22">
                  <c:v>667663.39944268286</c:v>
                </c:pt>
                <c:pt idx="23">
                  <c:v>4705510.4199888064</c:v>
                </c:pt>
                <c:pt idx="24">
                  <c:v>2170527.7704662909</c:v>
                </c:pt>
                <c:pt idx="25">
                  <c:v>196210.06243668962</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再エネ比較シート!$BK$72:$BK$161</c:f>
              <c:numCache>
                <c:formatCode>#,##0_);[Red]\(#,##0\)</c:formatCode>
                <c:ptCount val="90"/>
                <c:pt idx="0">
                  <c:v>317796.97175186448</c:v>
                </c:pt>
                <c:pt idx="1">
                  <c:v>4381197.0684283031</c:v>
                </c:pt>
                <c:pt idx="2">
                  <c:v>98822.845782188626</c:v>
                </c:pt>
                <c:pt idx="3">
                  <c:v>1119149.222582614</c:v>
                </c:pt>
                <c:pt idx="4">
                  <c:v>312285.81909675855</c:v>
                </c:pt>
                <c:pt idx="5">
                  <c:v>2166701.0320123341</c:v>
                </c:pt>
                <c:pt idx="6">
                  <c:v>753812.18750801601</c:v>
                </c:pt>
                <c:pt idx="7">
                  <c:v>319945.02646981075</c:v>
                </c:pt>
                <c:pt idx="8">
                  <c:v>3249142.1377392402</c:v>
                </c:pt>
                <c:pt idx="9">
                  <c:v>1444571.4754365024</c:v>
                </c:pt>
                <c:pt idx="10">
                  <c:v>737226.95065119839</c:v>
                </c:pt>
                <c:pt idx="11">
                  <c:v>777029.97402520874</c:v>
                </c:pt>
                <c:pt idx="12">
                  <c:v>660733.99981113372</c:v>
                </c:pt>
                <c:pt idx="13">
                  <c:v>477245.21760460152</c:v>
                </c:pt>
                <c:pt idx="14">
                  <c:v>825638.56849418255</c:v>
                </c:pt>
                <c:pt idx="15">
                  <c:v>529849.5589756812</c:v>
                </c:pt>
                <c:pt idx="16">
                  <c:v>417243.99833760306</c:v>
                </c:pt>
                <c:pt idx="17">
                  <c:v>1951181.0709279778</c:v>
                </c:pt>
                <c:pt idx="18">
                  <c:v>1375345.2487748375</c:v>
                </c:pt>
                <c:pt idx="19">
                  <c:v>441723.2619766451</c:v>
                </c:pt>
                <c:pt idx="20">
                  <c:v>262399.31331535435</c:v>
                </c:pt>
                <c:pt idx="21">
                  <c:v>354842.15034419863</c:v>
                </c:pt>
                <c:pt idx="22">
                  <c:v>667663.39944268286</c:v>
                </c:pt>
                <c:pt idx="23">
                  <c:v>4705510.4199888064</c:v>
                </c:pt>
                <c:pt idx="24">
                  <c:v>2170527.7704662909</c:v>
                </c:pt>
                <c:pt idx="25">
                  <c:v>196210.06243668962</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再エネ比較シート!$BJ$72:$BJ$161</c:f>
              <c:numCache>
                <c:formatCode>#,##0_);[Red]\(#,##0\)</c:formatCode>
                <c:ptCount val="90"/>
                <c:pt idx="0">
                  <c:v>43979.042248135484</c:v>
                </c:pt>
                <c:pt idx="1">
                  <c:v>120564.72157169685</c:v>
                </c:pt>
                <c:pt idx="2">
                  <c:v>94901.508217811424</c:v>
                </c:pt>
                <c:pt idx="3">
                  <c:v>138623.18641738602</c:v>
                </c:pt>
                <c:pt idx="4">
                  <c:v>22253.091903241471</c:v>
                </c:pt>
                <c:pt idx="5">
                  <c:v>81886.228987666516</c:v>
                </c:pt>
                <c:pt idx="6">
                  <c:v>133590.66549198425</c:v>
                </c:pt>
                <c:pt idx="7">
                  <c:v>16304.405530189277</c:v>
                </c:pt>
                <c:pt idx="8">
                  <c:v>269237.9552607591</c:v>
                </c:pt>
                <c:pt idx="9">
                  <c:v>162060.77956349793</c:v>
                </c:pt>
                <c:pt idx="10">
                  <c:v>11687.580348801646</c:v>
                </c:pt>
                <c:pt idx="11">
                  <c:v>101161.99697479125</c:v>
                </c:pt>
                <c:pt idx="12">
                  <c:v>54049.229188866375</c:v>
                </c:pt>
                <c:pt idx="13">
                  <c:v>163731.87039539858</c:v>
                </c:pt>
                <c:pt idx="14">
                  <c:v>46569.664505817454</c:v>
                </c:pt>
                <c:pt idx="15">
                  <c:v>57841.945024318935</c:v>
                </c:pt>
                <c:pt idx="16">
                  <c:v>5580.9406623969498</c:v>
                </c:pt>
                <c:pt idx="17">
                  <c:v>322327.29607202188</c:v>
                </c:pt>
                <c:pt idx="18">
                  <c:v>982785.60422516265</c:v>
                </c:pt>
                <c:pt idx="19">
                  <c:v>16149.617023354896</c:v>
                </c:pt>
                <c:pt idx="20">
                  <c:v>470414.98068464565</c:v>
                </c:pt>
                <c:pt idx="21">
                  <c:v>23519.840655801334</c:v>
                </c:pt>
                <c:pt idx="22">
                  <c:v>117250.79255731715</c:v>
                </c:pt>
                <c:pt idx="23">
                  <c:v>1298210.6280111934</c:v>
                </c:pt>
                <c:pt idx="24">
                  <c:v>2353550.3325337083</c:v>
                </c:pt>
                <c:pt idx="25">
                  <c:v>7875.6135633103695</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再エネ比較シート!$BJ$72:$BJ$161</c:f>
              <c:numCache>
                <c:formatCode>#,##0_);[Red]\(#,##0\)</c:formatCode>
                <c:ptCount val="90"/>
                <c:pt idx="0">
                  <c:v>43979.042248135484</c:v>
                </c:pt>
                <c:pt idx="1">
                  <c:v>120564.72157169685</c:v>
                </c:pt>
                <c:pt idx="2">
                  <c:v>94901.508217811424</c:v>
                </c:pt>
                <c:pt idx="3">
                  <c:v>138623.18641738602</c:v>
                </c:pt>
                <c:pt idx="4">
                  <c:v>22253.091903241471</c:v>
                </c:pt>
                <c:pt idx="5">
                  <c:v>81886.228987666516</c:v>
                </c:pt>
                <c:pt idx="6">
                  <c:v>133590.66549198425</c:v>
                </c:pt>
                <c:pt idx="7">
                  <c:v>16304.405530189277</c:v>
                </c:pt>
                <c:pt idx="8">
                  <c:v>269237.9552607591</c:v>
                </c:pt>
                <c:pt idx="9">
                  <c:v>162060.77956349793</c:v>
                </c:pt>
                <c:pt idx="10">
                  <c:v>11687.580348801646</c:v>
                </c:pt>
                <c:pt idx="11">
                  <c:v>101161.99697479125</c:v>
                </c:pt>
                <c:pt idx="12">
                  <c:v>54049.229188866375</c:v>
                </c:pt>
                <c:pt idx="13">
                  <c:v>163731.87039539858</c:v>
                </c:pt>
                <c:pt idx="14">
                  <c:v>46569.664505817454</c:v>
                </c:pt>
                <c:pt idx="15">
                  <c:v>57841.945024318935</c:v>
                </c:pt>
                <c:pt idx="16">
                  <c:v>5580.9406623969498</c:v>
                </c:pt>
                <c:pt idx="17">
                  <c:v>322327.29607202188</c:v>
                </c:pt>
                <c:pt idx="18">
                  <c:v>982785.60422516265</c:v>
                </c:pt>
                <c:pt idx="19">
                  <c:v>16149.617023354896</c:v>
                </c:pt>
                <c:pt idx="20">
                  <c:v>470414.98068464565</c:v>
                </c:pt>
                <c:pt idx="21">
                  <c:v>23519.840655801334</c:v>
                </c:pt>
                <c:pt idx="22">
                  <c:v>117250.79255731715</c:v>
                </c:pt>
                <c:pt idx="23">
                  <c:v>1298210.6280111934</c:v>
                </c:pt>
                <c:pt idx="24">
                  <c:v>2353550.3325337083</c:v>
                </c:pt>
                <c:pt idx="25">
                  <c:v>7875.6135633103695</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再エネ比較シート!$BE$72:$BE$161</c:f>
              <c:numCache>
                <c:formatCode>#,##0_);[Red]\(#,##0\)</c:formatCode>
                <c:ptCount val="90"/>
                <c:pt idx="0">
                  <c:v>217093.91999999995</c:v>
                </c:pt>
                <c:pt idx="1">
                  <c:v>1159347.8670000001</c:v>
                </c:pt>
                <c:pt idx="2">
                  <c:v>189514.01100000006</c:v>
                </c:pt>
                <c:pt idx="3">
                  <c:v>1245170.3829999999</c:v>
                </c:pt>
                <c:pt idx="4">
                  <c:v>273531.55200000003</c:v>
                </c:pt>
                <c:pt idx="5">
                  <c:v>954475.77800000005</c:v>
                </c:pt>
                <c:pt idx="6">
                  <c:v>827543.8450000002</c:v>
                </c:pt>
                <c:pt idx="7">
                  <c:v>133178.20600000001</c:v>
                </c:pt>
                <c:pt idx="8">
                  <c:v>2505492.9059999995</c:v>
                </c:pt>
                <c:pt idx="9">
                  <c:v>1358509.9290000002</c:v>
                </c:pt>
                <c:pt idx="10">
                  <c:v>63325.468999999997</c:v>
                </c:pt>
                <c:pt idx="11">
                  <c:v>877801.24</c:v>
                </c:pt>
                <c:pt idx="12">
                  <c:v>332260.73499999999</c:v>
                </c:pt>
                <c:pt idx="13">
                  <c:v>640893.93800000008</c:v>
                </c:pt>
                <c:pt idx="14">
                  <c:v>834473.67</c:v>
                </c:pt>
                <c:pt idx="15">
                  <c:v>520391.39600000007</c:v>
                </c:pt>
                <c:pt idx="16">
                  <c:v>20907.844000000001</c:v>
                </c:pt>
                <c:pt idx="17">
                  <c:v>1121327.659</c:v>
                </c:pt>
                <c:pt idx="18">
                  <c:v>1247127.9180000001</c:v>
                </c:pt>
                <c:pt idx="19">
                  <c:v>105487.679</c:v>
                </c:pt>
                <c:pt idx="20">
                  <c:v>717567.93099999998</c:v>
                </c:pt>
                <c:pt idx="21">
                  <c:v>209535.38500000001</c:v>
                </c:pt>
                <c:pt idx="22">
                  <c:v>491981.01</c:v>
                </c:pt>
                <c:pt idx="23">
                  <c:v>4781680.2669999991</c:v>
                </c:pt>
                <c:pt idx="24">
                  <c:v>3915950.0039999997</c:v>
                </c:pt>
                <c:pt idx="25">
                  <c:v>37289.212</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再エネ比較シート!$BF$72:$BF$161</c:f>
              <c:numCache>
                <c:formatCode>#,##0_);[Red]\(#,##0\)</c:formatCode>
                <c:ptCount val="90"/>
                <c:pt idx="0">
                  <c:v>89914.808999999979</c:v>
                </c:pt>
                <c:pt idx="1">
                  <c:v>1222182.666</c:v>
                </c:pt>
                <c:pt idx="2">
                  <c:v>3849.9299999999994</c:v>
                </c:pt>
                <c:pt idx="3">
                  <c:v>7490.9399999999987</c:v>
                </c:pt>
                <c:pt idx="4">
                  <c:v>50219.786</c:v>
                </c:pt>
                <c:pt idx="5">
                  <c:v>1291667.9450000003</c:v>
                </c:pt>
                <c:pt idx="6">
                  <c:v>39372.593000000001</c:v>
                </c:pt>
                <c:pt idx="7">
                  <c:v>173399.87100000004</c:v>
                </c:pt>
                <c:pt idx="8">
                  <c:v>860716.20400000014</c:v>
                </c:pt>
                <c:pt idx="9">
                  <c:v>176867.27</c:v>
                </c:pt>
                <c:pt idx="10">
                  <c:v>575546.06900000002</c:v>
                </c:pt>
                <c:pt idx="11">
                  <c:v>0</c:v>
                </c:pt>
                <c:pt idx="12">
                  <c:v>305386.37199999997</c:v>
                </c:pt>
                <c:pt idx="13">
                  <c:v>0</c:v>
                </c:pt>
                <c:pt idx="14">
                  <c:v>0</c:v>
                </c:pt>
                <c:pt idx="15">
                  <c:v>54430.650999999998</c:v>
                </c:pt>
                <c:pt idx="16">
                  <c:v>362106.08500000002</c:v>
                </c:pt>
                <c:pt idx="17">
                  <c:v>1101256.9839999997</c:v>
                </c:pt>
                <c:pt idx="18">
                  <c:v>966608.20799999998</c:v>
                </c:pt>
                <c:pt idx="19">
                  <c:v>264446.08100000001</c:v>
                </c:pt>
                <c:pt idx="20">
                  <c:v>7983.067</c:v>
                </c:pt>
                <c:pt idx="21">
                  <c:v>151620.93299999996</c:v>
                </c:pt>
                <c:pt idx="22">
                  <c:v>286307.34100000001</c:v>
                </c:pt>
                <c:pt idx="23">
                  <c:v>1204167.6710000003</c:v>
                </c:pt>
                <c:pt idx="24">
                  <c:v>583281.14099999983</c:v>
                </c:pt>
                <c:pt idx="25">
                  <c:v>146855.95499999999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再エネ比較シート!$BG$72:$BG$161</c:f>
              <c:numCache>
                <c:formatCode>#,##0_);[Red]\(#,##0\)</c:formatCode>
                <c:ptCount val="90"/>
                <c:pt idx="0">
                  <c:v>54767.285000000003</c:v>
                </c:pt>
                <c:pt idx="1">
                  <c:v>138508.247</c:v>
                </c:pt>
                <c:pt idx="2">
                  <c:v>360.41300000000001</c:v>
                </c:pt>
                <c:pt idx="3">
                  <c:v>4848.3909999999996</c:v>
                </c:pt>
                <c:pt idx="4">
                  <c:v>10787.573</c:v>
                </c:pt>
                <c:pt idx="5">
                  <c:v>1715.3019999999997</c:v>
                </c:pt>
                <c:pt idx="6">
                  <c:v>20486.415000000001</c:v>
                </c:pt>
                <c:pt idx="7">
                  <c:v>29671.355</c:v>
                </c:pt>
                <c:pt idx="8">
                  <c:v>91637.035999999993</c:v>
                </c:pt>
                <c:pt idx="9">
                  <c:v>71255.055999999997</c:v>
                </c:pt>
                <c:pt idx="10">
                  <c:v>110042.993</c:v>
                </c:pt>
                <c:pt idx="11">
                  <c:v>0</c:v>
                </c:pt>
                <c:pt idx="12">
                  <c:v>77134.160000000018</c:v>
                </c:pt>
                <c:pt idx="13">
                  <c:v>0</c:v>
                </c:pt>
                <c:pt idx="14">
                  <c:v>28836.786</c:v>
                </c:pt>
                <c:pt idx="15">
                  <c:v>12869.457</c:v>
                </c:pt>
                <c:pt idx="16">
                  <c:v>39811.01</c:v>
                </c:pt>
                <c:pt idx="17">
                  <c:v>50026.243999999999</c:v>
                </c:pt>
                <c:pt idx="18">
                  <c:v>144394.72700000004</c:v>
                </c:pt>
                <c:pt idx="19">
                  <c:v>87939.119000000006</c:v>
                </c:pt>
                <c:pt idx="20">
                  <c:v>7263.2960000000003</c:v>
                </c:pt>
                <c:pt idx="21">
                  <c:v>17205.672999999995</c:v>
                </c:pt>
                <c:pt idx="22">
                  <c:v>6625.8410000000003</c:v>
                </c:pt>
                <c:pt idx="23">
                  <c:v>15570.666999999999</c:v>
                </c:pt>
                <c:pt idx="24">
                  <c:v>23622.52</c:v>
                </c:pt>
                <c:pt idx="25">
                  <c:v>19940.508999999998</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再エネ比較シート!$BH$72:$BH$161</c:f>
              <c:numCache>
                <c:formatCode>#,##0_);[Red]\(#,##0\)</c:formatCode>
                <c:ptCount val="90"/>
                <c:pt idx="0">
                  <c:v>0</c:v>
                </c:pt>
                <c:pt idx="1">
                  <c:v>1981723.01</c:v>
                </c:pt>
                <c:pt idx="2">
                  <c:v>0</c:v>
                </c:pt>
                <c:pt idx="3">
                  <c:v>262.69499999999999</c:v>
                </c:pt>
                <c:pt idx="4">
                  <c:v>0</c:v>
                </c:pt>
                <c:pt idx="5">
                  <c:v>728.23599999999999</c:v>
                </c:pt>
                <c:pt idx="6">
                  <c:v>0</c:v>
                </c:pt>
                <c:pt idx="7">
                  <c:v>0</c:v>
                </c:pt>
                <c:pt idx="8">
                  <c:v>60533.947</c:v>
                </c:pt>
                <c:pt idx="9">
                  <c:v>0</c:v>
                </c:pt>
                <c:pt idx="10">
                  <c:v>0</c:v>
                </c:pt>
                <c:pt idx="11">
                  <c:v>390.73099999999999</c:v>
                </c:pt>
                <c:pt idx="12">
                  <c:v>1.9619999999999997</c:v>
                </c:pt>
                <c:pt idx="13">
                  <c:v>83.15</c:v>
                </c:pt>
                <c:pt idx="14">
                  <c:v>8897.777</c:v>
                </c:pt>
                <c:pt idx="15">
                  <c:v>0</c:v>
                </c:pt>
                <c:pt idx="16">
                  <c:v>0</c:v>
                </c:pt>
                <c:pt idx="17">
                  <c:v>897.48</c:v>
                </c:pt>
                <c:pt idx="18">
                  <c:v>0</c:v>
                </c:pt>
                <c:pt idx="19">
                  <c:v>0</c:v>
                </c:pt>
                <c:pt idx="20">
                  <c:v>0</c:v>
                </c:pt>
                <c:pt idx="21">
                  <c:v>0</c:v>
                </c:pt>
                <c:pt idx="22">
                  <c:v>0</c:v>
                </c:pt>
                <c:pt idx="23">
                  <c:v>2302.4430000000002</c:v>
                </c:pt>
                <c:pt idx="24">
                  <c:v>1224.4380000000003</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再エネ比較シート!$BI$72:$BI$161</c:f>
              <c:numCache>
                <c:formatCode>#,##0_);[Red]\(#,##0\)</c:formatCode>
                <c:ptCount val="90"/>
                <c:pt idx="0">
                  <c:v>361776.01399999997</c:v>
                </c:pt>
                <c:pt idx="1">
                  <c:v>4501761.79</c:v>
                </c:pt>
                <c:pt idx="2">
                  <c:v>193724.35400000005</c:v>
                </c:pt>
                <c:pt idx="3">
                  <c:v>1257772.409</c:v>
                </c:pt>
                <c:pt idx="4">
                  <c:v>334538.91100000002</c:v>
                </c:pt>
                <c:pt idx="5">
                  <c:v>2248587.2610000004</c:v>
                </c:pt>
                <c:pt idx="6">
                  <c:v>887402.85300000024</c:v>
                </c:pt>
                <c:pt idx="7">
                  <c:v>336249.43200000003</c:v>
                </c:pt>
                <c:pt idx="8">
                  <c:v>3518380.0929999994</c:v>
                </c:pt>
                <c:pt idx="9">
                  <c:v>1606632.2550000004</c:v>
                </c:pt>
                <c:pt idx="10">
                  <c:v>748914.53100000008</c:v>
                </c:pt>
                <c:pt idx="11">
                  <c:v>878191.97100000002</c:v>
                </c:pt>
                <c:pt idx="12">
                  <c:v>714783.22900000005</c:v>
                </c:pt>
                <c:pt idx="13">
                  <c:v>640977.08800000011</c:v>
                </c:pt>
                <c:pt idx="14">
                  <c:v>872208.23300000001</c:v>
                </c:pt>
                <c:pt idx="15">
                  <c:v>587691.50400000007</c:v>
                </c:pt>
                <c:pt idx="16">
                  <c:v>422824.93900000001</c:v>
                </c:pt>
                <c:pt idx="17">
                  <c:v>2273508.3669999996</c:v>
                </c:pt>
                <c:pt idx="18">
                  <c:v>2358130.8530000001</c:v>
                </c:pt>
                <c:pt idx="19">
                  <c:v>457872.87900000002</c:v>
                </c:pt>
                <c:pt idx="20">
                  <c:v>732814.29399999999</c:v>
                </c:pt>
                <c:pt idx="21">
                  <c:v>378361.99099999998</c:v>
                </c:pt>
                <c:pt idx="22">
                  <c:v>784914.19200000004</c:v>
                </c:pt>
                <c:pt idx="23">
                  <c:v>6003721.0479999995</c:v>
                </c:pt>
                <c:pt idx="24">
                  <c:v>4524078.1029999992</c:v>
                </c:pt>
                <c:pt idx="25">
                  <c:v>204085.67599999998</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再エネ比較シート!$CO$13:$CO$42</c:f>
              <c:numCache>
                <c:formatCode>0.0%</c:formatCode>
                <c:ptCount val="30"/>
                <c:pt idx="0">
                  <c:v>7.4998353855270955E-2</c:v>
                </c:pt>
                <c:pt idx="1">
                  <c:v>8.2944494741973671E-2</c:v>
                </c:pt>
                <c:pt idx="2">
                  <c:v>6.4731440085636929E-2</c:v>
                </c:pt>
                <c:pt idx="3">
                  <c:v>1.5434343434343434E-2</c:v>
                </c:pt>
                <c:pt idx="4">
                  <c:v>0.12573151267955313</c:v>
                </c:pt>
                <c:pt idx="5">
                  <c:v>2.9212566299469604E-2</c:v>
                </c:pt>
                <c:pt idx="6">
                  <c:v>8.6826541886007663E-2</c:v>
                </c:pt>
                <c:pt idx="7">
                  <c:v>0.10100160562734153</c:v>
                </c:pt>
                <c:pt idx="8">
                  <c:v>4.6690993531265552E-2</c:v>
                </c:pt>
                <c:pt idx="9">
                  <c:v>9.1797895365325774E-2</c:v>
                </c:pt>
                <c:pt idx="10">
                  <c:v>1.1847463902258423E-2</c:v>
                </c:pt>
                <c:pt idx="11">
                  <c:v>3.9832285115303984E-2</c:v>
                </c:pt>
                <c:pt idx="12">
                  <c:v>0.11809343134930045</c:v>
                </c:pt>
                <c:pt idx="13">
                  <c:v>0.16319612590799032</c:v>
                </c:pt>
                <c:pt idx="14">
                  <c:v>0.12527015793848711</c:v>
                </c:pt>
                <c:pt idx="15">
                  <c:v>9.7674114726251149E-2</c:v>
                </c:pt>
                <c:pt idx="16">
                  <c:v>0.10229894200938669</c:v>
                </c:pt>
                <c:pt idx="17">
                  <c:v>2.1009059668853483E-2</c:v>
                </c:pt>
                <c:pt idx="18">
                  <c:v>8.3549477324530372E-2</c:v>
                </c:pt>
                <c:pt idx="19">
                  <c:v>7.6767676767676762E-2</c:v>
                </c:pt>
                <c:pt idx="20">
                  <c:v>8.182281429715367E-2</c:v>
                </c:pt>
                <c:pt idx="21">
                  <c:v>2.4617188072386255E-2</c:v>
                </c:pt>
                <c:pt idx="22">
                  <c:v>0.11402190251234701</c:v>
                </c:pt>
                <c:pt idx="23">
                  <c:v>5.5854325879799979E-2</c:v>
                </c:pt>
                <c:pt idx="24">
                  <c:v>0.1563955080799781</c:v>
                </c:pt>
                <c:pt idx="25">
                  <c:v>6.8374164810690419E-2</c:v>
                </c:pt>
                <c:pt idx="26">
                  <c:v>7.0440865462827393E-2</c:v>
                </c:pt>
                <c:pt idx="27">
                  <c:v>5.0069314197178506E-2</c:v>
                </c:pt>
                <c:pt idx="28">
                  <c:v>8.3202899744624761E-2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再エネ比較シート!$CC$13:$CC$42</c:f>
              <c:numCache>
                <c:formatCode>0.0%</c:formatCode>
                <c:ptCount val="30"/>
                <c:pt idx="0">
                  <c:v>4.0511223730687072E-2</c:v>
                </c:pt>
                <c:pt idx="1">
                  <c:v>3.1745104001459259E-2</c:v>
                </c:pt>
                <c:pt idx="2">
                  <c:v>2.2160709069514041E-2</c:v>
                </c:pt>
                <c:pt idx="3">
                  <c:v>4.4812731081492882E-3</c:v>
                </c:pt>
                <c:pt idx="4">
                  <c:v>2.5600579555513224E-2</c:v>
                </c:pt>
                <c:pt idx="5">
                  <c:v>1.1308673934540275E-2</c:v>
                </c:pt>
                <c:pt idx="6">
                  <c:v>3.7182833647063665E-2</c:v>
                </c:pt>
                <c:pt idx="7">
                  <c:v>5.7857801301176903E-2</c:v>
                </c:pt>
                <c:pt idx="8">
                  <c:v>1.9470818390657021E-2</c:v>
                </c:pt>
                <c:pt idx="9">
                  <c:v>3.2679266591123773E-2</c:v>
                </c:pt>
                <c:pt idx="10">
                  <c:v>6.7234519445543896E-3</c:v>
                </c:pt>
                <c:pt idx="11">
                  <c:v>1.4673403710008952E-2</c:v>
                </c:pt>
                <c:pt idx="12">
                  <c:v>5.1249125452514581E-2</c:v>
                </c:pt>
                <c:pt idx="13">
                  <c:v>6.3601597271305252E-2</c:v>
                </c:pt>
                <c:pt idx="14">
                  <c:v>3.0329836953390095E-2</c:v>
                </c:pt>
                <c:pt idx="15">
                  <c:v>2.830803383687186E-2</c:v>
                </c:pt>
                <c:pt idx="16">
                  <c:v>5.7888549440487297E-2</c:v>
                </c:pt>
                <c:pt idx="17">
                  <c:v>1.2383949499206844E-2</c:v>
                </c:pt>
                <c:pt idx="18">
                  <c:v>5.0147283713474378E-2</c:v>
                </c:pt>
                <c:pt idx="19">
                  <c:v>3.862158431899821E-2</c:v>
                </c:pt>
                <c:pt idx="20">
                  <c:v>4.8972653545678861E-2</c:v>
                </c:pt>
                <c:pt idx="21">
                  <c:v>1.1117019288650642E-2</c:v>
                </c:pt>
                <c:pt idx="22">
                  <c:v>6.2661573171200885E-2</c:v>
                </c:pt>
                <c:pt idx="23">
                  <c:v>1.5891371964409057E-2</c:v>
                </c:pt>
                <c:pt idx="24">
                  <c:v>7.4466356628942257E-2</c:v>
                </c:pt>
                <c:pt idx="25">
                  <c:v>3.6271172853174695E-2</c:v>
                </c:pt>
                <c:pt idx="26">
                  <c:v>2.7924812021300427E-2</c:v>
                </c:pt>
                <c:pt idx="27">
                  <c:v>2.9778130468636699E-2</c:v>
                </c:pt>
                <c:pt idx="28">
                  <c:v>5.0380579622503474E-2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再エネ比較シート!$CD$13:$CD$42</c:f>
              <c:numCache>
                <c:formatCode>0.0%</c:formatCode>
                <c:ptCount val="30"/>
                <c:pt idx="0">
                  <c:v>0.71080337655177461</c:v>
                </c:pt>
                <c:pt idx="1">
                  <c:v>0.22655874500240131</c:v>
                </c:pt>
                <c:pt idx="2">
                  <c:v>3.9724392037924973E-2</c:v>
                </c:pt>
                <c:pt idx="3">
                  <c:v>1.5714911363420323E-2</c:v>
                </c:pt>
                <c:pt idx="4">
                  <c:v>0.27362369457198626</c:v>
                </c:pt>
                <c:pt idx="5">
                  <c:v>7.8174723176348895E-3</c:v>
                </c:pt>
                <c:pt idx="6">
                  <c:v>0.71733358772614253</c:v>
                </c:pt>
                <c:pt idx="7">
                  <c:v>0.19915745542674712</c:v>
                </c:pt>
                <c:pt idx="8">
                  <c:v>0.11449662296050887</c:v>
                </c:pt>
                <c:pt idx="9">
                  <c:v>0.14563003218666987</c:v>
                </c:pt>
                <c:pt idx="10">
                  <c:v>4.7088917251116642E-2</c:v>
                </c:pt>
                <c:pt idx="11">
                  <c:v>4.6930909335430593E-2</c:v>
                </c:pt>
                <c:pt idx="12">
                  <c:v>4.2638344009561228E-2</c:v>
                </c:pt>
                <c:pt idx="13">
                  <c:v>0.24775180970077565</c:v>
                </c:pt>
                <c:pt idx="14">
                  <c:v>9.8375627279294386E-2</c:v>
                </c:pt>
                <c:pt idx="15">
                  <c:v>0.34970847967513002</c:v>
                </c:pt>
                <c:pt idx="16">
                  <c:v>0.10642341737846918</c:v>
                </c:pt>
                <c:pt idx="17">
                  <c:v>4.4029757088930983E-2</c:v>
                </c:pt>
                <c:pt idx="18">
                  <c:v>0.28514556411986419</c:v>
                </c:pt>
                <c:pt idx="19">
                  <c:v>0.17699448967653655</c:v>
                </c:pt>
                <c:pt idx="20">
                  <c:v>0.27838217113495517</c:v>
                </c:pt>
                <c:pt idx="21">
                  <c:v>0.13738276395341559</c:v>
                </c:pt>
                <c:pt idx="22">
                  <c:v>0.40610805729348498</c:v>
                </c:pt>
                <c:pt idx="23">
                  <c:v>0.14659691130647323</c:v>
                </c:pt>
                <c:pt idx="24">
                  <c:v>0.21793840264980044</c:v>
                </c:pt>
                <c:pt idx="25">
                  <c:v>0.19811330873353958</c:v>
                </c:pt>
                <c:pt idx="26">
                  <c:v>0.14875720633913064</c:v>
                </c:pt>
                <c:pt idx="27">
                  <c:v>4.5697244009692904E-2</c:v>
                </c:pt>
                <c:pt idx="28">
                  <c:v>2.8774677944992767E-2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再エネ比較シート!$CE$13:$CE$42</c:f>
              <c:numCache>
                <c:formatCode>0.0%</c:formatCode>
                <c:ptCount val="30"/>
                <c:pt idx="0">
                  <c:v>0</c:v>
                </c:pt>
                <c:pt idx="1">
                  <c:v>0</c:v>
                </c:pt>
                <c:pt idx="2">
                  <c:v>0.34920055187353588</c:v>
                </c:pt>
                <c:pt idx="3">
                  <c:v>0</c:v>
                </c:pt>
                <c:pt idx="4">
                  <c:v>0</c:v>
                </c:pt>
                <c:pt idx="5">
                  <c:v>0</c:v>
                </c:pt>
                <c:pt idx="6">
                  <c:v>0</c:v>
                </c:pt>
                <c:pt idx="7">
                  <c:v>0</c:v>
                </c:pt>
                <c:pt idx="8">
                  <c:v>0</c:v>
                </c:pt>
                <c:pt idx="9">
                  <c:v>0</c:v>
                </c:pt>
                <c:pt idx="10">
                  <c:v>2.2860867171339017</c:v>
                </c:pt>
                <c:pt idx="11">
                  <c:v>0</c:v>
                </c:pt>
                <c:pt idx="12">
                  <c:v>0</c:v>
                </c:pt>
                <c:pt idx="13">
                  <c:v>0</c:v>
                </c:pt>
                <c:pt idx="14">
                  <c:v>0</c:v>
                </c:pt>
                <c:pt idx="15">
                  <c:v>0</c:v>
                </c:pt>
                <c:pt idx="16">
                  <c:v>0</c:v>
                </c:pt>
                <c:pt idx="17">
                  <c:v>0</c:v>
                </c:pt>
                <c:pt idx="18">
                  <c:v>0</c:v>
                </c:pt>
                <c:pt idx="19">
                  <c:v>0</c:v>
                </c:pt>
                <c:pt idx="20">
                  <c:v>0.61868053408706736</c:v>
                </c:pt>
                <c:pt idx="21">
                  <c:v>2.2899146074385721E-4</c:v>
                </c:pt>
                <c:pt idx="22">
                  <c:v>0</c:v>
                </c:pt>
                <c:pt idx="23">
                  <c:v>1.7658981281027181E-2</c:v>
                </c:pt>
                <c:pt idx="24">
                  <c:v>2.0291589653504208E-4</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再エネ比較シート!$CF$13:$CF$42</c:f>
              <c:numCache>
                <c:formatCode>0.0%</c:formatCode>
                <c:ptCount val="30"/>
                <c:pt idx="0">
                  <c:v>0</c:v>
                </c:pt>
                <c:pt idx="1">
                  <c:v>2.0807192113349481E-2</c:v>
                </c:pt>
                <c:pt idx="2">
                  <c:v>3.721825642825375E-2</c:v>
                </c:pt>
                <c:pt idx="3">
                  <c:v>5.3626540721024345E-2</c:v>
                </c:pt>
                <c:pt idx="4">
                  <c:v>0</c:v>
                </c:pt>
                <c:pt idx="5">
                  <c:v>0</c:v>
                </c:pt>
                <c:pt idx="6">
                  <c:v>7.157482651853562E-4</c:v>
                </c:pt>
                <c:pt idx="7">
                  <c:v>4.0346473202999118E-2</c:v>
                </c:pt>
                <c:pt idx="8">
                  <c:v>2.1612819692796138E-2</c:v>
                </c:pt>
                <c:pt idx="9">
                  <c:v>0</c:v>
                </c:pt>
                <c:pt idx="10">
                  <c:v>0</c:v>
                </c:pt>
                <c:pt idx="11">
                  <c:v>0</c:v>
                </c:pt>
                <c:pt idx="12">
                  <c:v>0</c:v>
                </c:pt>
                <c:pt idx="13">
                  <c:v>0</c:v>
                </c:pt>
                <c:pt idx="14">
                  <c:v>0</c:v>
                </c:pt>
                <c:pt idx="15">
                  <c:v>0</c:v>
                </c:pt>
                <c:pt idx="16">
                  <c:v>0</c:v>
                </c:pt>
                <c:pt idx="17">
                  <c:v>0</c:v>
                </c:pt>
                <c:pt idx="18">
                  <c:v>0</c:v>
                </c:pt>
                <c:pt idx="19">
                  <c:v>5.6940622948311159E-3</c:v>
                </c:pt>
                <c:pt idx="20">
                  <c:v>0</c:v>
                </c:pt>
                <c:pt idx="21">
                  <c:v>0.5001446246817447</c:v>
                </c:pt>
                <c:pt idx="22">
                  <c:v>0.38367383007458328</c:v>
                </c:pt>
                <c:pt idx="23">
                  <c:v>0</c:v>
                </c:pt>
                <c:pt idx="24">
                  <c:v>0</c:v>
                </c:pt>
                <c:pt idx="25">
                  <c:v>0.13500071513184853</c:v>
                </c:pt>
                <c:pt idx="26">
                  <c:v>2.1944094541655437E-2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再エネ比較シート!$CH$13:$CH$42</c:f>
              <c:numCache>
                <c:formatCode>0.0%</c:formatCode>
                <c:ptCount val="30"/>
                <c:pt idx="0">
                  <c:v>0</c:v>
                </c:pt>
                <c:pt idx="1">
                  <c:v>8.3033395757497932E-3</c:v>
                </c:pt>
                <c:pt idx="2">
                  <c:v>0.24671626854575124</c:v>
                </c:pt>
                <c:pt idx="3">
                  <c:v>0</c:v>
                </c:pt>
                <c:pt idx="4">
                  <c:v>0</c:v>
                </c:pt>
                <c:pt idx="5">
                  <c:v>0.22986124495998411</c:v>
                </c:pt>
                <c:pt idx="6">
                  <c:v>0</c:v>
                </c:pt>
                <c:pt idx="7">
                  <c:v>0</c:v>
                </c:pt>
                <c:pt idx="8">
                  <c:v>0</c:v>
                </c:pt>
                <c:pt idx="9">
                  <c:v>0</c:v>
                </c:pt>
                <c:pt idx="10">
                  <c:v>0</c:v>
                </c:pt>
                <c:pt idx="11">
                  <c:v>0</c:v>
                </c:pt>
                <c:pt idx="12">
                  <c:v>0</c:v>
                </c:pt>
                <c:pt idx="13">
                  <c:v>7.65844686810737E-2</c:v>
                </c:pt>
                <c:pt idx="14">
                  <c:v>0</c:v>
                </c:pt>
                <c:pt idx="15">
                  <c:v>1.0121753678511041E-3</c:v>
                </c:pt>
                <c:pt idx="16">
                  <c:v>0</c:v>
                </c:pt>
                <c:pt idx="17">
                  <c:v>0</c:v>
                </c:pt>
                <c:pt idx="18">
                  <c:v>0</c:v>
                </c:pt>
                <c:pt idx="19">
                  <c:v>0</c:v>
                </c:pt>
                <c:pt idx="20">
                  <c:v>0</c:v>
                </c:pt>
                <c:pt idx="21">
                  <c:v>3.0304907956176306E-3</c:v>
                </c:pt>
                <c:pt idx="22">
                  <c:v>0</c:v>
                </c:pt>
                <c:pt idx="23">
                  <c:v>0</c:v>
                </c:pt>
                <c:pt idx="24">
                  <c:v>0</c:v>
                </c:pt>
                <c:pt idx="25">
                  <c:v>3.8601752495087821E-2</c:v>
                </c:pt>
                <c:pt idx="26">
                  <c:v>0.24417027943563771</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再エネ比較シート!$CI$13:$CI$42</c:f>
              <c:numCache>
                <c:formatCode>0.0%</c:formatCode>
                <c:ptCount val="30"/>
                <c:pt idx="0">
                  <c:v>0.75131460028246166</c:v>
                </c:pt>
                <c:pt idx="1">
                  <c:v>0.28741438069295983</c:v>
                </c:pt>
                <c:pt idx="2">
                  <c:v>0.69502017795497995</c:v>
                </c:pt>
                <c:pt idx="3">
                  <c:v>7.382272519259396E-2</c:v>
                </c:pt>
                <c:pt idx="4">
                  <c:v>0.29922427412749947</c:v>
                </c:pt>
                <c:pt idx="5">
                  <c:v>0.24898739121215929</c:v>
                </c:pt>
                <c:pt idx="6">
                  <c:v>0.75523216963839168</c:v>
                </c:pt>
                <c:pt idx="7">
                  <c:v>0.29736172993092314</c:v>
                </c:pt>
                <c:pt idx="8">
                  <c:v>0.15558026104396203</c:v>
                </c:pt>
                <c:pt idx="9">
                  <c:v>0.17830929877779361</c:v>
                </c:pt>
                <c:pt idx="10">
                  <c:v>2.3398990863295723</c:v>
                </c:pt>
                <c:pt idx="11">
                  <c:v>6.1604313045439542E-2</c:v>
                </c:pt>
                <c:pt idx="12">
                  <c:v>9.3887469462075809E-2</c:v>
                </c:pt>
                <c:pt idx="13">
                  <c:v>0.38793787565315463</c:v>
                </c:pt>
                <c:pt idx="14">
                  <c:v>0.1287054642326845</c:v>
                </c:pt>
                <c:pt idx="15">
                  <c:v>0.37902868887985303</c:v>
                </c:pt>
                <c:pt idx="16">
                  <c:v>0.16431196681895646</c:v>
                </c:pt>
                <c:pt idx="17">
                  <c:v>5.6413706588137831E-2</c:v>
                </c:pt>
                <c:pt idx="18">
                  <c:v>0.33529284783333857</c:v>
                </c:pt>
                <c:pt idx="19">
                  <c:v>0.22131013629036586</c:v>
                </c:pt>
                <c:pt idx="20">
                  <c:v>0.9460353587677014</c:v>
                </c:pt>
                <c:pt idx="21">
                  <c:v>0.65190389018017247</c:v>
                </c:pt>
                <c:pt idx="22">
                  <c:v>0.85244346053926912</c:v>
                </c:pt>
                <c:pt idx="23">
                  <c:v>0.18014726455190949</c:v>
                </c:pt>
                <c:pt idx="24">
                  <c:v>0.29260767517527769</c:v>
                </c:pt>
                <c:pt idx="25">
                  <c:v>0.40798694921365064</c:v>
                </c:pt>
                <c:pt idx="26">
                  <c:v>0.44279639233772417</c:v>
                </c:pt>
                <c:pt idx="27">
                  <c:v>7.5475374478329596E-2</c:v>
                </c:pt>
                <c:pt idx="28">
                  <c:v>7.9155257567496237E-2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再エネ比較シート!$BE$13:$BE$42</c:f>
              <c:numCache>
                <c:formatCode>#,##0_);[Red]\(#,##0\)</c:formatCode>
                <c:ptCount val="30"/>
                <c:pt idx="0">
                  <c:v>5866.7020000000066</c:v>
                </c:pt>
                <c:pt idx="1">
                  <c:v>5692.900000000006</c:v>
                </c:pt>
                <c:pt idx="2">
                  <c:v>4928.3000000000056</c:v>
                </c:pt>
                <c:pt idx="3">
                  <c:v>935.80000000000018</c:v>
                </c:pt>
                <c:pt idx="4">
                  <c:v>6947.0999999999931</c:v>
                </c:pt>
                <c:pt idx="5">
                  <c:v>1884.6000000000024</c:v>
                </c:pt>
                <c:pt idx="6">
                  <c:v>6142.9450000000052</c:v>
                </c:pt>
                <c:pt idx="7">
                  <c:v>6343.200000000008</c:v>
                </c:pt>
                <c:pt idx="8">
                  <c:v>2831.3000000000029</c:v>
                </c:pt>
                <c:pt idx="9">
                  <c:v>5655.4600000000055</c:v>
                </c:pt>
                <c:pt idx="10">
                  <c:v>785.6999999999997</c:v>
                </c:pt>
                <c:pt idx="11">
                  <c:v>2176.7999999999993</c:v>
                </c:pt>
                <c:pt idx="12">
                  <c:v>6895.4599999999909</c:v>
                </c:pt>
                <c:pt idx="13">
                  <c:v>9650.4999999999836</c:v>
                </c:pt>
                <c:pt idx="14">
                  <c:v>7164.5999999999949</c:v>
                </c:pt>
                <c:pt idx="15">
                  <c:v>8002.3849999999875</c:v>
                </c:pt>
                <c:pt idx="16">
                  <c:v>5013.9999999999927</c:v>
                </c:pt>
                <c:pt idx="17">
                  <c:v>1549.1900000000014</c:v>
                </c:pt>
                <c:pt idx="18">
                  <c:v>5321.2000000000016</c:v>
                </c:pt>
                <c:pt idx="19">
                  <c:v>5237.1000000000095</c:v>
                </c:pt>
                <c:pt idx="20">
                  <c:v>5832.9700000000084</c:v>
                </c:pt>
                <c:pt idx="21">
                  <c:v>1713.7000000000007</c:v>
                </c:pt>
                <c:pt idx="22">
                  <c:v>8461.6399999999849</c:v>
                </c:pt>
                <c:pt idx="23">
                  <c:v>2932.2389999999987</c:v>
                </c:pt>
                <c:pt idx="24">
                  <c:v>7971.7999999999847</c:v>
                </c:pt>
                <c:pt idx="25">
                  <c:v>4454.3000000000038</c:v>
                </c:pt>
                <c:pt idx="26">
                  <c:v>3994.3000000000029</c:v>
                </c:pt>
                <c:pt idx="27">
                  <c:v>2699.9000000000019</c:v>
                </c:pt>
                <c:pt idx="28">
                  <c:v>4609.1000000000049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再エネ比較シート!$BF$13:$BF$42</c:f>
              <c:numCache>
                <c:formatCode>#,##0_);[Red]\(#,##0\)</c:formatCode>
                <c:ptCount val="30"/>
                <c:pt idx="0">
                  <c:v>93392.450000000084</c:v>
                </c:pt>
                <c:pt idx="1">
                  <c:v>36862.200000000048</c:v>
                </c:pt>
                <c:pt idx="2">
                  <c:v>8015.1999999999989</c:v>
                </c:pt>
                <c:pt idx="3">
                  <c:v>2977.4</c:v>
                </c:pt>
                <c:pt idx="4">
                  <c:v>67367.600000000035</c:v>
                </c:pt>
                <c:pt idx="5">
                  <c:v>1182.0000000000002</c:v>
                </c:pt>
                <c:pt idx="6">
                  <c:v>107522.39499999995</c:v>
                </c:pt>
                <c:pt idx="7">
                  <c:v>19810.100000000017</c:v>
                </c:pt>
                <c:pt idx="8">
                  <c:v>15105.6</c:v>
                </c:pt>
                <c:pt idx="9">
                  <c:v>22866.000000000018</c:v>
                </c:pt>
                <c:pt idx="10">
                  <c:v>4992.5999999999995</c:v>
                </c:pt>
                <c:pt idx="11">
                  <c:v>6316.7</c:v>
                </c:pt>
                <c:pt idx="12">
                  <c:v>5205.0000000000009</c:v>
                </c:pt>
                <c:pt idx="13">
                  <c:v>34106.899999999958</c:v>
                </c:pt>
                <c:pt idx="14">
                  <c:v>21084.000000000007</c:v>
                </c:pt>
                <c:pt idx="15">
                  <c:v>89693.199999999735</c:v>
                </c:pt>
                <c:pt idx="16">
                  <c:v>8363.2000000000007</c:v>
                </c:pt>
                <c:pt idx="17">
                  <c:v>4997.3000000000011</c:v>
                </c:pt>
                <c:pt idx="18">
                  <c:v>27451.900000000016</c:v>
                </c:pt>
                <c:pt idx="19">
                  <c:v>21775.300000000007</c:v>
                </c:pt>
                <c:pt idx="20">
                  <c:v>30083.000000000029</c:v>
                </c:pt>
                <c:pt idx="21">
                  <c:v>19214.2</c:v>
                </c:pt>
                <c:pt idx="22">
                  <c:v>49755.199999999888</c:v>
                </c:pt>
                <c:pt idx="23">
                  <c:v>24541.800000000003</c:v>
                </c:pt>
                <c:pt idx="24">
                  <c:v>21167.699999999993</c:v>
                </c:pt>
                <c:pt idx="25">
                  <c:v>22073.699999999997</c:v>
                </c:pt>
                <c:pt idx="26">
                  <c:v>19305.100000000002</c:v>
                </c:pt>
                <c:pt idx="27">
                  <c:v>3759.1000000000004</c:v>
                </c:pt>
                <c:pt idx="28">
                  <c:v>2388.3999999999996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再エネ比較シート!$BG$13:$BG$42</c:f>
              <c:numCache>
                <c:formatCode>#,##0_);[Red]\(#,##0\)</c:formatCode>
                <c:ptCount val="30"/>
                <c:pt idx="0">
                  <c:v>0</c:v>
                </c:pt>
                <c:pt idx="1">
                  <c:v>0</c:v>
                </c:pt>
                <c:pt idx="2">
                  <c:v>42900</c:v>
                </c:pt>
                <c:pt idx="3">
                  <c:v>0</c:v>
                </c:pt>
                <c:pt idx="4">
                  <c:v>0</c:v>
                </c:pt>
                <c:pt idx="5">
                  <c:v>0</c:v>
                </c:pt>
                <c:pt idx="6">
                  <c:v>0</c:v>
                </c:pt>
                <c:pt idx="7">
                  <c:v>0</c:v>
                </c:pt>
                <c:pt idx="8">
                  <c:v>0</c:v>
                </c:pt>
                <c:pt idx="9">
                  <c:v>0</c:v>
                </c:pt>
                <c:pt idx="10">
                  <c:v>147579.5</c:v>
                </c:pt>
                <c:pt idx="11">
                  <c:v>0</c:v>
                </c:pt>
                <c:pt idx="12">
                  <c:v>0</c:v>
                </c:pt>
                <c:pt idx="13">
                  <c:v>0</c:v>
                </c:pt>
                <c:pt idx="14">
                  <c:v>0</c:v>
                </c:pt>
                <c:pt idx="15">
                  <c:v>0</c:v>
                </c:pt>
                <c:pt idx="16">
                  <c:v>0</c:v>
                </c:pt>
                <c:pt idx="17">
                  <c:v>0</c:v>
                </c:pt>
                <c:pt idx="18">
                  <c:v>0</c:v>
                </c:pt>
                <c:pt idx="19">
                  <c:v>0</c:v>
                </c:pt>
                <c:pt idx="20">
                  <c:v>40707.22</c:v>
                </c:pt>
                <c:pt idx="21">
                  <c:v>19.5</c:v>
                </c:pt>
                <c:pt idx="22">
                  <c:v>0</c:v>
                </c:pt>
                <c:pt idx="23">
                  <c:v>1800</c:v>
                </c:pt>
                <c:pt idx="24">
                  <c:v>12</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再エネ比較シート!$BH$13:$BH$42</c:f>
              <c:numCache>
                <c:formatCode>#,##0_);[Red]\(#,##0\)</c:formatCode>
                <c:ptCount val="30"/>
                <c:pt idx="0">
                  <c:v>0</c:v>
                </c:pt>
                <c:pt idx="1">
                  <c:v>852</c:v>
                </c:pt>
                <c:pt idx="2">
                  <c:v>1889.9</c:v>
                </c:pt>
                <c:pt idx="3">
                  <c:v>2557</c:v>
                </c:pt>
                <c:pt idx="4">
                  <c:v>0</c:v>
                </c:pt>
                <c:pt idx="5">
                  <c:v>0</c:v>
                </c:pt>
                <c:pt idx="6">
                  <c:v>27</c:v>
                </c:pt>
                <c:pt idx="7">
                  <c:v>1010</c:v>
                </c:pt>
                <c:pt idx="8">
                  <c:v>717.6</c:v>
                </c:pt>
                <c:pt idx="9">
                  <c:v>0</c:v>
                </c:pt>
                <c:pt idx="10">
                  <c:v>0</c:v>
                </c:pt>
                <c:pt idx="11">
                  <c:v>0</c:v>
                </c:pt>
                <c:pt idx="12">
                  <c:v>0</c:v>
                </c:pt>
                <c:pt idx="13">
                  <c:v>0</c:v>
                </c:pt>
                <c:pt idx="14">
                  <c:v>0</c:v>
                </c:pt>
                <c:pt idx="15">
                  <c:v>0</c:v>
                </c:pt>
                <c:pt idx="16">
                  <c:v>0</c:v>
                </c:pt>
                <c:pt idx="17">
                  <c:v>0</c:v>
                </c:pt>
                <c:pt idx="18">
                  <c:v>0</c:v>
                </c:pt>
                <c:pt idx="19">
                  <c:v>176.3</c:v>
                </c:pt>
                <c:pt idx="20">
                  <c:v>0</c:v>
                </c:pt>
                <c:pt idx="21">
                  <c:v>17604</c:v>
                </c:pt>
                <c:pt idx="22">
                  <c:v>11830</c:v>
                </c:pt>
                <c:pt idx="23">
                  <c:v>0</c:v>
                </c:pt>
                <c:pt idx="24">
                  <c:v>0</c:v>
                </c:pt>
                <c:pt idx="25">
                  <c:v>3785.5</c:v>
                </c:pt>
                <c:pt idx="26">
                  <c:v>716.7</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再エネ比較シート!$BJ$13:$BJ$42</c:f>
              <c:numCache>
                <c:formatCode>#,##0_);[Red]\(#,##0\)</c:formatCode>
                <c:ptCount val="30"/>
                <c:pt idx="0">
                  <c:v>0</c:v>
                </c:pt>
                <c:pt idx="1">
                  <c:v>255</c:v>
                </c:pt>
                <c:pt idx="2">
                  <c:v>9395.9750000000004</c:v>
                </c:pt>
                <c:pt idx="3">
                  <c:v>0</c:v>
                </c:pt>
                <c:pt idx="4">
                  <c:v>0</c:v>
                </c:pt>
                <c:pt idx="5">
                  <c:v>6560</c:v>
                </c:pt>
                <c:pt idx="6">
                  <c:v>0</c:v>
                </c:pt>
                <c:pt idx="7">
                  <c:v>0</c:v>
                </c:pt>
                <c:pt idx="8">
                  <c:v>0</c:v>
                </c:pt>
                <c:pt idx="9">
                  <c:v>0</c:v>
                </c:pt>
                <c:pt idx="10">
                  <c:v>0</c:v>
                </c:pt>
                <c:pt idx="11">
                  <c:v>0</c:v>
                </c:pt>
                <c:pt idx="12">
                  <c:v>0</c:v>
                </c:pt>
                <c:pt idx="13">
                  <c:v>1990</c:v>
                </c:pt>
                <c:pt idx="14">
                  <c:v>0</c:v>
                </c:pt>
                <c:pt idx="15">
                  <c:v>49</c:v>
                </c:pt>
                <c:pt idx="16">
                  <c:v>0</c:v>
                </c:pt>
                <c:pt idx="17">
                  <c:v>0</c:v>
                </c:pt>
                <c:pt idx="18">
                  <c:v>0</c:v>
                </c:pt>
                <c:pt idx="19">
                  <c:v>0</c:v>
                </c:pt>
                <c:pt idx="20">
                  <c:v>0</c:v>
                </c:pt>
                <c:pt idx="21">
                  <c:v>80</c:v>
                </c:pt>
                <c:pt idx="22">
                  <c:v>0</c:v>
                </c:pt>
                <c:pt idx="23">
                  <c:v>0</c:v>
                </c:pt>
                <c:pt idx="24">
                  <c:v>0</c:v>
                </c:pt>
                <c:pt idx="25">
                  <c:v>811.81200000000001</c:v>
                </c:pt>
                <c:pt idx="26">
                  <c:v>5981</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再エネ比較シート!$BK$13:$BK$42</c:f>
              <c:numCache>
                <c:formatCode>#,##0_);[Red]\(#,##0\)</c:formatCode>
                <c:ptCount val="30"/>
                <c:pt idx="0">
                  <c:v>99259.152000000089</c:v>
                </c:pt>
                <c:pt idx="1">
                  <c:v>43662.100000000057</c:v>
                </c:pt>
                <c:pt idx="2">
                  <c:v>67129.375</c:v>
                </c:pt>
                <c:pt idx="3">
                  <c:v>6470.2000000000007</c:v>
                </c:pt>
                <c:pt idx="4">
                  <c:v>74314.700000000026</c:v>
                </c:pt>
                <c:pt idx="5">
                  <c:v>9626.6000000000022</c:v>
                </c:pt>
                <c:pt idx="6">
                  <c:v>113692.33999999995</c:v>
                </c:pt>
                <c:pt idx="7">
                  <c:v>27163.300000000025</c:v>
                </c:pt>
                <c:pt idx="8">
                  <c:v>18654.5</c:v>
                </c:pt>
                <c:pt idx="9">
                  <c:v>28521.460000000025</c:v>
                </c:pt>
                <c:pt idx="10">
                  <c:v>153357.79999999999</c:v>
                </c:pt>
                <c:pt idx="11">
                  <c:v>8493.5</c:v>
                </c:pt>
                <c:pt idx="12">
                  <c:v>12100.459999999992</c:v>
                </c:pt>
                <c:pt idx="13">
                  <c:v>45747.399999999943</c:v>
                </c:pt>
                <c:pt idx="14">
                  <c:v>28248.600000000002</c:v>
                </c:pt>
                <c:pt idx="15">
                  <c:v>97744.58499999973</c:v>
                </c:pt>
                <c:pt idx="16">
                  <c:v>13377.199999999993</c:v>
                </c:pt>
                <c:pt idx="17">
                  <c:v>6546.4900000000025</c:v>
                </c:pt>
                <c:pt idx="18">
                  <c:v>32773.10000000002</c:v>
                </c:pt>
                <c:pt idx="19">
                  <c:v>27188.700000000015</c:v>
                </c:pt>
                <c:pt idx="20">
                  <c:v>76623.190000000031</c:v>
                </c:pt>
                <c:pt idx="21">
                  <c:v>38631.4</c:v>
                </c:pt>
                <c:pt idx="22">
                  <c:v>70046.83999999988</c:v>
                </c:pt>
                <c:pt idx="23">
                  <c:v>29274.039000000001</c:v>
                </c:pt>
                <c:pt idx="24">
                  <c:v>29151.499999999978</c:v>
                </c:pt>
                <c:pt idx="25">
                  <c:v>31125.312000000002</c:v>
                </c:pt>
                <c:pt idx="26">
                  <c:v>29997.100000000006</c:v>
                </c:pt>
                <c:pt idx="27">
                  <c:v>6459.0000000000018</c:v>
                </c:pt>
                <c:pt idx="28">
                  <c:v>6997.5000000000045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再エネ比較シート!$BO$13:$BO$42</c:f>
              <c:numCache>
                <c:formatCode>#,##0_);[Red]\(#,##0\)</c:formatCode>
                <c:ptCount val="30"/>
                <c:pt idx="0">
                  <c:v>7040.7464042400079</c:v>
                </c:pt>
                <c:pt idx="1">
                  <c:v>6832.1631480000078</c:v>
                </c:pt>
                <c:pt idx="2">
                  <c:v>5914.5513960000071</c:v>
                </c:pt>
                <c:pt idx="3">
                  <c:v>1123.0722960000001</c:v>
                </c:pt>
                <c:pt idx="4">
                  <c:v>8337.3536519999907</c:v>
                </c:pt>
                <c:pt idx="5">
                  <c:v>2261.7461520000029</c:v>
                </c:pt>
                <c:pt idx="6">
                  <c:v>7372.2711534000064</c:v>
                </c:pt>
                <c:pt idx="7">
                  <c:v>7612.6011840000083</c:v>
                </c:pt>
                <c:pt idx="8">
                  <c:v>3397.8997560000039</c:v>
                </c:pt>
                <c:pt idx="9">
                  <c:v>6787.2306552000055</c:v>
                </c:pt>
                <c:pt idx="10">
                  <c:v>942.93428399999948</c:v>
                </c:pt>
                <c:pt idx="11">
                  <c:v>2612.4212159999993</c:v>
                </c:pt>
                <c:pt idx="12">
                  <c:v>8275.379455199989</c:v>
                </c:pt>
                <c:pt idx="13">
                  <c:v>11581.75805999998</c:v>
                </c:pt>
                <c:pt idx="14">
                  <c:v>8598.3797519999953</c:v>
                </c:pt>
                <c:pt idx="15">
                  <c:v>9603.8222861999857</c:v>
                </c:pt>
                <c:pt idx="16">
                  <c:v>6017.4016799999918</c:v>
                </c:pt>
                <c:pt idx="17">
                  <c:v>1859.2139028000015</c:v>
                </c:pt>
                <c:pt idx="18">
                  <c:v>6386.0785440000018</c:v>
                </c:pt>
                <c:pt idx="19">
                  <c:v>6285.1484520000095</c:v>
                </c:pt>
                <c:pt idx="20">
                  <c:v>7000.2639564000101</c:v>
                </c:pt>
                <c:pt idx="21">
                  <c:v>2056.6456440000006</c:v>
                </c:pt>
                <c:pt idx="22">
                  <c:v>10154.983396799982</c:v>
                </c:pt>
                <c:pt idx="23">
                  <c:v>3519.0386686799984</c:v>
                </c:pt>
                <c:pt idx="24">
                  <c:v>9567.1166159999793</c:v>
                </c:pt>
                <c:pt idx="25">
                  <c:v>5345.6945160000041</c:v>
                </c:pt>
                <c:pt idx="26">
                  <c:v>4793.6393160000034</c:v>
                </c:pt>
                <c:pt idx="27">
                  <c:v>3240.2039880000025</c:v>
                </c:pt>
                <c:pt idx="28">
                  <c:v>5531.4730920000056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再エネ比較シート!$BP$13:$BP$42</c:f>
              <c:numCache>
                <c:formatCode>#,##0_);[Red]\(#,##0\)</c:formatCode>
                <c:ptCount val="30"/>
                <c:pt idx="0">
                  <c:v>123535.7971620001</c:v>
                </c:pt>
                <c:pt idx="1">
                  <c:v>48759.843672000061</c:v>
                </c:pt>
                <c:pt idx="2">
                  <c:v>10602.185951999998</c:v>
                </c:pt>
                <c:pt idx="3">
                  <c:v>3938.385624</c:v>
                </c:pt>
                <c:pt idx="4">
                  <c:v>89111.166576000032</c:v>
                </c:pt>
                <c:pt idx="5">
                  <c:v>1563.5023200000005</c:v>
                </c:pt>
                <c:pt idx="6">
                  <c:v>142226.32321019992</c:v>
                </c:pt>
                <c:pt idx="7">
                  <c:v>26204.007876000021</c:v>
                </c:pt>
                <c:pt idx="8">
                  <c:v>19981.083456</c:v>
                </c:pt>
                <c:pt idx="9">
                  <c:v>30246.230160000025</c:v>
                </c:pt>
                <c:pt idx="10">
                  <c:v>6604.011575999999</c:v>
                </c:pt>
                <c:pt idx="11">
                  <c:v>8355.4780919999994</c:v>
                </c:pt>
                <c:pt idx="12">
                  <c:v>6884.9658000000018</c:v>
                </c:pt>
                <c:pt idx="13">
                  <c:v>45115.243043999937</c:v>
                </c:pt>
                <c:pt idx="14">
                  <c:v>27889.071840000008</c:v>
                </c:pt>
                <c:pt idx="15">
                  <c:v>118642.57723199963</c:v>
                </c:pt>
                <c:pt idx="16">
                  <c:v>11062.506432</c:v>
                </c:pt>
                <c:pt idx="17">
                  <c:v>6610.228548000001</c:v>
                </c:pt>
                <c:pt idx="18">
                  <c:v>36312.275244000026</c:v>
                </c:pt>
                <c:pt idx="19">
                  <c:v>28803.495828000006</c:v>
                </c:pt>
                <c:pt idx="20">
                  <c:v>39792.589080000042</c:v>
                </c:pt>
                <c:pt idx="21">
                  <c:v>25415.775192000001</c:v>
                </c:pt>
                <c:pt idx="22">
                  <c:v>65814.188351999852</c:v>
                </c:pt>
                <c:pt idx="23">
                  <c:v>32462.911368000005</c:v>
                </c:pt>
                <c:pt idx="24">
                  <c:v>27999.78685199999</c:v>
                </c:pt>
                <c:pt idx="25">
                  <c:v>29198.207411999992</c:v>
                </c:pt>
                <c:pt idx="26">
                  <c:v>25536.014075999996</c:v>
                </c:pt>
                <c:pt idx="27">
                  <c:v>4972.3871160000008</c:v>
                </c:pt>
                <c:pt idx="28">
                  <c:v>3159.2799839999998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再エネ比較シート!$BQ$13:$BQ$42</c:f>
              <c:numCache>
                <c:formatCode>#,##0_);[Red]\(#,##0\)</c:formatCode>
                <c:ptCount val="30"/>
                <c:pt idx="0">
                  <c:v>0</c:v>
                </c:pt>
                <c:pt idx="1">
                  <c:v>0</c:v>
                </c:pt>
                <c:pt idx="2">
                  <c:v>93199.392000000007</c:v>
                </c:pt>
                <c:pt idx="3">
                  <c:v>0</c:v>
                </c:pt>
                <c:pt idx="4">
                  <c:v>0</c:v>
                </c:pt>
                <c:pt idx="5">
                  <c:v>0</c:v>
                </c:pt>
                <c:pt idx="6">
                  <c:v>0</c:v>
                </c:pt>
                <c:pt idx="7">
                  <c:v>0</c:v>
                </c:pt>
                <c:pt idx="8">
                  <c:v>0</c:v>
                </c:pt>
                <c:pt idx="9">
                  <c:v>0</c:v>
                </c:pt>
                <c:pt idx="10">
                  <c:v>320613.51216000004</c:v>
                </c:pt>
                <c:pt idx="11">
                  <c:v>0</c:v>
                </c:pt>
                <c:pt idx="12">
                  <c:v>0</c:v>
                </c:pt>
                <c:pt idx="13">
                  <c:v>0</c:v>
                </c:pt>
                <c:pt idx="14">
                  <c:v>0</c:v>
                </c:pt>
                <c:pt idx="15">
                  <c:v>0</c:v>
                </c:pt>
                <c:pt idx="16">
                  <c:v>0</c:v>
                </c:pt>
                <c:pt idx="17">
                  <c:v>0</c:v>
                </c:pt>
                <c:pt idx="18">
                  <c:v>0</c:v>
                </c:pt>
                <c:pt idx="19">
                  <c:v>0</c:v>
                </c:pt>
                <c:pt idx="20">
                  <c:v>88435.621305600012</c:v>
                </c:pt>
                <c:pt idx="21">
                  <c:v>42.36336</c:v>
                </c:pt>
                <c:pt idx="22">
                  <c:v>0</c:v>
                </c:pt>
                <c:pt idx="23">
                  <c:v>3910.4639999999999</c:v>
                </c:pt>
                <c:pt idx="24">
                  <c:v>26.069760000000002</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再エネ比較シート!$BR$13:$BR$42</c:f>
              <c:numCache>
                <c:formatCode>#,##0_);[Red]\(#,##0\)</c:formatCode>
                <c:ptCount val="30"/>
                <c:pt idx="0">
                  <c:v>0</c:v>
                </c:pt>
                <c:pt idx="1">
                  <c:v>4478.1120000000001</c:v>
                </c:pt>
                <c:pt idx="2">
                  <c:v>9933.3144000000011</c:v>
                </c:pt>
                <c:pt idx="3">
                  <c:v>13439.592000000001</c:v>
                </c:pt>
                <c:pt idx="4">
                  <c:v>0</c:v>
                </c:pt>
                <c:pt idx="5">
                  <c:v>0</c:v>
                </c:pt>
                <c:pt idx="6">
                  <c:v>141.91200000000001</c:v>
                </c:pt>
                <c:pt idx="7">
                  <c:v>5308.56</c:v>
                </c:pt>
                <c:pt idx="8">
                  <c:v>3771.7056000000002</c:v>
                </c:pt>
                <c:pt idx="9">
                  <c:v>0</c:v>
                </c:pt>
                <c:pt idx="10">
                  <c:v>0</c:v>
                </c:pt>
                <c:pt idx="11">
                  <c:v>0</c:v>
                </c:pt>
                <c:pt idx="12">
                  <c:v>0</c:v>
                </c:pt>
                <c:pt idx="13">
                  <c:v>0</c:v>
                </c:pt>
                <c:pt idx="14">
                  <c:v>0</c:v>
                </c:pt>
                <c:pt idx="15">
                  <c:v>0</c:v>
                </c:pt>
                <c:pt idx="16">
                  <c:v>0</c:v>
                </c:pt>
                <c:pt idx="17">
                  <c:v>0</c:v>
                </c:pt>
                <c:pt idx="18">
                  <c:v>0</c:v>
                </c:pt>
                <c:pt idx="19">
                  <c:v>926.63280000000009</c:v>
                </c:pt>
                <c:pt idx="20">
                  <c:v>0</c:v>
                </c:pt>
                <c:pt idx="21">
                  <c:v>92526.623999999996</c:v>
                </c:pt>
                <c:pt idx="22">
                  <c:v>62178.48</c:v>
                </c:pt>
                <c:pt idx="23">
                  <c:v>0</c:v>
                </c:pt>
                <c:pt idx="24">
                  <c:v>0</c:v>
                </c:pt>
                <c:pt idx="25">
                  <c:v>19896.588</c:v>
                </c:pt>
                <c:pt idx="26">
                  <c:v>3766.9751999999999</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再エネ比較シート!$BT$13:$BT$42</c:f>
              <c:numCache>
                <c:formatCode>#,##0_);[Red]\(#,##0\)</c:formatCode>
                <c:ptCount val="30"/>
                <c:pt idx="0">
                  <c:v>0</c:v>
                </c:pt>
                <c:pt idx="1">
                  <c:v>1787.04</c:v>
                </c:pt>
                <c:pt idx="2">
                  <c:v>65846.992799999993</c:v>
                </c:pt>
                <c:pt idx="3">
                  <c:v>0</c:v>
                </c:pt>
                <c:pt idx="4">
                  <c:v>0</c:v>
                </c:pt>
                <c:pt idx="5">
                  <c:v>45972.480000000003</c:v>
                </c:pt>
                <c:pt idx="6">
                  <c:v>0</c:v>
                </c:pt>
                <c:pt idx="7">
                  <c:v>0</c:v>
                </c:pt>
                <c:pt idx="8">
                  <c:v>0</c:v>
                </c:pt>
                <c:pt idx="9">
                  <c:v>0</c:v>
                </c:pt>
                <c:pt idx="10">
                  <c:v>0</c:v>
                </c:pt>
                <c:pt idx="11">
                  <c:v>0</c:v>
                </c:pt>
                <c:pt idx="12">
                  <c:v>0</c:v>
                </c:pt>
                <c:pt idx="13">
                  <c:v>13945.92</c:v>
                </c:pt>
                <c:pt idx="14">
                  <c:v>0</c:v>
                </c:pt>
                <c:pt idx="15">
                  <c:v>343.392</c:v>
                </c:pt>
                <c:pt idx="16">
                  <c:v>0</c:v>
                </c:pt>
                <c:pt idx="17">
                  <c:v>0</c:v>
                </c:pt>
                <c:pt idx="18">
                  <c:v>0</c:v>
                </c:pt>
                <c:pt idx="19">
                  <c:v>0</c:v>
                </c:pt>
                <c:pt idx="20">
                  <c:v>0</c:v>
                </c:pt>
                <c:pt idx="21">
                  <c:v>560.64</c:v>
                </c:pt>
                <c:pt idx="22">
                  <c:v>0</c:v>
                </c:pt>
                <c:pt idx="23">
                  <c:v>0</c:v>
                </c:pt>
                <c:pt idx="24">
                  <c:v>0</c:v>
                </c:pt>
                <c:pt idx="25">
                  <c:v>5689.1784960000005</c:v>
                </c:pt>
                <c:pt idx="26">
                  <c:v>41914.847999999998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再エネ比較シート!$BU$13:$BU$42</c:f>
              <c:numCache>
                <c:formatCode>#,##0_);[Red]\(#,##0\)</c:formatCode>
                <c:ptCount val="30"/>
                <c:pt idx="0">
                  <c:v>130576.54356624011</c:v>
                </c:pt>
                <c:pt idx="1">
                  <c:v>61857.15882000007</c:v>
                </c:pt>
                <c:pt idx="2">
                  <c:v>185496.43654800003</c:v>
                </c:pt>
                <c:pt idx="3">
                  <c:v>18501.049920000001</c:v>
                </c:pt>
                <c:pt idx="4">
                  <c:v>97448.520228000023</c:v>
                </c:pt>
                <c:pt idx="5">
                  <c:v>49797.72847200001</c:v>
                </c:pt>
                <c:pt idx="6">
                  <c:v>149740.50636359994</c:v>
                </c:pt>
                <c:pt idx="7">
                  <c:v>39125.169060000029</c:v>
                </c:pt>
                <c:pt idx="8">
                  <c:v>27150.688812000004</c:v>
                </c:pt>
                <c:pt idx="9">
                  <c:v>37033.460815200029</c:v>
                </c:pt>
                <c:pt idx="10">
                  <c:v>328160.45802000002</c:v>
                </c:pt>
                <c:pt idx="11">
                  <c:v>10967.899307999998</c:v>
                </c:pt>
                <c:pt idx="12">
                  <c:v>15160.345255199991</c:v>
                </c:pt>
                <c:pt idx="13">
                  <c:v>70642.921103999921</c:v>
                </c:pt>
                <c:pt idx="14">
                  <c:v>36487.451592000005</c:v>
                </c:pt>
                <c:pt idx="15">
                  <c:v>128589.79151819962</c:v>
                </c:pt>
                <c:pt idx="16">
                  <c:v>17079.90811199999</c:v>
                </c:pt>
                <c:pt idx="17">
                  <c:v>8469.4424508000029</c:v>
                </c:pt>
                <c:pt idx="18">
                  <c:v>42698.353788000029</c:v>
                </c:pt>
                <c:pt idx="19">
                  <c:v>36015.277080000014</c:v>
                </c:pt>
                <c:pt idx="20">
                  <c:v>135228.47434200006</c:v>
                </c:pt>
                <c:pt idx="21">
                  <c:v>120602.048196</c:v>
                </c:pt>
                <c:pt idx="22">
                  <c:v>138147.65174879984</c:v>
                </c:pt>
                <c:pt idx="23">
                  <c:v>39892.414036680006</c:v>
                </c:pt>
                <c:pt idx="24">
                  <c:v>37592.973227999966</c:v>
                </c:pt>
                <c:pt idx="25">
                  <c:v>60129.668423999996</c:v>
                </c:pt>
                <c:pt idx="26">
                  <c:v>76011.476591999992</c:v>
                </c:pt>
                <c:pt idx="27">
                  <c:v>8212.5911040000028</c:v>
                </c:pt>
                <c:pt idx="28">
                  <c:v>8690.7530760000045</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西都市</c:v>
                </c:pt>
              </c:strCache>
            </c:strRef>
          </c:cat>
          <c:val>
            <c:numRef>
              <c:f>①CO2排出量の現状把握!$AX$43:$AX$45</c:f>
              <c:numCache>
                <c:formatCode>0%</c:formatCode>
                <c:ptCount val="3"/>
                <c:pt idx="0">
                  <c:v>0.42072759503743129</c:v>
                </c:pt>
                <c:pt idx="1">
                  <c:v>0.33927252657634166</c:v>
                </c:pt>
                <c:pt idx="2">
                  <c:v>0.30017013975830215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西都市</c:v>
                </c:pt>
              </c:strCache>
            </c:strRef>
          </c:cat>
          <c:val>
            <c:numRef>
              <c:f>①CO2排出量の現状把握!$AY$43:$AY$45</c:f>
              <c:numCache>
                <c:formatCode>0%</c:formatCode>
                <c:ptCount val="3"/>
                <c:pt idx="0">
                  <c:v>0.19118662390594171</c:v>
                </c:pt>
                <c:pt idx="1">
                  <c:v>0.17273247136511985</c:v>
                </c:pt>
                <c:pt idx="2">
                  <c:v>0.15570126458941208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西都市</c:v>
                </c:pt>
              </c:strCache>
            </c:strRef>
          </c:cat>
          <c:val>
            <c:numRef>
              <c:f>①CO2排出量の現状把握!$AZ$43:$AZ$45</c:f>
              <c:numCache>
                <c:formatCode>0%</c:formatCode>
                <c:ptCount val="3"/>
                <c:pt idx="0">
                  <c:v>0.18034974026133399</c:v>
                </c:pt>
                <c:pt idx="1">
                  <c:v>0.18897595100551803</c:v>
                </c:pt>
                <c:pt idx="2">
                  <c:v>0.19830772034681562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西都市</c:v>
                </c:pt>
              </c:strCache>
            </c:strRef>
          </c:cat>
          <c:val>
            <c:numRef>
              <c:f>①CO2排出量の現状把握!$BA$43:$BA$45</c:f>
              <c:numCache>
                <c:formatCode>0%</c:formatCode>
                <c:ptCount val="3"/>
                <c:pt idx="0">
                  <c:v>0.19226168778726088</c:v>
                </c:pt>
                <c:pt idx="1">
                  <c:v>0.28560557743299264</c:v>
                </c:pt>
                <c:pt idx="2">
                  <c:v>0.34582087530547012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西都市</c:v>
                </c:pt>
              </c:strCache>
            </c:strRef>
          </c:cat>
          <c:val>
            <c:numRef>
              <c:f>①CO2排出量の現状把握!$BB$43:$BB$45</c:f>
              <c:numCache>
                <c:formatCode>0%</c:formatCode>
                <c:ptCount val="3"/>
                <c:pt idx="0">
                  <c:v>1.5474353008032191E-2</c:v>
                </c:pt>
                <c:pt idx="1">
                  <c:v>1.3413473620027849E-2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8346</c:v>
                </c:pt>
                <c:pt idx="1">
                  <c:v>8346</c:v>
                </c:pt>
                <c:pt idx="2">
                  <c:v>8346</c:v>
                </c:pt>
                <c:pt idx="3">
                  <c:v>8346</c:v>
                </c:pt>
                <c:pt idx="4">
                  <c:v>8346</c:v>
                </c:pt>
                <c:pt idx="5">
                  <c:v>8634</c:v>
                </c:pt>
                <c:pt idx="6">
                  <c:v>8634</c:v>
                </c:pt>
                <c:pt idx="7">
                  <c:v>8634</c:v>
                </c:pt>
                <c:pt idx="8">
                  <c:v>8634</c:v>
                </c:pt>
                <c:pt idx="9">
                  <c:v>8634</c:v>
                </c:pt>
                <c:pt idx="10">
                  <c:v>8634</c:v>
                </c:pt>
                <c:pt idx="11">
                  <c:v>8651</c:v>
                </c:pt>
                <c:pt idx="12">
                  <c:v>8651</c:v>
                </c:pt>
                <c:pt idx="13">
                  <c:v>8651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33720</c:v>
                </c:pt>
                <c:pt idx="1">
                  <c:v>33437</c:v>
                </c:pt>
                <c:pt idx="2">
                  <c:v>33099</c:v>
                </c:pt>
                <c:pt idx="3">
                  <c:v>32818</c:v>
                </c:pt>
                <c:pt idx="4">
                  <c:v>32527</c:v>
                </c:pt>
                <c:pt idx="5">
                  <c:v>32058</c:v>
                </c:pt>
                <c:pt idx="6">
                  <c:v>31614</c:v>
                </c:pt>
                <c:pt idx="7">
                  <c:v>31260</c:v>
                </c:pt>
                <c:pt idx="8">
                  <c:v>30867</c:v>
                </c:pt>
                <c:pt idx="9">
                  <c:v>30501</c:v>
                </c:pt>
                <c:pt idx="10">
                  <c:v>30035</c:v>
                </c:pt>
                <c:pt idx="11">
                  <c:v>29648</c:v>
                </c:pt>
                <c:pt idx="12">
                  <c:v>29190</c:v>
                </c:pt>
                <c:pt idx="13">
                  <c:v>28867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西都市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1728</v>
      </c>
      <c r="B9" s="70">
        <v>222</v>
      </c>
      <c r="C9" s="70">
        <v>1</v>
      </c>
      <c r="D9" s="70">
        <v>14</v>
      </c>
      <c r="E9" s="70">
        <v>1990</v>
      </c>
      <c r="F9" s="70" t="s">
        <v>787</v>
      </c>
      <c r="G9" s="70" t="s">
        <v>1729</v>
      </c>
      <c r="H9" s="70" t="s">
        <v>1730</v>
      </c>
      <c r="I9" s="148"/>
      <c r="J9" s="71">
        <v>24.724901606345359</v>
      </c>
      <c r="K9" s="71">
        <v>6.4408833489525126</v>
      </c>
      <c r="L9" s="71">
        <v>26.762366710583009</v>
      </c>
      <c r="M9" s="71">
        <v>36.53396869176035</v>
      </c>
      <c r="N9" s="71">
        <v>37.018953183042647</v>
      </c>
      <c r="O9" s="71">
        <v>28.768936502506769</v>
      </c>
      <c r="P9" s="71">
        <v>38.177827337225118</v>
      </c>
      <c r="Q9" s="71">
        <v>2.4742236772668198</v>
      </c>
      <c r="R9" s="71">
        <v>0</v>
      </c>
      <c r="S9" s="71">
        <v>2.2885215114387338</v>
      </c>
      <c r="T9" s="72"/>
      <c r="U9" s="71">
        <v>1993965</v>
      </c>
      <c r="V9" s="71">
        <v>1894</v>
      </c>
      <c r="W9" s="71">
        <v>349</v>
      </c>
      <c r="X9" s="71">
        <v>14332</v>
      </c>
      <c r="Y9" s="71">
        <v>13375</v>
      </c>
      <c r="Z9" s="71">
        <v>11833</v>
      </c>
      <c r="AA9" s="71">
        <v>9270</v>
      </c>
      <c r="AB9" s="71">
        <v>40173</v>
      </c>
      <c r="AC9" s="71">
        <v>0</v>
      </c>
      <c r="AD9" s="71">
        <v>2.2885215114387338</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1731</v>
      </c>
      <c r="B10" s="70">
        <v>223</v>
      </c>
      <c r="C10" s="70">
        <v>2</v>
      </c>
      <c r="D10" s="70">
        <v>14</v>
      </c>
      <c r="E10" s="70">
        <v>2005</v>
      </c>
      <c r="F10" s="70" t="s">
        <v>789</v>
      </c>
      <c r="G10" s="70" t="s">
        <v>1729</v>
      </c>
      <c r="H10" s="70" t="s">
        <v>1730</v>
      </c>
      <c r="I10" s="148"/>
      <c r="J10" s="71">
        <v>32.684317685481119</v>
      </c>
      <c r="K10" s="71">
        <v>4.1383529474761689</v>
      </c>
      <c r="L10" s="71">
        <v>14.86281628823183</v>
      </c>
      <c r="M10" s="71">
        <v>59.873082602569717</v>
      </c>
      <c r="N10" s="71">
        <v>46.944853031520751</v>
      </c>
      <c r="O10" s="71">
        <v>40.175133956450118</v>
      </c>
      <c r="P10" s="71">
        <v>37.941266168118197</v>
      </c>
      <c r="Q10" s="71">
        <v>2.2024528245027799</v>
      </c>
      <c r="R10" s="71">
        <v>0</v>
      </c>
      <c r="S10" s="71">
        <v>4.5487172538444618</v>
      </c>
      <c r="T10" s="72"/>
      <c r="U10" s="71">
        <v>3012688</v>
      </c>
      <c r="V10" s="71">
        <v>1665</v>
      </c>
      <c r="W10" s="71">
        <v>196</v>
      </c>
      <c r="X10" s="71">
        <v>13266</v>
      </c>
      <c r="Y10" s="71">
        <v>15479</v>
      </c>
      <c r="Z10" s="71">
        <v>19122</v>
      </c>
      <c r="AA10" s="71">
        <v>7545</v>
      </c>
      <c r="AB10" s="71">
        <v>37384</v>
      </c>
      <c r="AC10" s="71">
        <v>0</v>
      </c>
      <c r="AD10" s="71">
        <v>4.5487172538444618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1732</v>
      </c>
      <c r="B11" s="70">
        <v>224</v>
      </c>
      <c r="C11" s="70">
        <v>3</v>
      </c>
      <c r="D11" s="70">
        <v>14</v>
      </c>
      <c r="E11" s="70">
        <v>2006</v>
      </c>
      <c r="F11" s="70" t="s">
        <v>790</v>
      </c>
      <c r="G11" s="70" t="s">
        <v>1729</v>
      </c>
      <c r="H11" s="70" t="s">
        <v>1730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1733</v>
      </c>
      <c r="B12" s="70">
        <v>225</v>
      </c>
      <c r="C12" s="70">
        <v>4</v>
      </c>
      <c r="D12" s="70">
        <v>14</v>
      </c>
      <c r="E12" s="70">
        <v>2007</v>
      </c>
      <c r="F12" s="70" t="s">
        <v>791</v>
      </c>
      <c r="G12" s="70" t="s">
        <v>1729</v>
      </c>
      <c r="H12" s="70" t="s">
        <v>1730</v>
      </c>
      <c r="I12" s="148"/>
      <c r="J12" s="71">
        <v>25.912465713480401</v>
      </c>
      <c r="K12" s="71">
        <v>3.646950594673624</v>
      </c>
      <c r="L12" s="71">
        <v>18.24034681522382</v>
      </c>
      <c r="M12" s="71">
        <v>57.474800538772179</v>
      </c>
      <c r="N12" s="71">
        <v>47.590123613691958</v>
      </c>
      <c r="O12" s="71">
        <v>38.54352486349616</v>
      </c>
      <c r="P12" s="71">
        <v>37.108945749288033</v>
      </c>
      <c r="Q12" s="71">
        <v>2.2785810106931201</v>
      </c>
      <c r="R12" s="71">
        <v>0</v>
      </c>
      <c r="S12" s="71">
        <v>4.4811964610172197</v>
      </c>
      <c r="T12" s="72"/>
      <c r="U12" s="71">
        <v>2717108</v>
      </c>
      <c r="V12" s="71">
        <v>1496</v>
      </c>
      <c r="W12" s="71">
        <v>235</v>
      </c>
      <c r="X12" s="71">
        <v>14672</v>
      </c>
      <c r="Y12" s="71">
        <v>15626</v>
      </c>
      <c r="Z12" s="71">
        <v>19071</v>
      </c>
      <c r="AA12" s="71">
        <v>7267</v>
      </c>
      <c r="AB12" s="71">
        <v>36631</v>
      </c>
      <c r="AC12" s="71">
        <v>0</v>
      </c>
      <c r="AD12" s="71">
        <v>4.4811964610172197</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1734</v>
      </c>
      <c r="B13" s="70">
        <v>226</v>
      </c>
      <c r="C13" s="70">
        <v>5</v>
      </c>
      <c r="D13" s="70">
        <v>14</v>
      </c>
      <c r="E13" s="70">
        <v>2008</v>
      </c>
      <c r="F13" s="70" t="s">
        <v>792</v>
      </c>
      <c r="G13" s="70" t="s">
        <v>1729</v>
      </c>
      <c r="H13" s="70" t="s">
        <v>1730</v>
      </c>
      <c r="I13" s="148"/>
      <c r="J13" s="71">
        <v>24.51733081717903</v>
      </c>
      <c r="K13" s="71">
        <v>2.7010707931850821</v>
      </c>
      <c r="L13" s="71">
        <v>16.345507561460241</v>
      </c>
      <c r="M13" s="71">
        <v>59.865525142224413</v>
      </c>
      <c r="N13" s="71">
        <v>42.38524752899054</v>
      </c>
      <c r="O13" s="71">
        <v>37.408408068467139</v>
      </c>
      <c r="P13" s="71">
        <v>35.816987572646717</v>
      </c>
      <c r="Q13" s="71">
        <v>2.2152725353876401</v>
      </c>
      <c r="R13" s="71">
        <v>0</v>
      </c>
      <c r="S13" s="71">
        <v>4.5093083137575949</v>
      </c>
      <c r="T13" s="72"/>
      <c r="U13" s="71">
        <v>2651023</v>
      </c>
      <c r="V13" s="71">
        <v>1496</v>
      </c>
      <c r="W13" s="71">
        <v>235</v>
      </c>
      <c r="X13" s="71">
        <v>14672</v>
      </c>
      <c r="Y13" s="71">
        <v>15611</v>
      </c>
      <c r="Z13" s="71">
        <v>19159</v>
      </c>
      <c r="AA13" s="71">
        <v>7022</v>
      </c>
      <c r="AB13" s="71">
        <v>36199</v>
      </c>
      <c r="AC13" s="71">
        <v>0</v>
      </c>
      <c r="AD13" s="71">
        <v>4.5093083137575949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1735</v>
      </c>
      <c r="B14" s="70">
        <v>227</v>
      </c>
      <c r="C14" s="70">
        <v>6</v>
      </c>
      <c r="D14" s="70">
        <v>14</v>
      </c>
      <c r="E14" s="70">
        <v>2009</v>
      </c>
      <c r="F14" s="70" t="s">
        <v>176</v>
      </c>
      <c r="G14" s="70" t="s">
        <v>1729</v>
      </c>
      <c r="H14" s="70" t="s">
        <v>1730</v>
      </c>
      <c r="I14" s="148"/>
      <c r="J14" s="71">
        <v>24.106566519587862</v>
      </c>
      <c r="K14" s="71">
        <v>2.5952323051649739</v>
      </c>
      <c r="L14" s="71">
        <v>21.76720526691842</v>
      </c>
      <c r="M14" s="71">
        <v>57.262657235704687</v>
      </c>
      <c r="N14" s="71">
        <v>40.894634998936041</v>
      </c>
      <c r="O14" s="71">
        <v>38.22367244641665</v>
      </c>
      <c r="P14" s="71">
        <v>34.222730978274363</v>
      </c>
      <c r="Q14" s="71">
        <v>2.0949155725442199</v>
      </c>
      <c r="R14" s="71">
        <v>0</v>
      </c>
      <c r="S14" s="71">
        <v>4.213025885386565</v>
      </c>
      <c r="T14" s="72"/>
      <c r="U14" s="71">
        <v>2355684</v>
      </c>
      <c r="V14" s="71">
        <v>1370</v>
      </c>
      <c r="W14" s="71">
        <v>450</v>
      </c>
      <c r="X14" s="71">
        <v>14973</v>
      </c>
      <c r="Y14" s="71">
        <v>15645</v>
      </c>
      <c r="Z14" s="71">
        <v>19323</v>
      </c>
      <c r="AA14" s="71">
        <v>6888</v>
      </c>
      <c r="AB14" s="71">
        <v>35935</v>
      </c>
      <c r="AC14" s="71">
        <v>0</v>
      </c>
      <c r="AD14" s="71">
        <v>4.213025885386565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5.8879999999999999</v>
      </c>
      <c r="BI14" s="71">
        <v>0</v>
      </c>
      <c r="BJ14" s="71">
        <v>0</v>
      </c>
      <c r="BK14" s="71">
        <v>0</v>
      </c>
      <c r="BL14" s="71">
        <v>5.1859999999999999</v>
      </c>
      <c r="BM14" s="71">
        <v>0</v>
      </c>
      <c r="BN14" s="72"/>
      <c r="BO14" s="71">
        <v>1</v>
      </c>
      <c r="BP14" s="71">
        <v>0</v>
      </c>
      <c r="BQ14" s="71">
        <v>0</v>
      </c>
      <c r="BR14" s="71">
        <v>0</v>
      </c>
      <c r="BS14" s="71">
        <v>1</v>
      </c>
      <c r="BT14" s="71">
        <v>0</v>
      </c>
      <c r="BU14"/>
      <c r="BV14" s="70">
        <v>5.1859999999999999</v>
      </c>
      <c r="BW14" s="70">
        <v>0</v>
      </c>
      <c r="BX14" s="70">
        <v>0</v>
      </c>
      <c r="BY14" s="70">
        <v>5.8879999999999999</v>
      </c>
      <c r="BZ14" s="70">
        <v>0</v>
      </c>
      <c r="CA14" s="70">
        <v>0</v>
      </c>
      <c r="CB14" s="70">
        <v>0</v>
      </c>
      <c r="CC14" s="70">
        <v>0</v>
      </c>
      <c r="CD14" s="70">
        <v>0</v>
      </c>
    </row>
    <row r="15" spans="1:82">
      <c r="A15" s="70" t="s">
        <v>1736</v>
      </c>
      <c r="B15" s="70">
        <v>228</v>
      </c>
      <c r="C15" s="70">
        <v>7</v>
      </c>
      <c r="D15" s="70">
        <v>14</v>
      </c>
      <c r="E15" s="70">
        <v>2010</v>
      </c>
      <c r="F15" s="70" t="s">
        <v>177</v>
      </c>
      <c r="G15" s="70" t="s">
        <v>1729</v>
      </c>
      <c r="H15" s="70" t="s">
        <v>1730</v>
      </c>
      <c r="I15" s="148"/>
      <c r="J15" s="71">
        <v>23.466209444107381</v>
      </c>
      <c r="K15" s="71">
        <v>2.796112988838646</v>
      </c>
      <c r="L15" s="71">
        <v>20.9610862032951</v>
      </c>
      <c r="M15" s="71">
        <v>60.48839323217026</v>
      </c>
      <c r="N15" s="71">
        <v>49.49859739101889</v>
      </c>
      <c r="O15" s="71">
        <v>37.98583741736919</v>
      </c>
      <c r="P15" s="71">
        <v>34.156582337654072</v>
      </c>
      <c r="Q15" s="71">
        <v>2.1689091450670301</v>
      </c>
      <c r="R15" s="71">
        <v>0</v>
      </c>
      <c r="S15" s="71">
        <v>3.4893217492447421</v>
      </c>
      <c r="T15" s="72"/>
      <c r="U15" s="71">
        <v>2277966</v>
      </c>
      <c r="V15" s="71">
        <v>1370</v>
      </c>
      <c r="W15" s="71">
        <v>450</v>
      </c>
      <c r="X15" s="71">
        <v>14973</v>
      </c>
      <c r="Y15" s="71">
        <v>15641</v>
      </c>
      <c r="Z15" s="71">
        <v>19292</v>
      </c>
      <c r="AA15" s="71">
        <v>6703</v>
      </c>
      <c r="AB15" s="71">
        <v>35650</v>
      </c>
      <c r="AC15" s="71">
        <v>0</v>
      </c>
      <c r="AD15" s="71">
        <v>3.4893217492447421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7.6870000000000003</v>
      </c>
      <c r="BI15" s="71">
        <v>0</v>
      </c>
      <c r="BJ15" s="71">
        <v>0</v>
      </c>
      <c r="BK15" s="71">
        <v>0</v>
      </c>
      <c r="BL15" s="71">
        <v>4.7850000000000001</v>
      </c>
      <c r="BM15" s="71">
        <v>0</v>
      </c>
      <c r="BN15" s="72"/>
      <c r="BO15" s="71">
        <v>1</v>
      </c>
      <c r="BP15" s="71">
        <v>0</v>
      </c>
      <c r="BQ15" s="71">
        <v>0</v>
      </c>
      <c r="BR15" s="71">
        <v>0</v>
      </c>
      <c r="BS15" s="71">
        <v>1</v>
      </c>
      <c r="BT15" s="71">
        <v>0</v>
      </c>
      <c r="BU15"/>
      <c r="BV15" s="70">
        <v>4.7850000000000001</v>
      </c>
      <c r="BW15" s="70">
        <v>0</v>
      </c>
      <c r="BX15" s="70">
        <v>0</v>
      </c>
      <c r="BY15" s="70">
        <v>7.6870000000000003</v>
      </c>
      <c r="BZ15" s="70">
        <v>0</v>
      </c>
      <c r="CA15" s="70">
        <v>0</v>
      </c>
      <c r="CB15" s="70">
        <v>0</v>
      </c>
      <c r="CC15" s="70">
        <v>0</v>
      </c>
      <c r="CD15" s="70">
        <v>0</v>
      </c>
    </row>
    <row r="16" spans="1:82">
      <c r="A16" s="70" t="s">
        <v>1737</v>
      </c>
      <c r="B16" s="70">
        <v>229</v>
      </c>
      <c r="C16" s="70">
        <v>8</v>
      </c>
      <c r="D16" s="70">
        <v>14</v>
      </c>
      <c r="E16" s="70">
        <v>2011</v>
      </c>
      <c r="F16" s="70" t="s">
        <v>178</v>
      </c>
      <c r="G16" s="70" t="s">
        <v>1729</v>
      </c>
      <c r="H16" s="70" t="s">
        <v>1730</v>
      </c>
      <c r="I16" s="148"/>
      <c r="J16" s="71">
        <v>23.583020942789119</v>
      </c>
      <c r="K16" s="71">
        <v>3.694224112754172</v>
      </c>
      <c r="L16" s="71">
        <v>18.564059706488159</v>
      </c>
      <c r="M16" s="71">
        <v>69.464721108379223</v>
      </c>
      <c r="N16" s="71">
        <v>61.01952557446306</v>
      </c>
      <c r="O16" s="71">
        <v>37.351583800834213</v>
      </c>
      <c r="P16" s="71">
        <v>32.417346642903581</v>
      </c>
      <c r="Q16" s="71">
        <v>2.47760046087769</v>
      </c>
      <c r="R16" s="71">
        <v>0</v>
      </c>
      <c r="S16" s="71">
        <v>4.4196168621730214</v>
      </c>
      <c r="T16" s="72"/>
      <c r="U16" s="71">
        <v>1974766</v>
      </c>
      <c r="V16" s="71">
        <v>1370</v>
      </c>
      <c r="W16" s="71">
        <v>450</v>
      </c>
      <c r="X16" s="71">
        <v>14973</v>
      </c>
      <c r="Y16" s="71">
        <v>15688</v>
      </c>
      <c r="Z16" s="71">
        <v>19382</v>
      </c>
      <c r="AA16" s="71">
        <v>6551</v>
      </c>
      <c r="AB16" s="71">
        <v>35305</v>
      </c>
      <c r="AC16" s="71">
        <v>0</v>
      </c>
      <c r="AD16" s="71">
        <v>4.4196168621730214</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4.9349999999999996</v>
      </c>
      <c r="BM16" s="71">
        <v>0</v>
      </c>
      <c r="BN16" s="72"/>
      <c r="BO16" s="71">
        <v>0</v>
      </c>
      <c r="BP16" s="71">
        <v>0</v>
      </c>
      <c r="BQ16" s="71">
        <v>0</v>
      </c>
      <c r="BR16" s="71">
        <v>0</v>
      </c>
      <c r="BS16" s="71">
        <v>1</v>
      </c>
      <c r="BT16" s="71">
        <v>0</v>
      </c>
      <c r="BU16"/>
      <c r="BV16" s="70">
        <v>4.9349999999999996</v>
      </c>
      <c r="BW16" s="70">
        <v>0</v>
      </c>
      <c r="BX16" s="70">
        <v>0</v>
      </c>
      <c r="BY16" s="70">
        <v>0</v>
      </c>
      <c r="BZ16" s="70">
        <v>0</v>
      </c>
      <c r="CA16" s="70">
        <v>0</v>
      </c>
      <c r="CB16" s="70">
        <v>0</v>
      </c>
      <c r="CC16" s="70">
        <v>0</v>
      </c>
      <c r="CD16" s="70">
        <v>0</v>
      </c>
    </row>
    <row r="17" spans="1:82">
      <c r="A17" s="70" t="s">
        <v>1738</v>
      </c>
      <c r="B17" s="70">
        <v>230</v>
      </c>
      <c r="C17" s="70">
        <v>9</v>
      </c>
      <c r="D17" s="70">
        <v>14</v>
      </c>
      <c r="E17" s="70">
        <v>2012</v>
      </c>
      <c r="F17" s="70" t="s">
        <v>179</v>
      </c>
      <c r="G17" s="70" t="s">
        <v>1729</v>
      </c>
      <c r="H17" s="70" t="s">
        <v>1730</v>
      </c>
      <c r="I17" s="148"/>
      <c r="J17" s="71">
        <v>30.00480155892782</v>
      </c>
      <c r="K17" s="71">
        <v>3.5715986694358421</v>
      </c>
      <c r="L17" s="71">
        <v>18.382684609383961</v>
      </c>
      <c r="M17" s="71">
        <v>78.312584954798453</v>
      </c>
      <c r="N17" s="71">
        <v>65.473739452948578</v>
      </c>
      <c r="O17" s="71">
        <v>37.491673968495981</v>
      </c>
      <c r="P17" s="71">
        <v>31.979708774616714</v>
      </c>
      <c r="Q17" s="71">
        <v>2.6718865403550098</v>
      </c>
      <c r="R17" s="71">
        <v>0</v>
      </c>
      <c r="S17" s="71">
        <v>3.1183798619588101</v>
      </c>
      <c r="T17" s="72"/>
      <c r="U17" s="71">
        <v>2249527</v>
      </c>
      <c r="V17" s="71">
        <v>1370</v>
      </c>
      <c r="W17" s="71">
        <v>450</v>
      </c>
      <c r="X17" s="71">
        <v>14973</v>
      </c>
      <c r="Y17" s="71">
        <v>15726</v>
      </c>
      <c r="Z17" s="71">
        <v>19609</v>
      </c>
      <c r="AA17" s="71">
        <v>6426</v>
      </c>
      <c r="AB17" s="71">
        <v>35043</v>
      </c>
      <c r="AC17" s="71">
        <v>0</v>
      </c>
      <c r="AD17" s="71">
        <v>3.1183798619588101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4.298</v>
      </c>
      <c r="BM17" s="71">
        <v>0</v>
      </c>
      <c r="BN17" s="72"/>
      <c r="BO17" s="71">
        <v>0</v>
      </c>
      <c r="BP17" s="71">
        <v>0</v>
      </c>
      <c r="BQ17" s="71">
        <v>0</v>
      </c>
      <c r="BR17" s="71">
        <v>0</v>
      </c>
      <c r="BS17" s="71">
        <v>1</v>
      </c>
      <c r="BT17" s="71">
        <v>0</v>
      </c>
      <c r="BU17"/>
      <c r="BV17" s="70">
        <v>4.298</v>
      </c>
      <c r="BW17" s="70">
        <v>0</v>
      </c>
      <c r="BX17" s="70">
        <v>0</v>
      </c>
      <c r="BY17" s="70">
        <v>0</v>
      </c>
      <c r="BZ17" s="70">
        <v>0</v>
      </c>
      <c r="CA17" s="70">
        <v>0</v>
      </c>
      <c r="CB17" s="70">
        <v>0</v>
      </c>
      <c r="CC17" s="70">
        <v>0</v>
      </c>
      <c r="CD17" s="70">
        <v>0</v>
      </c>
    </row>
    <row r="18" spans="1:82">
      <c r="A18" s="70" t="s">
        <v>1739</v>
      </c>
      <c r="B18" s="70">
        <v>231</v>
      </c>
      <c r="C18" s="70">
        <v>10</v>
      </c>
      <c r="D18" s="70">
        <v>14</v>
      </c>
      <c r="E18" s="70">
        <v>2013</v>
      </c>
      <c r="F18" s="70" t="s">
        <v>180</v>
      </c>
      <c r="G18" s="70" t="s">
        <v>1729</v>
      </c>
      <c r="H18" s="70" t="s">
        <v>1730</v>
      </c>
      <c r="I18" s="148"/>
      <c r="J18" s="71">
        <v>28.20267368982536</v>
      </c>
      <c r="K18" s="71">
        <v>3.0802424683795779</v>
      </c>
      <c r="L18" s="71">
        <v>17.307921598555229</v>
      </c>
      <c r="M18" s="71">
        <v>76.815521076986471</v>
      </c>
      <c r="N18" s="71">
        <v>71.944893446935453</v>
      </c>
      <c r="O18" s="71">
        <v>36.348675215914767</v>
      </c>
      <c r="P18" s="71">
        <v>31.500764878809509</v>
      </c>
      <c r="Q18" s="71">
        <v>2.7005366973820299</v>
      </c>
      <c r="R18" s="71">
        <v>0</v>
      </c>
      <c r="S18" s="71">
        <v>4.0564750530220817</v>
      </c>
      <c r="T18" s="72"/>
      <c r="U18" s="71">
        <v>1989022</v>
      </c>
      <c r="V18" s="71">
        <v>1370</v>
      </c>
      <c r="W18" s="71">
        <v>450</v>
      </c>
      <c r="X18" s="71">
        <v>14973</v>
      </c>
      <c r="Y18" s="71">
        <v>15773</v>
      </c>
      <c r="Z18" s="71">
        <v>19860</v>
      </c>
      <c r="AA18" s="71">
        <v>6306</v>
      </c>
      <c r="AB18" s="71">
        <v>34911</v>
      </c>
      <c r="AC18" s="71">
        <v>0</v>
      </c>
      <c r="AD18" s="71">
        <v>4.0564750530220817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16.486000000000001</v>
      </c>
      <c r="BM18" s="71">
        <v>0</v>
      </c>
      <c r="BN18" s="72"/>
      <c r="BO18" s="71">
        <v>0</v>
      </c>
      <c r="BP18" s="71">
        <v>0</v>
      </c>
      <c r="BQ18" s="71">
        <v>0</v>
      </c>
      <c r="BR18" s="71">
        <v>0</v>
      </c>
      <c r="BS18" s="71">
        <v>1</v>
      </c>
      <c r="BT18" s="71">
        <v>0</v>
      </c>
      <c r="BU18"/>
      <c r="BV18" s="70">
        <v>6.069</v>
      </c>
      <c r="BW18" s="70">
        <v>0</v>
      </c>
      <c r="BX18" s="70">
        <v>10.417</v>
      </c>
      <c r="BY18" s="70">
        <v>0</v>
      </c>
      <c r="BZ18" s="70">
        <v>0</v>
      </c>
      <c r="CA18" s="70">
        <v>0</v>
      </c>
      <c r="CB18" s="70">
        <v>0</v>
      </c>
      <c r="CC18" s="70">
        <v>0</v>
      </c>
      <c r="CD18" s="70">
        <v>0</v>
      </c>
    </row>
    <row r="19" spans="1:82">
      <c r="A19" s="70" t="s">
        <v>1740</v>
      </c>
      <c r="B19" s="70">
        <v>232</v>
      </c>
      <c r="C19" s="70">
        <v>11</v>
      </c>
      <c r="D19" s="70">
        <v>14</v>
      </c>
      <c r="E19" s="70">
        <v>2014</v>
      </c>
      <c r="F19" s="70" t="s">
        <v>181</v>
      </c>
      <c r="G19" s="70" t="s">
        <v>1729</v>
      </c>
      <c r="H19" s="70" t="s">
        <v>1730</v>
      </c>
      <c r="I19" s="148"/>
      <c r="J19" s="71">
        <v>26.2199630988117</v>
      </c>
      <c r="K19" s="71">
        <v>2.738654105585224</v>
      </c>
      <c r="L19" s="71">
        <v>16.04589604374101</v>
      </c>
      <c r="M19" s="71">
        <v>76.963672631319071</v>
      </c>
      <c r="N19" s="71">
        <v>56.46455668754178</v>
      </c>
      <c r="O19" s="71">
        <v>34.716921192100813</v>
      </c>
      <c r="P19" s="71">
        <v>31.388327945344301</v>
      </c>
      <c r="Q19" s="71">
        <v>2.5526337056829198</v>
      </c>
      <c r="R19" s="71">
        <v>0</v>
      </c>
      <c r="S19" s="71">
        <v>0</v>
      </c>
      <c r="T19" s="72"/>
      <c r="U19" s="71">
        <v>2019758</v>
      </c>
      <c r="V19" s="71">
        <v>1099</v>
      </c>
      <c r="W19" s="71">
        <v>366</v>
      </c>
      <c r="X19" s="71">
        <v>14907</v>
      </c>
      <c r="Y19" s="71">
        <v>15728</v>
      </c>
      <c r="Z19" s="71">
        <v>19978</v>
      </c>
      <c r="AA19" s="71">
        <v>6251</v>
      </c>
      <c r="AB19" s="71">
        <v>34394</v>
      </c>
      <c r="AC19" s="71">
        <v>0</v>
      </c>
      <c r="AD19" s="71">
        <v>0</v>
      </c>
      <c r="AE19" s="72"/>
      <c r="AF19" s="71"/>
      <c r="AG19" s="71"/>
      <c r="AH19" s="71"/>
      <c r="AI19" s="71"/>
      <c r="AJ19" s="71"/>
      <c r="AK19" s="71"/>
      <c r="AL19" s="71"/>
      <c r="AM19" s="71"/>
      <c r="AN19" s="71"/>
      <c r="AO19" s="71"/>
      <c r="AP19" s="71"/>
      <c r="AQ19" s="72"/>
      <c r="AR19" s="71">
        <v>771</v>
      </c>
      <c r="AS19" s="71">
        <v>258</v>
      </c>
      <c r="AT19" s="71">
        <v>0</v>
      </c>
      <c r="AU19" s="71">
        <v>0</v>
      </c>
      <c r="AV19" s="71">
        <v>0</v>
      </c>
      <c r="AW19" s="71">
        <v>0</v>
      </c>
      <c r="AX19" s="71"/>
      <c r="AY19" s="72"/>
      <c r="AZ19" s="71">
        <v>3564.0520000000001</v>
      </c>
      <c r="BA19" s="71">
        <v>14092.25</v>
      </c>
      <c r="BB19" s="71">
        <v>0</v>
      </c>
      <c r="BC19" s="71">
        <v>0</v>
      </c>
      <c r="BD19" s="71">
        <v>0</v>
      </c>
      <c r="BE19" s="71">
        <v>0</v>
      </c>
      <c r="BF19" s="71"/>
      <c r="BG19" s="72"/>
      <c r="BH19" s="71">
        <v>0</v>
      </c>
      <c r="BI19" s="71">
        <v>0</v>
      </c>
      <c r="BJ19" s="71">
        <v>0</v>
      </c>
      <c r="BK19" s="71">
        <v>0</v>
      </c>
      <c r="BL19" s="71">
        <v>16.463999999999999</v>
      </c>
      <c r="BM19" s="71">
        <v>0</v>
      </c>
      <c r="BN19" s="72"/>
      <c r="BO19" s="71">
        <v>0</v>
      </c>
      <c r="BP19" s="71">
        <v>0</v>
      </c>
      <c r="BQ19" s="71">
        <v>0</v>
      </c>
      <c r="BR19" s="71">
        <v>0</v>
      </c>
      <c r="BS19" s="71">
        <v>1</v>
      </c>
      <c r="BT19" s="71">
        <v>0</v>
      </c>
      <c r="BU19"/>
      <c r="BV19" s="70">
        <v>7.1749999999999998</v>
      </c>
      <c r="BW19" s="70">
        <v>0</v>
      </c>
      <c r="BX19" s="70">
        <v>9.2889999999999997</v>
      </c>
      <c r="BY19" s="70">
        <v>0</v>
      </c>
      <c r="BZ19" s="70">
        <v>0</v>
      </c>
      <c r="CA19" s="70">
        <v>0</v>
      </c>
      <c r="CB19" s="70">
        <v>0</v>
      </c>
      <c r="CC19" s="70">
        <v>0</v>
      </c>
      <c r="CD19" s="70">
        <v>0</v>
      </c>
    </row>
    <row r="20" spans="1:82">
      <c r="A20" s="70" t="s">
        <v>1741</v>
      </c>
      <c r="B20" s="70">
        <v>233</v>
      </c>
      <c r="C20" s="70">
        <v>12</v>
      </c>
      <c r="D20" s="70">
        <v>14</v>
      </c>
      <c r="E20" s="70">
        <v>2015</v>
      </c>
      <c r="F20" s="70" t="s">
        <v>182</v>
      </c>
      <c r="G20" s="70" t="s">
        <v>1729</v>
      </c>
      <c r="H20" s="70" t="s">
        <v>1730</v>
      </c>
      <c r="I20" s="148"/>
      <c r="J20" s="71">
        <v>17.883445451477812</v>
      </c>
      <c r="K20" s="71">
        <v>2.581361226701969</v>
      </c>
      <c r="L20" s="71">
        <v>15.83544612071362</v>
      </c>
      <c r="M20" s="71">
        <v>68.784830425252878</v>
      </c>
      <c r="N20" s="71">
        <v>50.834057521351568</v>
      </c>
      <c r="O20" s="71">
        <v>34.322309125731316</v>
      </c>
      <c r="P20" s="71">
        <v>30.513598538478984</v>
      </c>
      <c r="Q20" s="71">
        <v>2.4675499819554298</v>
      </c>
      <c r="R20" s="71">
        <v>0</v>
      </c>
      <c r="S20" s="71">
        <v>5.8398293653560929</v>
      </c>
      <c r="T20" s="72"/>
      <c r="U20" s="71">
        <v>1722845</v>
      </c>
      <c r="V20" s="71">
        <v>1099</v>
      </c>
      <c r="W20" s="71">
        <v>366</v>
      </c>
      <c r="X20" s="71">
        <v>14907</v>
      </c>
      <c r="Y20" s="71">
        <v>15729</v>
      </c>
      <c r="Z20" s="71">
        <v>19941</v>
      </c>
      <c r="AA20" s="71">
        <v>6072</v>
      </c>
      <c r="AB20" s="71">
        <v>33963</v>
      </c>
      <c r="AC20" s="71">
        <v>0</v>
      </c>
      <c r="AD20" s="71">
        <v>5.8398293653560929</v>
      </c>
      <c r="AE20" s="72"/>
      <c r="AF20" s="71">
        <v>17994790.180170819</v>
      </c>
      <c r="AG20" s="71">
        <v>1951097.933841635</v>
      </c>
      <c r="AH20" s="71">
        <v>3297926.730104865</v>
      </c>
      <c r="AI20" s="71">
        <v>91333170.38152048</v>
      </c>
      <c r="AJ20" s="71">
        <v>84546123.688944101</v>
      </c>
      <c r="AK20" s="71">
        <v>0</v>
      </c>
      <c r="AL20" s="71">
        <v>0</v>
      </c>
      <c r="AM20" s="71">
        <v>4654486.6805733768</v>
      </c>
      <c r="AN20" s="71">
        <v>0</v>
      </c>
      <c r="AO20" s="71">
        <v>0</v>
      </c>
      <c r="AP20" s="71">
        <v>203777595.59515527</v>
      </c>
      <c r="AQ20" s="72"/>
      <c r="AR20" s="71">
        <v>811</v>
      </c>
      <c r="AS20" s="71">
        <v>293</v>
      </c>
      <c r="AT20" s="71">
        <v>0</v>
      </c>
      <c r="AU20" s="71">
        <v>0</v>
      </c>
      <c r="AV20" s="71">
        <v>0</v>
      </c>
      <c r="AW20" s="71">
        <v>0</v>
      </c>
      <c r="AX20" s="71"/>
      <c r="AY20" s="72"/>
      <c r="AZ20" s="71">
        <v>3818.152</v>
      </c>
      <c r="BA20" s="71">
        <v>15625.95</v>
      </c>
      <c r="BB20" s="71">
        <v>0</v>
      </c>
      <c r="BC20" s="71">
        <v>0</v>
      </c>
      <c r="BD20" s="71">
        <v>0</v>
      </c>
      <c r="BE20" s="71">
        <v>0</v>
      </c>
      <c r="BF20" s="71"/>
      <c r="BG20" s="72"/>
      <c r="BH20" s="71">
        <v>0</v>
      </c>
      <c r="BI20" s="71">
        <v>0</v>
      </c>
      <c r="BJ20" s="71">
        <v>0</v>
      </c>
      <c r="BK20" s="71">
        <v>0</v>
      </c>
      <c r="BL20" s="71">
        <v>4.641</v>
      </c>
      <c r="BM20" s="71">
        <v>0</v>
      </c>
      <c r="BN20" s="72"/>
      <c r="BO20" s="71">
        <v>0</v>
      </c>
      <c r="BP20" s="71">
        <v>0</v>
      </c>
      <c r="BQ20" s="71">
        <v>0</v>
      </c>
      <c r="BR20" s="71">
        <v>0</v>
      </c>
      <c r="BS20" s="71">
        <v>1</v>
      </c>
      <c r="BT20" s="71">
        <v>0</v>
      </c>
      <c r="BU20"/>
      <c r="BV20" s="70">
        <v>4.641</v>
      </c>
      <c r="BW20" s="70">
        <v>0</v>
      </c>
      <c r="BX20" s="70">
        <v>0</v>
      </c>
      <c r="BY20" s="70">
        <v>0</v>
      </c>
      <c r="BZ20" s="70">
        <v>0</v>
      </c>
      <c r="CA20" s="70">
        <v>0</v>
      </c>
      <c r="CB20" s="70">
        <v>0</v>
      </c>
      <c r="CC20" s="70">
        <v>0</v>
      </c>
      <c r="CD20" s="70">
        <v>0</v>
      </c>
    </row>
    <row r="21" spans="1:82">
      <c r="A21" s="70" t="s">
        <v>1742</v>
      </c>
      <c r="B21" s="70">
        <v>234</v>
      </c>
      <c r="C21" s="70">
        <v>13</v>
      </c>
      <c r="D21" s="70">
        <v>14</v>
      </c>
      <c r="E21" s="70">
        <v>2016</v>
      </c>
      <c r="F21" s="70" t="s">
        <v>155</v>
      </c>
      <c r="G21" s="70" t="s">
        <v>1729</v>
      </c>
      <c r="H21" s="70" t="s">
        <v>1730</v>
      </c>
      <c r="I21" s="148"/>
      <c r="J21" s="71">
        <v>19.742519749711096</v>
      </c>
      <c r="K21" s="71">
        <v>2.4803310922778206</v>
      </c>
      <c r="L21" s="71">
        <v>15.470763435659343</v>
      </c>
      <c r="M21" s="71">
        <v>55.158948923249596</v>
      </c>
      <c r="N21" s="71">
        <v>50.202558390144375</v>
      </c>
      <c r="O21" s="71">
        <v>33.990531397051676</v>
      </c>
      <c r="P21" s="71">
        <v>29.978314333154632</v>
      </c>
      <c r="Q21" s="71">
        <v>2.3743662482495052</v>
      </c>
      <c r="R21" s="71">
        <v>0</v>
      </c>
      <c r="S21" s="71">
        <v>4.2402329018830702</v>
      </c>
      <c r="T21" s="72"/>
      <c r="U21" s="71">
        <v>2022294</v>
      </c>
      <c r="V21" s="71">
        <v>1099</v>
      </c>
      <c r="W21" s="71">
        <v>366</v>
      </c>
      <c r="X21" s="71">
        <v>14907</v>
      </c>
      <c r="Y21" s="71">
        <v>15744</v>
      </c>
      <c r="Z21" s="71">
        <v>19991</v>
      </c>
      <c r="AA21" s="71">
        <v>6170</v>
      </c>
      <c r="AB21" s="71">
        <v>33616</v>
      </c>
      <c r="AC21" s="71">
        <v>0</v>
      </c>
      <c r="AD21" s="71">
        <v>4.2402329018830702</v>
      </c>
      <c r="AE21" s="72"/>
      <c r="AF21" s="71">
        <v>21459245.508877572</v>
      </c>
      <c r="AG21" s="71">
        <v>1853463.2200474921</v>
      </c>
      <c r="AH21" s="71">
        <v>2753731.8842782602</v>
      </c>
      <c r="AI21" s="71">
        <v>86964895.034974009</v>
      </c>
      <c r="AJ21" s="71">
        <v>85308676.659538522</v>
      </c>
      <c r="AK21" s="71">
        <v>0</v>
      </c>
      <c r="AL21" s="71">
        <v>0</v>
      </c>
      <c r="AM21" s="71">
        <v>4610510.9201534009</v>
      </c>
      <c r="AN21" s="71">
        <v>0</v>
      </c>
      <c r="AO21" s="71">
        <v>0</v>
      </c>
      <c r="AP21" s="71">
        <v>202950523.22786924</v>
      </c>
      <c r="AQ21" s="72"/>
      <c r="AR21" s="71">
        <v>829</v>
      </c>
      <c r="AS21" s="71">
        <v>327</v>
      </c>
      <c r="AT21" s="71">
        <v>0</v>
      </c>
      <c r="AU21" s="71">
        <v>0</v>
      </c>
      <c r="AV21" s="71">
        <v>0</v>
      </c>
      <c r="AW21" s="71">
        <v>0</v>
      </c>
      <c r="AX21" s="71"/>
      <c r="AY21" s="72"/>
      <c r="AZ21" s="71">
        <v>3924.2919999999999</v>
      </c>
      <c r="BA21" s="71">
        <v>20334.849999999999</v>
      </c>
      <c r="BB21" s="71">
        <v>0</v>
      </c>
      <c r="BC21" s="71">
        <v>0</v>
      </c>
      <c r="BD21" s="71">
        <v>0</v>
      </c>
      <c r="BE21" s="71">
        <v>0</v>
      </c>
      <c r="BF21" s="71"/>
      <c r="BG21" s="72"/>
      <c r="BH21" s="71">
        <v>0</v>
      </c>
      <c r="BI21" s="71">
        <v>0</v>
      </c>
      <c r="BJ21" s="71">
        <v>0</v>
      </c>
      <c r="BK21" s="71">
        <v>0</v>
      </c>
      <c r="BL21" s="71">
        <v>12.275</v>
      </c>
      <c r="BM21" s="71">
        <v>0</v>
      </c>
      <c r="BN21" s="72"/>
      <c r="BO21" s="71">
        <v>0</v>
      </c>
      <c r="BP21" s="71">
        <v>0</v>
      </c>
      <c r="BQ21" s="71">
        <v>0</v>
      </c>
      <c r="BR21" s="71">
        <v>0</v>
      </c>
      <c r="BS21" s="71">
        <v>1</v>
      </c>
      <c r="BT21" s="71">
        <v>0</v>
      </c>
      <c r="BU21"/>
      <c r="BV21" s="70">
        <v>4.0309999999999997</v>
      </c>
      <c r="BW21" s="70">
        <v>0</v>
      </c>
      <c r="BX21" s="70">
        <v>8.2439999999999998</v>
      </c>
      <c r="BY21" s="70">
        <v>0</v>
      </c>
      <c r="BZ21" s="70">
        <v>0</v>
      </c>
      <c r="CA21" s="70">
        <v>0</v>
      </c>
      <c r="CB21" s="70">
        <v>0</v>
      </c>
      <c r="CC21" s="70">
        <v>0</v>
      </c>
      <c r="CD21" s="70">
        <v>0</v>
      </c>
    </row>
    <row r="22" spans="1:82">
      <c r="A22" s="70" t="s">
        <v>1743</v>
      </c>
      <c r="B22" s="70">
        <v>235</v>
      </c>
      <c r="C22" s="70">
        <v>14</v>
      </c>
      <c r="D22" s="70">
        <v>14</v>
      </c>
      <c r="E22" s="70">
        <v>2017</v>
      </c>
      <c r="F22" s="70" t="s">
        <v>156</v>
      </c>
      <c r="G22" s="70" t="s">
        <v>1729</v>
      </c>
      <c r="H22" s="70" t="s">
        <v>1730</v>
      </c>
      <c r="I22" s="148"/>
      <c r="J22" s="71">
        <v>17.911448111837021</v>
      </c>
      <c r="K22" s="71">
        <v>2.3874791224660852</v>
      </c>
      <c r="L22" s="71">
        <v>14.284684578748063</v>
      </c>
      <c r="M22" s="71">
        <v>50.198958723533188</v>
      </c>
      <c r="N22" s="71">
        <v>47.076075108118062</v>
      </c>
      <c r="O22" s="71">
        <v>33.579725956685238</v>
      </c>
      <c r="P22" s="71">
        <v>29.585638782768282</v>
      </c>
      <c r="Q22" s="71">
        <v>2.2640993292806599</v>
      </c>
      <c r="R22" s="71">
        <v>0</v>
      </c>
      <c r="S22" s="71">
        <v>3.8335318858130267</v>
      </c>
      <c r="T22" s="72"/>
      <c r="U22" s="71">
        <v>1988590</v>
      </c>
      <c r="V22" s="71">
        <v>1099</v>
      </c>
      <c r="W22" s="71">
        <v>366</v>
      </c>
      <c r="X22" s="71">
        <v>14907</v>
      </c>
      <c r="Y22" s="71">
        <v>15674</v>
      </c>
      <c r="Z22" s="71">
        <v>20077</v>
      </c>
      <c r="AA22" s="71">
        <v>6128</v>
      </c>
      <c r="AB22" s="71">
        <v>33148</v>
      </c>
      <c r="AC22" s="71">
        <v>0</v>
      </c>
      <c r="AD22" s="71">
        <v>3.8335318858130272</v>
      </c>
      <c r="AE22" s="72"/>
      <c r="AF22" s="71">
        <v>22000644.07771514</v>
      </c>
      <c r="AG22" s="71">
        <v>1820305.287425905</v>
      </c>
      <c r="AH22" s="71">
        <v>3325488.8318327512</v>
      </c>
      <c r="AI22" s="71">
        <v>83779332.072643608</v>
      </c>
      <c r="AJ22" s="71">
        <v>87964986.400299922</v>
      </c>
      <c r="AK22" s="71">
        <v>0</v>
      </c>
      <c r="AL22" s="71">
        <v>0</v>
      </c>
      <c r="AM22" s="71">
        <v>4553437.4103511237</v>
      </c>
      <c r="AN22" s="71">
        <v>0</v>
      </c>
      <c r="AO22" s="71">
        <v>0</v>
      </c>
      <c r="AP22" s="71">
        <v>203444194.08026847</v>
      </c>
      <c r="AQ22" s="72"/>
      <c r="AR22" s="71">
        <v>847</v>
      </c>
      <c r="AS22" s="71">
        <v>350</v>
      </c>
      <c r="AT22" s="71">
        <v>0</v>
      </c>
      <c r="AU22" s="71">
        <v>0</v>
      </c>
      <c r="AV22" s="71">
        <v>0</v>
      </c>
      <c r="AW22" s="71">
        <v>0</v>
      </c>
      <c r="AX22" s="71"/>
      <c r="AY22" s="72"/>
      <c r="AZ22" s="71">
        <v>4045.8919999999998</v>
      </c>
      <c r="BA22" s="71">
        <v>21285.849999999991</v>
      </c>
      <c r="BB22" s="71">
        <v>0</v>
      </c>
      <c r="BC22" s="71">
        <v>0</v>
      </c>
      <c r="BD22" s="71">
        <v>0</v>
      </c>
      <c r="BE22" s="71">
        <v>0</v>
      </c>
      <c r="BF22" s="71"/>
      <c r="BG22" s="72"/>
      <c r="BH22" s="71">
        <v>0</v>
      </c>
      <c r="BI22" s="71">
        <v>0</v>
      </c>
      <c r="BJ22" s="71">
        <v>0</v>
      </c>
      <c r="BK22" s="71">
        <v>0</v>
      </c>
      <c r="BL22" s="71">
        <v>11.945</v>
      </c>
      <c r="BM22" s="71">
        <v>0</v>
      </c>
      <c r="BN22" s="72"/>
      <c r="BO22" s="71">
        <v>0</v>
      </c>
      <c r="BP22" s="71">
        <v>0</v>
      </c>
      <c r="BQ22" s="71">
        <v>0</v>
      </c>
      <c r="BR22" s="71">
        <v>0</v>
      </c>
      <c r="BS22" s="71">
        <v>1</v>
      </c>
      <c r="BT22" s="71">
        <v>0</v>
      </c>
      <c r="BU22"/>
      <c r="BV22" s="70">
        <v>3.51</v>
      </c>
      <c r="BW22" s="70">
        <v>0</v>
      </c>
      <c r="BX22" s="70">
        <v>8.4350000000000005</v>
      </c>
      <c r="BY22" s="70">
        <v>0</v>
      </c>
      <c r="BZ22" s="70">
        <v>0</v>
      </c>
      <c r="CA22" s="70">
        <v>0</v>
      </c>
      <c r="CB22" s="70">
        <v>0</v>
      </c>
      <c r="CC22" s="70">
        <v>0</v>
      </c>
      <c r="CD22" s="70">
        <v>0</v>
      </c>
    </row>
    <row r="23" spans="1:82">
      <c r="A23" s="70" t="s">
        <v>1744</v>
      </c>
      <c r="B23" s="70">
        <v>236</v>
      </c>
      <c r="C23" s="70">
        <v>15</v>
      </c>
      <c r="D23" s="70">
        <v>14</v>
      </c>
      <c r="E23" s="70">
        <v>2018</v>
      </c>
      <c r="F23" s="70" t="s">
        <v>183</v>
      </c>
      <c r="G23" s="70" t="s">
        <v>1729</v>
      </c>
      <c r="H23" s="70" t="s">
        <v>1730</v>
      </c>
      <c r="I23" s="148"/>
      <c r="J23" s="71">
        <v>16.334240724842882</v>
      </c>
      <c r="K23" s="71">
        <v>2.090679159635588</v>
      </c>
      <c r="L23" s="71">
        <v>12.523069102420269</v>
      </c>
      <c r="M23" s="71">
        <v>45.510418420786806</v>
      </c>
      <c r="N23" s="71">
        <v>35.173756862869332</v>
      </c>
      <c r="O23" s="71">
        <v>32.810981819141766</v>
      </c>
      <c r="P23" s="71">
        <v>29.262457000958765</v>
      </c>
      <c r="Q23" s="71">
        <v>2.0702715415308202</v>
      </c>
      <c r="R23" s="71">
        <v>0</v>
      </c>
      <c r="S23" s="71">
        <v>4.6325377932387513</v>
      </c>
      <c r="T23" s="72"/>
      <c r="U23" s="71">
        <v>2003516</v>
      </c>
      <c r="V23" s="71">
        <v>1099</v>
      </c>
      <c r="W23" s="71">
        <v>366</v>
      </c>
      <c r="X23" s="71">
        <v>14907</v>
      </c>
      <c r="Y23" s="71">
        <v>15607</v>
      </c>
      <c r="Z23" s="71">
        <v>19993</v>
      </c>
      <c r="AA23" s="71">
        <v>6122</v>
      </c>
      <c r="AB23" s="71">
        <v>32664</v>
      </c>
      <c r="AC23" s="71">
        <v>0</v>
      </c>
      <c r="AD23" s="71">
        <v>4.6325377932387513</v>
      </c>
      <c r="AE23" s="72"/>
      <c r="AF23" s="71">
        <v>23600376.918473531</v>
      </c>
      <c r="AG23" s="71">
        <v>1620981.628713042</v>
      </c>
      <c r="AH23" s="71">
        <v>3026006.9197642682</v>
      </c>
      <c r="AI23" s="71">
        <v>82260671.661046475</v>
      </c>
      <c r="AJ23" s="71">
        <v>76659172.817493334</v>
      </c>
      <c r="AK23" s="71">
        <v>0</v>
      </c>
      <c r="AL23" s="71">
        <v>0</v>
      </c>
      <c r="AM23" s="71">
        <v>4496235.8802852985</v>
      </c>
      <c r="AN23" s="71">
        <v>0</v>
      </c>
      <c r="AO23" s="71">
        <v>0</v>
      </c>
      <c r="AP23" s="71">
        <v>191663445.82577595</v>
      </c>
      <c r="AQ23" s="72"/>
      <c r="AR23" s="71">
        <v>886</v>
      </c>
      <c r="AS23" s="71">
        <v>474</v>
      </c>
      <c r="AT23" s="71">
        <v>0</v>
      </c>
      <c r="AU23" s="71">
        <v>0</v>
      </c>
      <c r="AV23" s="71">
        <v>0</v>
      </c>
      <c r="AW23" s="71">
        <v>0</v>
      </c>
      <c r="AX23" s="71"/>
      <c r="AY23" s="72"/>
      <c r="AZ23" s="71">
        <v>4258.7020000000011</v>
      </c>
      <c r="BA23" s="71">
        <v>28445.85</v>
      </c>
      <c r="BB23" s="71">
        <v>0</v>
      </c>
      <c r="BC23" s="71">
        <v>0</v>
      </c>
      <c r="BD23" s="71">
        <v>0</v>
      </c>
      <c r="BE23" s="71">
        <v>0</v>
      </c>
      <c r="BF23" s="71"/>
      <c r="BG23" s="72"/>
      <c r="BH23" s="71">
        <v>0</v>
      </c>
      <c r="BI23" s="71">
        <v>0</v>
      </c>
      <c r="BJ23" s="71">
        <v>0</v>
      </c>
      <c r="BK23" s="71">
        <v>0</v>
      </c>
      <c r="BL23" s="71">
        <v>11.499000000000001</v>
      </c>
      <c r="BM23" s="71">
        <v>0</v>
      </c>
      <c r="BN23" s="72"/>
      <c r="BO23" s="71">
        <v>0</v>
      </c>
      <c r="BP23" s="71">
        <v>0</v>
      </c>
      <c r="BQ23" s="71">
        <v>0</v>
      </c>
      <c r="BR23" s="71">
        <v>0</v>
      </c>
      <c r="BS23" s="71">
        <v>1</v>
      </c>
      <c r="BT23" s="71">
        <v>0</v>
      </c>
      <c r="BU23"/>
      <c r="BV23" s="70">
        <v>3.335</v>
      </c>
      <c r="BW23" s="70">
        <v>0</v>
      </c>
      <c r="BX23" s="70">
        <v>8.1639999999999997</v>
      </c>
      <c r="BY23" s="70">
        <v>0</v>
      </c>
      <c r="BZ23" s="70">
        <v>0</v>
      </c>
      <c r="CA23" s="70">
        <v>0</v>
      </c>
      <c r="CB23" s="70">
        <v>0</v>
      </c>
      <c r="CC23" s="70">
        <v>0</v>
      </c>
      <c r="CD23" s="70">
        <v>0</v>
      </c>
    </row>
    <row r="24" spans="1:82">
      <c r="A24" s="70" t="s">
        <v>1745</v>
      </c>
      <c r="B24" s="70">
        <v>237</v>
      </c>
      <c r="C24" s="70">
        <v>16</v>
      </c>
      <c r="D24" s="70">
        <v>14</v>
      </c>
      <c r="E24" s="70">
        <v>2019</v>
      </c>
      <c r="F24" s="70" t="s">
        <v>158</v>
      </c>
      <c r="G24" s="70" t="s">
        <v>1729</v>
      </c>
      <c r="H24" s="70" t="s">
        <v>1730</v>
      </c>
      <c r="I24" s="148"/>
      <c r="J24" s="71">
        <v>15.829930022707721</v>
      </c>
      <c r="K24" s="71">
        <v>1.9663708744576125</v>
      </c>
      <c r="L24" s="71">
        <v>12.763704513977414</v>
      </c>
      <c r="M24" s="71">
        <v>50.853373409769993</v>
      </c>
      <c r="N24" s="71">
        <v>33.284817231270686</v>
      </c>
      <c r="O24" s="71">
        <v>31.816082849152057</v>
      </c>
      <c r="P24" s="71">
        <v>28.674063668805164</v>
      </c>
      <c r="Q24" s="71">
        <v>1.99212930731858</v>
      </c>
      <c r="R24" s="71">
        <v>0</v>
      </c>
      <c r="S24" s="71">
        <v>4.0680593034754295</v>
      </c>
      <c r="T24" s="72"/>
      <c r="U24" s="71">
        <v>1905795</v>
      </c>
      <c r="V24" s="71">
        <v>1099</v>
      </c>
      <c r="W24" s="71">
        <v>366</v>
      </c>
      <c r="X24" s="71">
        <v>14907</v>
      </c>
      <c r="Y24" s="71">
        <v>15566</v>
      </c>
      <c r="Z24" s="71">
        <v>19919</v>
      </c>
      <c r="AA24" s="71">
        <v>5954</v>
      </c>
      <c r="AB24" s="71">
        <v>32282</v>
      </c>
      <c r="AC24" s="71">
        <v>0</v>
      </c>
      <c r="AD24" s="71">
        <v>4.0680593034754304</v>
      </c>
      <c r="AE24" s="72"/>
      <c r="AF24" s="71">
        <v>22333810.125124492</v>
      </c>
      <c r="AG24" s="71">
        <v>1570650.312947422</v>
      </c>
      <c r="AH24" s="71">
        <v>3364508.123799867</v>
      </c>
      <c r="AI24" s="71">
        <v>82918070.64794229</v>
      </c>
      <c r="AJ24" s="71">
        <v>71223732.394193023</v>
      </c>
      <c r="AK24" s="71">
        <v>0</v>
      </c>
      <c r="AL24" s="71">
        <v>0</v>
      </c>
      <c r="AM24" s="71">
        <v>4396565.3812341113</v>
      </c>
      <c r="AN24" s="71">
        <v>0</v>
      </c>
      <c r="AO24" s="71">
        <v>0</v>
      </c>
      <c r="AP24" s="71">
        <v>185807336.9852412</v>
      </c>
      <c r="AQ24" s="72"/>
      <c r="AR24" s="71">
        <v>913</v>
      </c>
      <c r="AS24" s="71">
        <v>487</v>
      </c>
      <c r="AT24" s="71">
        <v>0</v>
      </c>
      <c r="AU24" s="71">
        <v>0</v>
      </c>
      <c r="AV24" s="71">
        <v>0</v>
      </c>
      <c r="AW24" s="71">
        <v>0</v>
      </c>
      <c r="AX24" s="71"/>
      <c r="AY24" s="72"/>
      <c r="AZ24" s="71">
        <v>4436.242000000002</v>
      </c>
      <c r="BA24" s="71">
        <v>29728.650000000009</v>
      </c>
      <c r="BB24" s="71">
        <v>0</v>
      </c>
      <c r="BC24" s="71">
        <v>0</v>
      </c>
      <c r="BD24" s="71">
        <v>0</v>
      </c>
      <c r="BE24" s="71">
        <v>0</v>
      </c>
      <c r="BF24" s="71"/>
      <c r="BG24" s="72"/>
      <c r="BH24" s="71">
        <v>0</v>
      </c>
      <c r="BI24" s="71">
        <v>0</v>
      </c>
      <c r="BJ24" s="71">
        <v>0</v>
      </c>
      <c r="BK24" s="71">
        <v>0</v>
      </c>
      <c r="BL24" s="71">
        <v>11.394</v>
      </c>
      <c r="BM24" s="71">
        <v>0</v>
      </c>
      <c r="BN24" s="72"/>
      <c r="BO24" s="71">
        <v>0</v>
      </c>
      <c r="BP24" s="71">
        <v>0</v>
      </c>
      <c r="BQ24" s="71">
        <v>0</v>
      </c>
      <c r="BR24" s="71">
        <v>0</v>
      </c>
      <c r="BS24" s="71">
        <v>1</v>
      </c>
      <c r="BT24" s="71">
        <v>0</v>
      </c>
      <c r="BU24"/>
      <c r="BV24" s="70">
        <v>2.5939999999999999</v>
      </c>
      <c r="BW24" s="70">
        <v>0</v>
      </c>
      <c r="BX24" s="70">
        <v>8.8000000000000007</v>
      </c>
      <c r="BY24" s="70">
        <v>0</v>
      </c>
      <c r="BZ24" s="70">
        <v>0</v>
      </c>
      <c r="CA24" s="70">
        <v>0</v>
      </c>
      <c r="CB24" s="70">
        <v>0</v>
      </c>
      <c r="CC24" s="70">
        <v>0</v>
      </c>
      <c r="CD24" s="70">
        <v>0</v>
      </c>
    </row>
    <row r="25" spans="1:82">
      <c r="A25" s="70" t="s">
        <v>1746</v>
      </c>
      <c r="B25" s="70">
        <v>238</v>
      </c>
      <c r="C25" s="70">
        <v>17</v>
      </c>
      <c r="D25" s="70">
        <v>14</v>
      </c>
      <c r="E25" s="70">
        <v>2020</v>
      </c>
      <c r="F25" s="70" t="s">
        <v>159</v>
      </c>
      <c r="G25" s="70" t="s">
        <v>1729</v>
      </c>
      <c r="H25" s="70" t="s">
        <v>1730</v>
      </c>
      <c r="I25" s="148"/>
      <c r="J25" s="71">
        <v>14.6344334519931</v>
      </c>
      <c r="K25" s="71">
        <v>2.2756409571505425</v>
      </c>
      <c r="L25" s="71">
        <v>12.352250542980986</v>
      </c>
      <c r="M25" s="71">
        <v>44.628734277499447</v>
      </c>
      <c r="N25" s="71">
        <v>34.426877082563401</v>
      </c>
      <c r="O25" s="71">
        <v>27.564711801001017</v>
      </c>
      <c r="P25" s="71">
        <v>26.755316204357044</v>
      </c>
      <c r="Q25" s="71">
        <v>1.8607414697465099</v>
      </c>
      <c r="R25" s="71">
        <v>0</v>
      </c>
      <c r="S25" s="71">
        <v>4.4864329162109229</v>
      </c>
      <c r="T25" s="72"/>
      <c r="U25" s="71">
        <v>1762822</v>
      </c>
      <c r="V25" s="71">
        <v>1167</v>
      </c>
      <c r="W25" s="71">
        <v>398</v>
      </c>
      <c r="X25" s="71">
        <v>13827</v>
      </c>
      <c r="Y25" s="71">
        <v>15331</v>
      </c>
      <c r="Z25" s="71">
        <v>19697</v>
      </c>
      <c r="AA25" s="71">
        <v>5905</v>
      </c>
      <c r="AB25" s="71">
        <v>31559</v>
      </c>
      <c r="AC25" s="71">
        <v>0</v>
      </c>
      <c r="AD25" s="71">
        <v>4.4864329162109229</v>
      </c>
      <c r="AE25" s="72"/>
      <c r="AF25" s="71">
        <v>20333899.31535057</v>
      </c>
      <c r="AG25" s="71">
        <v>1673458.8095842933</v>
      </c>
      <c r="AH25" s="71">
        <v>3788503.6808206872</v>
      </c>
      <c r="AI25" s="71">
        <v>70933938.172398031</v>
      </c>
      <c r="AJ25" s="71">
        <v>76235467.498785362</v>
      </c>
      <c r="AK25" s="71"/>
      <c r="AL25" s="71"/>
      <c r="AM25" s="71">
        <v>4118800.1278030598</v>
      </c>
      <c r="AN25" s="71"/>
      <c r="AO25" s="71"/>
      <c r="AP25" s="71">
        <v>177084067.60474202</v>
      </c>
      <c r="AQ25" s="72"/>
      <c r="AR25" s="71">
        <v>937</v>
      </c>
      <c r="AS25" s="71">
        <v>501</v>
      </c>
      <c r="AT25" s="71">
        <v>0</v>
      </c>
      <c r="AU25" s="71">
        <v>0</v>
      </c>
      <c r="AV25" s="71">
        <v>0</v>
      </c>
      <c r="AW25" s="71">
        <v>0</v>
      </c>
      <c r="AX25" s="71"/>
      <c r="AY25" s="72"/>
      <c r="AZ25" s="71">
        <v>4593.4720000000016</v>
      </c>
      <c r="BA25" s="71">
        <v>34947.949999999968</v>
      </c>
      <c r="BB25" s="71">
        <v>0</v>
      </c>
      <c r="BC25" s="71">
        <v>0</v>
      </c>
      <c r="BD25" s="71">
        <v>0</v>
      </c>
      <c r="BE25" s="71">
        <v>0</v>
      </c>
      <c r="BF25" s="71"/>
      <c r="BG25" s="72"/>
      <c r="BH25" s="71">
        <v>0</v>
      </c>
      <c r="BI25" s="71">
        <v>0</v>
      </c>
      <c r="BJ25" s="71">
        <v>0</v>
      </c>
      <c r="BK25" s="71">
        <v>0</v>
      </c>
      <c r="BL25" s="71">
        <v>11.223000000000001</v>
      </c>
      <c r="BM25" s="71">
        <v>0</v>
      </c>
      <c r="BN25" s="72"/>
      <c r="BO25" s="71">
        <v>0</v>
      </c>
      <c r="BP25" s="71">
        <v>0</v>
      </c>
      <c r="BQ25" s="71">
        <v>0</v>
      </c>
      <c r="BR25" s="71">
        <v>0</v>
      </c>
      <c r="BS25" s="71">
        <v>1</v>
      </c>
      <c r="BT25" s="71">
        <v>0</v>
      </c>
      <c r="BU25"/>
      <c r="BV25" s="70">
        <v>2.6579999999999999</v>
      </c>
      <c r="BW25" s="70">
        <v>0</v>
      </c>
      <c r="BX25" s="70">
        <v>8.5649999999999995</v>
      </c>
      <c r="BY25" s="70">
        <v>0</v>
      </c>
      <c r="BZ25" s="70">
        <v>0</v>
      </c>
      <c r="CA25" s="70">
        <v>0</v>
      </c>
      <c r="CB25" s="70">
        <v>0</v>
      </c>
      <c r="CC25" s="70">
        <v>0</v>
      </c>
      <c r="CD25" s="70">
        <v>0</v>
      </c>
    </row>
    <row r="26" spans="1:82">
      <c r="A26" s="70" t="s">
        <v>1747</v>
      </c>
      <c r="B26" s="70">
        <v>238</v>
      </c>
      <c r="C26" s="70">
        <v>18</v>
      </c>
      <c r="D26" s="70">
        <v>14</v>
      </c>
      <c r="E26" s="70">
        <v>2021</v>
      </c>
      <c r="F26" s="70" t="s">
        <v>160</v>
      </c>
      <c r="G26" s="1064" t="s">
        <v>1729</v>
      </c>
      <c r="H26" s="70" t="s">
        <v>1730</v>
      </c>
      <c r="I26" s="148"/>
      <c r="J26" s="71">
        <v>10.859455874167653</v>
      </c>
      <c r="K26" s="71">
        <v>2.3296191518803298</v>
      </c>
      <c r="L26" s="71">
        <v>11.035751375306203</v>
      </c>
      <c r="M26" s="71">
        <v>41.249230687626039</v>
      </c>
      <c r="N26" s="71">
        <v>27.983653262464419</v>
      </c>
      <c r="O26" s="71">
        <v>26.755944745437198</v>
      </c>
      <c r="P26" s="71">
        <v>27.977238217701867</v>
      </c>
      <c r="Q26" s="71">
        <v>1.8179409759265599</v>
      </c>
      <c r="R26" s="71">
        <v>0</v>
      </c>
      <c r="S26" s="71">
        <v>4.1742584490315791</v>
      </c>
      <c r="T26" s="72"/>
      <c r="U26" s="71">
        <v>1671565</v>
      </c>
      <c r="V26" s="71">
        <v>1167</v>
      </c>
      <c r="W26" s="71">
        <v>398</v>
      </c>
      <c r="X26" s="71">
        <v>13827</v>
      </c>
      <c r="Y26" s="71">
        <v>15295</v>
      </c>
      <c r="Z26" s="71">
        <v>19686</v>
      </c>
      <c r="AA26" s="71">
        <v>6021</v>
      </c>
      <c r="AB26" s="71">
        <v>31136</v>
      </c>
      <c r="AC26" s="71">
        <v>0</v>
      </c>
      <c r="AD26" s="71">
        <v>4.1742584490315791</v>
      </c>
      <c r="AE26" s="72"/>
      <c r="AF26" s="71">
        <v>16807727.886325024</v>
      </c>
      <c r="AG26" s="71">
        <v>1791314.5965751405</v>
      </c>
      <c r="AH26" s="71">
        <v>3504974.0423697513</v>
      </c>
      <c r="AI26" s="71">
        <v>78638961.693012223</v>
      </c>
      <c r="AJ26" s="71">
        <v>70863408.007547066</v>
      </c>
      <c r="AK26" s="71">
        <v>0</v>
      </c>
      <c r="AL26" s="71">
        <v>0</v>
      </c>
      <c r="AM26" s="71">
        <v>4087032.4107837519</v>
      </c>
      <c r="AN26" s="71">
        <v>0</v>
      </c>
      <c r="AO26" s="71">
        <v>0</v>
      </c>
      <c r="AP26" s="71">
        <v>175693418.63661292</v>
      </c>
      <c r="AQ26" s="72"/>
      <c r="AR26" s="71">
        <v>984</v>
      </c>
      <c r="AS26" s="71">
        <v>504</v>
      </c>
      <c r="AT26" s="71">
        <v>0</v>
      </c>
      <c r="AU26" s="71">
        <v>0</v>
      </c>
      <c r="AV26" s="71">
        <v>0</v>
      </c>
      <c r="AW26" s="71">
        <v>0</v>
      </c>
      <c r="AX26" s="71"/>
      <c r="AY26" s="72"/>
      <c r="AZ26" s="71">
        <v>4864.0520000000024</v>
      </c>
      <c r="BA26" s="71">
        <v>35096.449999999968</v>
      </c>
      <c r="BB26" s="71">
        <v>0</v>
      </c>
      <c r="BC26" s="71">
        <v>0</v>
      </c>
      <c r="BD26" s="71">
        <v>0</v>
      </c>
      <c r="BE26" s="71">
        <v>0</v>
      </c>
      <c r="BF26" s="71"/>
      <c r="BG26" s="72"/>
      <c r="BH26" s="71">
        <v>0</v>
      </c>
      <c r="BI26" s="71">
        <v>0</v>
      </c>
      <c r="BJ26" s="71">
        <v>0</v>
      </c>
      <c r="BK26" s="71">
        <v>0</v>
      </c>
      <c r="BL26" s="71">
        <v>11.298</v>
      </c>
      <c r="BM26" s="71">
        <v>0</v>
      </c>
      <c r="BN26" s="72"/>
      <c r="BO26" s="71">
        <v>0</v>
      </c>
      <c r="BP26" s="71">
        <v>0</v>
      </c>
      <c r="BQ26" s="71">
        <v>0</v>
      </c>
      <c r="BR26" s="71">
        <v>0</v>
      </c>
      <c r="BS26" s="71">
        <v>1</v>
      </c>
      <c r="BT26" s="71">
        <v>0</v>
      </c>
      <c r="BU26"/>
      <c r="BV26" s="70">
        <v>2.714</v>
      </c>
      <c r="BW26" s="70">
        <v>0</v>
      </c>
      <c r="BX26" s="70">
        <v>8.5839999999999996</v>
      </c>
      <c r="BY26" s="70">
        <v>0</v>
      </c>
      <c r="BZ26" s="70">
        <v>0</v>
      </c>
      <c r="CA26" s="70">
        <v>0</v>
      </c>
      <c r="CB26" s="70">
        <v>0</v>
      </c>
      <c r="CC26" s="70">
        <v>0</v>
      </c>
      <c r="CD26" s="70">
        <v>0</v>
      </c>
    </row>
    <row r="27" spans="1:82">
      <c r="A27" s="70" t="s">
        <v>1748</v>
      </c>
      <c r="B27" s="70">
        <v>238</v>
      </c>
      <c r="C27" s="70">
        <v>19</v>
      </c>
      <c r="D27" s="70">
        <v>14</v>
      </c>
      <c r="E27" s="70">
        <v>2022</v>
      </c>
      <c r="F27" s="70" t="s">
        <v>161</v>
      </c>
      <c r="G27" s="1064" t="s">
        <v>1729</v>
      </c>
      <c r="H27" s="70" t="s">
        <v>1730</v>
      </c>
      <c r="I27" s="148"/>
      <c r="J27" s="71">
        <v>12.817222710155511</v>
      </c>
      <c r="K27" s="71">
        <v>2.3829013365826035</v>
      </c>
      <c r="L27" s="71">
        <v>9.8660154552531143</v>
      </c>
      <c r="M27" s="71">
        <v>44.702749258124079</v>
      </c>
      <c r="N27" s="71">
        <v>37.85820618536647</v>
      </c>
      <c r="O27" s="71">
        <v>28.146649942020421</v>
      </c>
      <c r="P27" s="71">
        <v>27.840909479888889</v>
      </c>
      <c r="Q27" s="71">
        <v>1.8093057396127279</v>
      </c>
      <c r="R27" s="71">
        <v>0</v>
      </c>
      <c r="S27" s="71">
        <v>3.9295909581864561</v>
      </c>
      <c r="T27" s="72"/>
      <c r="U27" s="71">
        <v>1926042</v>
      </c>
      <c r="V27" s="71">
        <v>1167</v>
      </c>
      <c r="W27" s="71">
        <v>398</v>
      </c>
      <c r="X27" s="71">
        <v>13827</v>
      </c>
      <c r="Y27" s="71">
        <v>15187</v>
      </c>
      <c r="Z27" s="71">
        <v>19676</v>
      </c>
      <c r="AA27" s="71">
        <v>6083</v>
      </c>
      <c r="AB27" s="71">
        <v>30734</v>
      </c>
      <c r="AC27" s="71">
        <v>0</v>
      </c>
      <c r="AD27" s="71">
        <v>3.9295909581864561</v>
      </c>
      <c r="AE27" s="72"/>
      <c r="AF27" s="71">
        <v>16379558.571104933</v>
      </c>
      <c r="AG27" s="71">
        <v>1826014.9124516021</v>
      </c>
      <c r="AH27" s="71">
        <v>3511977.1468449878</v>
      </c>
      <c r="AI27" s="71">
        <v>73787745.240833208</v>
      </c>
      <c r="AJ27" s="71">
        <v>74323531.75721401</v>
      </c>
      <c r="AK27" s="71">
        <v>0</v>
      </c>
      <c r="AL27" s="71">
        <v>0</v>
      </c>
      <c r="AM27" s="71">
        <v>3968598.2663082895</v>
      </c>
      <c r="AN27" s="71">
        <v>0</v>
      </c>
      <c r="AO27" s="71">
        <v>0</v>
      </c>
      <c r="AP27" s="71">
        <v>173797425.894757</v>
      </c>
      <c r="AQ27" s="72"/>
      <c r="AR27" s="71">
        <v>1072</v>
      </c>
      <c r="AS27" s="71">
        <v>508</v>
      </c>
      <c r="AT27" s="71">
        <v>0</v>
      </c>
      <c r="AU27" s="71">
        <v>0</v>
      </c>
      <c r="AV27" s="71">
        <v>0</v>
      </c>
      <c r="AW27" s="71">
        <v>0</v>
      </c>
      <c r="AX27" s="71"/>
      <c r="AY27" s="72"/>
      <c r="AZ27" s="71">
        <v>5433.502000000004</v>
      </c>
      <c r="BA27" s="71">
        <v>35294.449999999968</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1749</v>
      </c>
      <c r="B28" s="70">
        <v>238</v>
      </c>
      <c r="C28" s="70">
        <v>20</v>
      </c>
      <c r="D28" s="70">
        <v>14</v>
      </c>
      <c r="E28" s="70">
        <v>2023</v>
      </c>
      <c r="F28" s="70" t="s">
        <v>1539</v>
      </c>
      <c r="G28" s="70" t="s">
        <v>1729</v>
      </c>
      <c r="H28" s="70" t="s">
        <v>1730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1139</v>
      </c>
      <c r="AS28" s="71">
        <v>515</v>
      </c>
      <c r="AT28" s="71">
        <v>0</v>
      </c>
      <c r="AU28" s="71">
        <v>0</v>
      </c>
      <c r="AV28" s="71">
        <v>0</v>
      </c>
      <c r="AW28" s="71">
        <v>0</v>
      </c>
      <c r="AX28" s="71"/>
      <c r="AY28" s="72"/>
      <c r="AZ28" s="71">
        <v>5866.7020000000066</v>
      </c>
      <c r="BA28" s="71">
        <v>93392.450000000084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1750</v>
      </c>
      <c r="B29" s="70">
        <v>238</v>
      </c>
      <c r="C29" s="70">
        <v>21</v>
      </c>
      <c r="D29" s="70">
        <v>14</v>
      </c>
      <c r="E29" s="70">
        <v>2024</v>
      </c>
      <c r="F29" s="70" t="s">
        <v>1554</v>
      </c>
      <c r="G29" s="70" t="s">
        <v>1729</v>
      </c>
      <c r="H29" s="70" t="s">
        <v>1730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1751</v>
      </c>
      <c r="B30" s="70">
        <v>392</v>
      </c>
      <c r="C30" s="70">
        <v>1</v>
      </c>
      <c r="D30" s="70">
        <v>24</v>
      </c>
      <c r="E30" s="70">
        <v>1990</v>
      </c>
      <c r="F30" s="70" t="s">
        <v>787</v>
      </c>
      <c r="G30" s="70" t="s">
        <v>1752</v>
      </c>
      <c r="H30" s="70" t="s">
        <v>1753</v>
      </c>
      <c r="I30" s="148"/>
      <c r="J30" s="71">
        <v>18.368784819474829</v>
      </c>
      <c r="K30" s="71">
        <v>5.3969844850512727</v>
      </c>
      <c r="L30" s="71">
        <v>12.79338680893</v>
      </c>
      <c r="M30" s="71">
        <v>20.393424842169949</v>
      </c>
      <c r="N30" s="71">
        <v>23.692115480139091</v>
      </c>
      <c r="O30" s="71">
        <v>26.94063934625856</v>
      </c>
      <c r="P30" s="71">
        <v>42.222123609625889</v>
      </c>
      <c r="Q30" s="71">
        <v>2.2598931966731701</v>
      </c>
      <c r="R30" s="71">
        <v>0</v>
      </c>
      <c r="S30" s="71">
        <v>3.013399829837923</v>
      </c>
      <c r="T30" s="72"/>
      <c r="U30" s="71">
        <v>3143752</v>
      </c>
      <c r="V30" s="71">
        <v>2128</v>
      </c>
      <c r="W30" s="71">
        <v>135</v>
      </c>
      <c r="X30" s="71">
        <v>8438</v>
      </c>
      <c r="Y30" s="71">
        <v>10556</v>
      </c>
      <c r="Z30" s="71">
        <v>11081</v>
      </c>
      <c r="AA30" s="71">
        <v>10252</v>
      </c>
      <c r="AB30" s="71">
        <v>36693</v>
      </c>
      <c r="AC30" s="71">
        <v>0</v>
      </c>
      <c r="AD30" s="71">
        <v>3.013399829837923</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1754</v>
      </c>
      <c r="B31" s="70">
        <v>393</v>
      </c>
      <c r="C31" s="70">
        <v>2</v>
      </c>
      <c r="D31" s="70">
        <v>24</v>
      </c>
      <c r="E31" s="70">
        <v>2005</v>
      </c>
      <c r="F31" s="70" t="s">
        <v>789</v>
      </c>
      <c r="G31" s="70" t="s">
        <v>1752</v>
      </c>
      <c r="H31" s="70" t="s">
        <v>1753</v>
      </c>
      <c r="I31" s="148"/>
      <c r="J31" s="71">
        <v>54.478090388775357</v>
      </c>
      <c r="K31" s="71">
        <v>3.3869004597066552</v>
      </c>
      <c r="L31" s="71">
        <v>7.6225845406534649</v>
      </c>
      <c r="M31" s="71">
        <v>31.244688477846928</v>
      </c>
      <c r="N31" s="71">
        <v>39.169494500705461</v>
      </c>
      <c r="O31" s="71">
        <v>37.454351691331247</v>
      </c>
      <c r="P31" s="71">
        <v>47.133663060804757</v>
      </c>
      <c r="Q31" s="71">
        <v>2.1141402634090101</v>
      </c>
      <c r="R31" s="71">
        <v>0</v>
      </c>
      <c r="S31" s="71">
        <v>0</v>
      </c>
      <c r="T31" s="72"/>
      <c r="U31" s="71">
        <v>7385697</v>
      </c>
      <c r="V31" s="71">
        <v>1498</v>
      </c>
      <c r="W31" s="71">
        <v>69</v>
      </c>
      <c r="X31" s="71">
        <v>6649</v>
      </c>
      <c r="Y31" s="71">
        <v>13147</v>
      </c>
      <c r="Z31" s="71">
        <v>17827</v>
      </c>
      <c r="AA31" s="71">
        <v>9373</v>
      </c>
      <c r="AB31" s="71">
        <v>35885</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1755</v>
      </c>
      <c r="B32" s="70">
        <v>394</v>
      </c>
      <c r="C32" s="70">
        <v>3</v>
      </c>
      <c r="D32" s="70">
        <v>24</v>
      </c>
      <c r="E32" s="70">
        <v>2006</v>
      </c>
      <c r="F32" s="70" t="s">
        <v>790</v>
      </c>
      <c r="G32" s="70" t="s">
        <v>1752</v>
      </c>
      <c r="H32" s="70" t="s">
        <v>1753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1756</v>
      </c>
      <c r="B33" s="70">
        <v>395</v>
      </c>
      <c r="C33" s="70">
        <v>4</v>
      </c>
      <c r="D33" s="70">
        <v>24</v>
      </c>
      <c r="E33" s="70">
        <v>2007</v>
      </c>
      <c r="F33" s="70" t="s">
        <v>791</v>
      </c>
      <c r="G33" s="70" t="s">
        <v>1752</v>
      </c>
      <c r="H33" s="70" t="s">
        <v>1753</v>
      </c>
      <c r="I33" s="148"/>
      <c r="J33" s="71">
        <v>75.210997434334274</v>
      </c>
      <c r="K33" s="71">
        <v>2.9562294948063501</v>
      </c>
      <c r="L33" s="71">
        <v>9.277946182157029</v>
      </c>
      <c r="M33" s="71">
        <v>38.79094138362931</v>
      </c>
      <c r="N33" s="71">
        <v>38.869162461819258</v>
      </c>
      <c r="O33" s="71">
        <v>35.485669841815607</v>
      </c>
      <c r="P33" s="71">
        <v>45.897234676565397</v>
      </c>
      <c r="Q33" s="71">
        <v>2.1824142054589801</v>
      </c>
      <c r="R33" s="71">
        <v>0</v>
      </c>
      <c r="S33" s="71">
        <v>0</v>
      </c>
      <c r="T33" s="72"/>
      <c r="U33" s="71">
        <v>13323614</v>
      </c>
      <c r="V33" s="71">
        <v>1351</v>
      </c>
      <c r="W33" s="71">
        <v>122</v>
      </c>
      <c r="X33" s="71">
        <v>10079</v>
      </c>
      <c r="Y33" s="71">
        <v>13285</v>
      </c>
      <c r="Z33" s="71">
        <v>17558</v>
      </c>
      <c r="AA33" s="71">
        <v>8988</v>
      </c>
      <c r="AB33" s="71">
        <v>35085</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1757</v>
      </c>
      <c r="B34" s="70">
        <v>396</v>
      </c>
      <c r="C34" s="70">
        <v>5</v>
      </c>
      <c r="D34" s="70">
        <v>24</v>
      </c>
      <c r="E34" s="70">
        <v>2008</v>
      </c>
      <c r="F34" s="70" t="s">
        <v>792</v>
      </c>
      <c r="G34" s="70" t="s">
        <v>1752</v>
      </c>
      <c r="H34" s="70" t="s">
        <v>1753</v>
      </c>
      <c r="I34" s="148"/>
      <c r="J34" s="71">
        <v>71.462626600670418</v>
      </c>
      <c r="K34" s="71">
        <v>2.2325630746548342</v>
      </c>
      <c r="L34" s="71">
        <v>7.9797149743914577</v>
      </c>
      <c r="M34" s="71">
        <v>40.801023725349651</v>
      </c>
      <c r="N34" s="71">
        <v>36.467491122707479</v>
      </c>
      <c r="O34" s="71">
        <v>34.342945326805612</v>
      </c>
      <c r="P34" s="71">
        <v>44.569757534860017</v>
      </c>
      <c r="Q34" s="71">
        <v>2.1218246179993998</v>
      </c>
      <c r="R34" s="71">
        <v>0</v>
      </c>
      <c r="S34" s="71">
        <v>0</v>
      </c>
      <c r="T34" s="72"/>
      <c r="U34" s="71">
        <v>14623147</v>
      </c>
      <c r="V34" s="71">
        <v>1351</v>
      </c>
      <c r="W34" s="71">
        <v>122</v>
      </c>
      <c r="X34" s="71">
        <v>10079</v>
      </c>
      <c r="Y34" s="71">
        <v>13304</v>
      </c>
      <c r="Z34" s="71">
        <v>17589</v>
      </c>
      <c r="AA34" s="71">
        <v>8738</v>
      </c>
      <c r="AB34" s="71">
        <v>34672</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1758</v>
      </c>
      <c r="B35" s="70">
        <v>397</v>
      </c>
      <c r="C35" s="70">
        <v>6</v>
      </c>
      <c r="D35" s="70">
        <v>24</v>
      </c>
      <c r="E35" s="70">
        <v>2009</v>
      </c>
      <c r="F35" s="70" t="s">
        <v>176</v>
      </c>
      <c r="G35" s="70" t="s">
        <v>1752</v>
      </c>
      <c r="H35" s="70" t="s">
        <v>1753</v>
      </c>
      <c r="I35" s="148"/>
      <c r="J35" s="71">
        <v>61.072199119870803</v>
      </c>
      <c r="K35" s="71">
        <v>1.89508396318113</v>
      </c>
      <c r="L35" s="71">
        <v>13.11104769775566</v>
      </c>
      <c r="M35" s="71">
        <v>32.122147832631782</v>
      </c>
      <c r="N35" s="71">
        <v>35.460957705611023</v>
      </c>
      <c r="O35" s="71">
        <v>34.769833389777233</v>
      </c>
      <c r="P35" s="71">
        <v>42.554833163315912</v>
      </c>
      <c r="Q35" s="71">
        <v>2.0057789116169902</v>
      </c>
      <c r="R35" s="71">
        <v>0</v>
      </c>
      <c r="S35" s="71">
        <v>0</v>
      </c>
      <c r="T35" s="72"/>
      <c r="U35" s="71">
        <v>11319777</v>
      </c>
      <c r="V35" s="71">
        <v>1238</v>
      </c>
      <c r="W35" s="71">
        <v>289</v>
      </c>
      <c r="X35" s="71">
        <v>10069</v>
      </c>
      <c r="Y35" s="71">
        <v>13386</v>
      </c>
      <c r="Z35" s="71">
        <v>17577</v>
      </c>
      <c r="AA35" s="71">
        <v>8565</v>
      </c>
      <c r="AB35" s="71">
        <v>34406</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65.192999999999998</v>
      </c>
      <c r="BK35" s="71">
        <v>0</v>
      </c>
      <c r="BL35" s="71">
        <v>2.75</v>
      </c>
      <c r="BM35" s="71">
        <v>0</v>
      </c>
      <c r="BN35" s="72"/>
      <c r="BO35" s="71">
        <v>0</v>
      </c>
      <c r="BP35" s="71">
        <v>0</v>
      </c>
      <c r="BQ35" s="71">
        <v>6</v>
      </c>
      <c r="BR35" s="71">
        <v>0</v>
      </c>
      <c r="BS35" s="71">
        <v>1</v>
      </c>
      <c r="BT35" s="71">
        <v>0</v>
      </c>
      <c r="BU35"/>
      <c r="BV35" s="70">
        <v>67.942999999999998</v>
      </c>
      <c r="BW35" s="70">
        <v>0</v>
      </c>
      <c r="BX35" s="70">
        <v>0</v>
      </c>
      <c r="BY35" s="70">
        <v>0</v>
      </c>
      <c r="BZ35" s="70">
        <v>0</v>
      </c>
      <c r="CA35" s="70">
        <v>0</v>
      </c>
      <c r="CB35" s="70">
        <v>0</v>
      </c>
      <c r="CC35" s="70">
        <v>0</v>
      </c>
      <c r="CD35" s="70">
        <v>0</v>
      </c>
    </row>
    <row r="36" spans="1:82">
      <c r="A36" s="70" t="s">
        <v>1759</v>
      </c>
      <c r="B36" s="70">
        <v>398</v>
      </c>
      <c r="C36" s="70">
        <v>7</v>
      </c>
      <c r="D36" s="70">
        <v>24</v>
      </c>
      <c r="E36" s="70">
        <v>2010</v>
      </c>
      <c r="F36" s="70" t="s">
        <v>177</v>
      </c>
      <c r="G36" s="70" t="s">
        <v>1752</v>
      </c>
      <c r="H36" s="70" t="s">
        <v>1753</v>
      </c>
      <c r="I36" s="148"/>
      <c r="J36" s="71">
        <v>96.524461569025775</v>
      </c>
      <c r="K36" s="71">
        <v>2.0506206095189592</v>
      </c>
      <c r="L36" s="71">
        <v>12.06458306075911</v>
      </c>
      <c r="M36" s="71">
        <v>35.287284009885063</v>
      </c>
      <c r="N36" s="71">
        <v>36.083598929110323</v>
      </c>
      <c r="O36" s="71">
        <v>34.971307193131572</v>
      </c>
      <c r="P36" s="71">
        <v>42.304631742086237</v>
      </c>
      <c r="Q36" s="71">
        <v>2.0759472047118401</v>
      </c>
      <c r="R36" s="71">
        <v>0</v>
      </c>
      <c r="S36" s="71">
        <v>0</v>
      </c>
      <c r="T36" s="72"/>
      <c r="U36" s="71">
        <v>15564092</v>
      </c>
      <c r="V36" s="71">
        <v>1238</v>
      </c>
      <c r="W36" s="71">
        <v>289</v>
      </c>
      <c r="X36" s="71">
        <v>10069</v>
      </c>
      <c r="Y36" s="71">
        <v>13459</v>
      </c>
      <c r="Z36" s="71">
        <v>17761</v>
      </c>
      <c r="AA36" s="71">
        <v>8302</v>
      </c>
      <c r="AB36" s="71">
        <v>34122</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48.939</v>
      </c>
      <c r="BK36" s="71">
        <v>0</v>
      </c>
      <c r="BL36" s="71">
        <v>20.984000000000002</v>
      </c>
      <c r="BM36" s="71">
        <v>0</v>
      </c>
      <c r="BN36" s="72"/>
      <c r="BO36" s="71">
        <v>0</v>
      </c>
      <c r="BP36" s="71">
        <v>0</v>
      </c>
      <c r="BQ36" s="71">
        <v>4</v>
      </c>
      <c r="BR36" s="71">
        <v>0</v>
      </c>
      <c r="BS36" s="71">
        <v>1</v>
      </c>
      <c r="BT36" s="71">
        <v>0</v>
      </c>
      <c r="BU36"/>
      <c r="BV36" s="70">
        <v>50.786999999999999</v>
      </c>
      <c r="BW36" s="70">
        <v>0</v>
      </c>
      <c r="BX36" s="70">
        <v>19.135999999999999</v>
      </c>
      <c r="BY36" s="70">
        <v>0</v>
      </c>
      <c r="BZ36" s="70">
        <v>0</v>
      </c>
      <c r="CA36" s="70">
        <v>0</v>
      </c>
      <c r="CB36" s="70">
        <v>0</v>
      </c>
      <c r="CC36" s="70">
        <v>0</v>
      </c>
      <c r="CD36" s="70">
        <v>0</v>
      </c>
    </row>
    <row r="37" spans="1:82">
      <c r="A37" s="70" t="s">
        <v>1760</v>
      </c>
      <c r="B37" s="70">
        <v>399</v>
      </c>
      <c r="C37" s="70">
        <v>8</v>
      </c>
      <c r="D37" s="70">
        <v>24</v>
      </c>
      <c r="E37" s="70">
        <v>2011</v>
      </c>
      <c r="F37" s="70" t="s">
        <v>178</v>
      </c>
      <c r="G37" s="70" t="s">
        <v>1752</v>
      </c>
      <c r="H37" s="70" t="s">
        <v>1753</v>
      </c>
      <c r="I37" s="148"/>
      <c r="J37" s="71">
        <v>126.6031609309334</v>
      </c>
      <c r="K37" s="71">
        <v>2.8786042848289788</v>
      </c>
      <c r="L37" s="71">
        <v>12.448060687465871</v>
      </c>
      <c r="M37" s="71">
        <v>46.575699030025042</v>
      </c>
      <c r="N37" s="71">
        <v>42.805760085753391</v>
      </c>
      <c r="O37" s="71">
        <v>34.701783587948697</v>
      </c>
      <c r="P37" s="71">
        <v>41.116735346647204</v>
      </c>
      <c r="Q37" s="71">
        <v>2.3780192385583199</v>
      </c>
      <c r="R37" s="71">
        <v>0</v>
      </c>
      <c r="S37" s="71">
        <v>0</v>
      </c>
      <c r="T37" s="72"/>
      <c r="U37" s="71">
        <v>19541173</v>
      </c>
      <c r="V37" s="71">
        <v>1238</v>
      </c>
      <c r="W37" s="71">
        <v>289</v>
      </c>
      <c r="X37" s="71">
        <v>10069</v>
      </c>
      <c r="Y37" s="71">
        <v>13515</v>
      </c>
      <c r="Z37" s="71">
        <v>18007</v>
      </c>
      <c r="AA37" s="71">
        <v>8309</v>
      </c>
      <c r="AB37" s="71">
        <v>33886</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71.111000000000004</v>
      </c>
      <c r="BK37" s="71">
        <v>0</v>
      </c>
      <c r="BL37" s="71">
        <v>0</v>
      </c>
      <c r="BM37" s="71">
        <v>0</v>
      </c>
      <c r="BN37" s="72"/>
      <c r="BO37" s="71">
        <v>0</v>
      </c>
      <c r="BP37" s="71">
        <v>0</v>
      </c>
      <c r="BQ37" s="71">
        <v>7</v>
      </c>
      <c r="BR37" s="71">
        <v>0</v>
      </c>
      <c r="BS37" s="71">
        <v>0</v>
      </c>
      <c r="BT37" s="71">
        <v>0</v>
      </c>
      <c r="BU37"/>
      <c r="BV37" s="70">
        <v>71.111000000000004</v>
      </c>
      <c r="BW37" s="70">
        <v>0</v>
      </c>
      <c r="BX37" s="70">
        <v>0</v>
      </c>
      <c r="BY37" s="70">
        <v>0</v>
      </c>
      <c r="BZ37" s="70">
        <v>0</v>
      </c>
      <c r="CA37" s="70">
        <v>0</v>
      </c>
      <c r="CB37" s="70">
        <v>0</v>
      </c>
      <c r="CC37" s="70">
        <v>0</v>
      </c>
      <c r="CD37" s="70">
        <v>0</v>
      </c>
    </row>
    <row r="38" spans="1:82">
      <c r="A38" s="70" t="s">
        <v>1761</v>
      </c>
      <c r="B38" s="70">
        <v>400</v>
      </c>
      <c r="C38" s="70">
        <v>9</v>
      </c>
      <c r="D38" s="70">
        <v>24</v>
      </c>
      <c r="E38" s="70">
        <v>2012</v>
      </c>
      <c r="F38" s="70" t="s">
        <v>179</v>
      </c>
      <c r="G38" s="70" t="s">
        <v>1752</v>
      </c>
      <c r="H38" s="70" t="s">
        <v>1753</v>
      </c>
      <c r="I38" s="148"/>
      <c r="J38" s="71">
        <v>107.61736704042811</v>
      </c>
      <c r="K38" s="71">
        <v>2.7693549776049222</v>
      </c>
      <c r="L38" s="71">
        <v>12.207470606626069</v>
      </c>
      <c r="M38" s="71">
        <v>51.549415853977827</v>
      </c>
      <c r="N38" s="71">
        <v>50.183053656716233</v>
      </c>
      <c r="O38" s="71">
        <v>34.665793295058428</v>
      </c>
      <c r="P38" s="71">
        <v>40.360323399026072</v>
      </c>
      <c r="Q38" s="71">
        <v>2.5913708257582302</v>
      </c>
      <c r="R38" s="71">
        <v>0</v>
      </c>
      <c r="S38" s="71">
        <v>0</v>
      </c>
      <c r="T38" s="72"/>
      <c r="U38" s="71">
        <v>15177023</v>
      </c>
      <c r="V38" s="71">
        <v>1238</v>
      </c>
      <c r="W38" s="71">
        <v>289</v>
      </c>
      <c r="X38" s="71">
        <v>10069</v>
      </c>
      <c r="Y38" s="71">
        <v>13761</v>
      </c>
      <c r="Z38" s="71">
        <v>18131</v>
      </c>
      <c r="AA38" s="71">
        <v>8110</v>
      </c>
      <c r="AB38" s="71">
        <v>33987</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80.828000000000003</v>
      </c>
      <c r="BK38" s="71">
        <v>0</v>
      </c>
      <c r="BL38" s="71">
        <v>0</v>
      </c>
      <c r="BM38" s="71">
        <v>0</v>
      </c>
      <c r="BN38" s="72"/>
      <c r="BO38" s="71">
        <v>0</v>
      </c>
      <c r="BP38" s="71">
        <v>0</v>
      </c>
      <c r="BQ38" s="71">
        <v>7</v>
      </c>
      <c r="BR38" s="71">
        <v>0</v>
      </c>
      <c r="BS38" s="71">
        <v>0</v>
      </c>
      <c r="BT38" s="71">
        <v>0</v>
      </c>
      <c r="BU38"/>
      <c r="BV38" s="70">
        <v>80.828000000000003</v>
      </c>
      <c r="BW38" s="70">
        <v>0</v>
      </c>
      <c r="BX38" s="70">
        <v>0</v>
      </c>
      <c r="BY38" s="70">
        <v>0</v>
      </c>
      <c r="BZ38" s="70">
        <v>0</v>
      </c>
      <c r="CA38" s="70">
        <v>0</v>
      </c>
      <c r="CB38" s="70">
        <v>0</v>
      </c>
      <c r="CC38" s="70">
        <v>0</v>
      </c>
      <c r="CD38" s="70">
        <v>0</v>
      </c>
    </row>
    <row r="39" spans="1:82">
      <c r="A39" s="70" t="s">
        <v>1762</v>
      </c>
      <c r="B39" s="70">
        <v>401</v>
      </c>
      <c r="C39" s="70">
        <v>10</v>
      </c>
      <c r="D39" s="70">
        <v>24</v>
      </c>
      <c r="E39" s="70">
        <v>2013</v>
      </c>
      <c r="F39" s="70" t="s">
        <v>180</v>
      </c>
      <c r="G39" s="70" t="s">
        <v>1752</v>
      </c>
      <c r="H39" s="70" t="s">
        <v>1753</v>
      </c>
      <c r="I39" s="148"/>
      <c r="J39" s="71">
        <v>126.22603182243969</v>
      </c>
      <c r="K39" s="71">
        <v>2.5043126549404189</v>
      </c>
      <c r="L39" s="71">
        <v>12.006913116739369</v>
      </c>
      <c r="M39" s="71">
        <v>49.12709381469373</v>
      </c>
      <c r="N39" s="71">
        <v>49.241683239868813</v>
      </c>
      <c r="O39" s="71">
        <v>33.405640485441907</v>
      </c>
      <c r="P39" s="71">
        <v>40.292605377811206</v>
      </c>
      <c r="Q39" s="71">
        <v>2.6205517371948899</v>
      </c>
      <c r="R39" s="71">
        <v>0</v>
      </c>
      <c r="S39" s="71">
        <v>0</v>
      </c>
      <c r="T39" s="72"/>
      <c r="U39" s="71">
        <v>16626933</v>
      </c>
      <c r="V39" s="71">
        <v>1238</v>
      </c>
      <c r="W39" s="71">
        <v>289</v>
      </c>
      <c r="X39" s="71">
        <v>10069</v>
      </c>
      <c r="Y39" s="71">
        <v>13940</v>
      </c>
      <c r="Z39" s="71">
        <v>18252</v>
      </c>
      <c r="AA39" s="71">
        <v>8066</v>
      </c>
      <c r="AB39" s="71">
        <v>33877</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90.06</v>
      </c>
      <c r="BK39" s="71">
        <v>0</v>
      </c>
      <c r="BL39" s="71">
        <v>0</v>
      </c>
      <c r="BM39" s="71">
        <v>0</v>
      </c>
      <c r="BN39" s="72"/>
      <c r="BO39" s="71">
        <v>0</v>
      </c>
      <c r="BP39" s="71">
        <v>0</v>
      </c>
      <c r="BQ39" s="71">
        <v>7</v>
      </c>
      <c r="BR39" s="71">
        <v>0</v>
      </c>
      <c r="BS39" s="71">
        <v>0</v>
      </c>
      <c r="BT39" s="71">
        <v>0</v>
      </c>
      <c r="BU39"/>
      <c r="BV39" s="70">
        <v>90.06</v>
      </c>
      <c r="BW39" s="70">
        <v>0</v>
      </c>
      <c r="BX39" s="70">
        <v>0</v>
      </c>
      <c r="BY39" s="70">
        <v>0</v>
      </c>
      <c r="BZ39" s="70">
        <v>0</v>
      </c>
      <c r="CA39" s="70">
        <v>0</v>
      </c>
      <c r="CB39" s="70">
        <v>0</v>
      </c>
      <c r="CC39" s="70">
        <v>0</v>
      </c>
      <c r="CD39" s="70">
        <v>0</v>
      </c>
    </row>
    <row r="40" spans="1:82">
      <c r="A40" s="70" t="s">
        <v>1763</v>
      </c>
      <c r="B40" s="70">
        <v>402</v>
      </c>
      <c r="C40" s="70">
        <v>11</v>
      </c>
      <c r="D40" s="70">
        <v>24</v>
      </c>
      <c r="E40" s="70">
        <v>2014</v>
      </c>
      <c r="F40" s="70" t="s">
        <v>181</v>
      </c>
      <c r="G40" s="70" t="s">
        <v>1752</v>
      </c>
      <c r="H40" s="70" t="s">
        <v>1753</v>
      </c>
      <c r="I40" s="148"/>
      <c r="J40" s="71">
        <v>119.2368874706883</v>
      </c>
      <c r="K40" s="71">
        <v>2.3611034431311819</v>
      </c>
      <c r="L40" s="71">
        <v>8.7250735948117182</v>
      </c>
      <c r="M40" s="71">
        <v>51.124743868672667</v>
      </c>
      <c r="N40" s="71">
        <v>46.712398155217556</v>
      </c>
      <c r="O40" s="71">
        <v>31.807914981490303</v>
      </c>
      <c r="P40" s="71">
        <v>39.9195660159154</v>
      </c>
      <c r="Q40" s="71">
        <v>2.4801975105109002</v>
      </c>
      <c r="R40" s="71">
        <v>0</v>
      </c>
      <c r="S40" s="71">
        <v>0</v>
      </c>
      <c r="T40" s="72"/>
      <c r="U40" s="71">
        <v>17108137</v>
      </c>
      <c r="V40" s="71">
        <v>933</v>
      </c>
      <c r="W40" s="71">
        <v>268</v>
      </c>
      <c r="X40" s="71">
        <v>10464</v>
      </c>
      <c r="Y40" s="71">
        <v>13958</v>
      </c>
      <c r="Z40" s="71">
        <v>18304</v>
      </c>
      <c r="AA40" s="71">
        <v>7950</v>
      </c>
      <c r="AB40" s="71">
        <v>33418</v>
      </c>
      <c r="AC40" s="71">
        <v>0</v>
      </c>
      <c r="AD40" s="71">
        <v>0</v>
      </c>
      <c r="AE40" s="72"/>
      <c r="AF40" s="71"/>
      <c r="AG40" s="71"/>
      <c r="AH40" s="71"/>
      <c r="AI40" s="71"/>
      <c r="AJ40" s="71"/>
      <c r="AK40" s="71"/>
      <c r="AL40" s="71"/>
      <c r="AM40" s="71"/>
      <c r="AN40" s="71"/>
      <c r="AO40" s="71"/>
      <c r="AP40" s="71"/>
      <c r="AQ40" s="72"/>
      <c r="AR40" s="71">
        <v>729</v>
      </c>
      <c r="AS40" s="71">
        <v>163</v>
      </c>
      <c r="AT40" s="71">
        <v>0</v>
      </c>
      <c r="AU40" s="71">
        <v>2</v>
      </c>
      <c r="AV40" s="71">
        <v>0</v>
      </c>
      <c r="AW40" s="71">
        <v>1</v>
      </c>
      <c r="AX40" s="71"/>
      <c r="AY40" s="72"/>
      <c r="AZ40" s="71">
        <v>2961.9</v>
      </c>
      <c r="BA40" s="71">
        <v>7338.1</v>
      </c>
      <c r="BB40" s="71">
        <v>0</v>
      </c>
      <c r="BC40" s="71">
        <v>852</v>
      </c>
      <c r="BD40" s="71">
        <v>0</v>
      </c>
      <c r="BE40" s="71">
        <v>295</v>
      </c>
      <c r="BF40" s="71"/>
      <c r="BG40" s="72"/>
      <c r="BH40" s="71">
        <v>0</v>
      </c>
      <c r="BI40" s="71">
        <v>0</v>
      </c>
      <c r="BJ40" s="71">
        <v>82.186999999999998</v>
      </c>
      <c r="BK40" s="71">
        <v>0</v>
      </c>
      <c r="BL40" s="71">
        <v>0</v>
      </c>
      <c r="BM40" s="71">
        <v>0</v>
      </c>
      <c r="BN40" s="72"/>
      <c r="BO40" s="71">
        <v>0</v>
      </c>
      <c r="BP40" s="71">
        <v>0</v>
      </c>
      <c r="BQ40" s="71">
        <v>6</v>
      </c>
      <c r="BR40" s="71">
        <v>0</v>
      </c>
      <c r="BS40" s="71">
        <v>0</v>
      </c>
      <c r="BT40" s="71">
        <v>0</v>
      </c>
      <c r="BU40"/>
      <c r="BV40" s="70">
        <v>82.186999999999998</v>
      </c>
      <c r="BW40" s="70">
        <v>0</v>
      </c>
      <c r="BX40" s="70">
        <v>0</v>
      </c>
      <c r="BY40" s="70">
        <v>0</v>
      </c>
      <c r="BZ40" s="70">
        <v>0</v>
      </c>
      <c r="CA40" s="70">
        <v>0</v>
      </c>
      <c r="CB40" s="70">
        <v>0</v>
      </c>
      <c r="CC40" s="70">
        <v>0</v>
      </c>
      <c r="CD40" s="70">
        <v>0</v>
      </c>
    </row>
    <row r="41" spans="1:82">
      <c r="A41" s="70" t="s">
        <v>1764</v>
      </c>
      <c r="B41" s="70">
        <v>403</v>
      </c>
      <c r="C41" s="70">
        <v>12</v>
      </c>
      <c r="D41" s="70">
        <v>24</v>
      </c>
      <c r="E41" s="70">
        <v>2015</v>
      </c>
      <c r="F41" s="70" t="s">
        <v>182</v>
      </c>
      <c r="G41" s="70" t="s">
        <v>1752</v>
      </c>
      <c r="H41" s="70" t="s">
        <v>1753</v>
      </c>
      <c r="I41" s="148"/>
      <c r="J41" s="71">
        <v>120.1546217373041</v>
      </c>
      <c r="K41" s="71">
        <v>2.2443445571725928</v>
      </c>
      <c r="L41" s="71">
        <v>10.07313775297577</v>
      </c>
      <c r="M41" s="71">
        <v>46.555823301838053</v>
      </c>
      <c r="N41" s="71">
        <v>44.224317880476278</v>
      </c>
      <c r="O41" s="71">
        <v>31.525370540439035</v>
      </c>
      <c r="P41" s="71">
        <v>39.353094557778157</v>
      </c>
      <c r="Q41" s="71">
        <v>2.3895195170194699</v>
      </c>
      <c r="R41" s="71">
        <v>0</v>
      </c>
      <c r="S41" s="71">
        <v>0</v>
      </c>
      <c r="T41" s="72"/>
      <c r="U41" s="71">
        <v>20859016</v>
      </c>
      <c r="V41" s="71">
        <v>933</v>
      </c>
      <c r="W41" s="71">
        <v>268</v>
      </c>
      <c r="X41" s="71">
        <v>10464</v>
      </c>
      <c r="Y41" s="71">
        <v>13973</v>
      </c>
      <c r="Z41" s="71">
        <v>18316</v>
      </c>
      <c r="AA41" s="71">
        <v>7831</v>
      </c>
      <c r="AB41" s="71">
        <v>32889</v>
      </c>
      <c r="AC41" s="71">
        <v>0</v>
      </c>
      <c r="AD41" s="71">
        <v>0</v>
      </c>
      <c r="AE41" s="72"/>
      <c r="AF41" s="71">
        <v>133519853.2719211</v>
      </c>
      <c r="AG41" s="71">
        <v>1738504.4476704281</v>
      </c>
      <c r="AH41" s="71">
        <v>1596514.284698304</v>
      </c>
      <c r="AI41" s="71">
        <v>64683914.896742582</v>
      </c>
      <c r="AJ41" s="71">
        <v>66889128.927923791</v>
      </c>
      <c r="AK41" s="71">
        <v>0</v>
      </c>
      <c r="AL41" s="71">
        <v>0</v>
      </c>
      <c r="AM41" s="71">
        <v>4507299.4858339317</v>
      </c>
      <c r="AN41" s="71">
        <v>0</v>
      </c>
      <c r="AO41" s="71">
        <v>0</v>
      </c>
      <c r="AP41" s="71">
        <v>272935215.31479013</v>
      </c>
      <c r="AQ41" s="72"/>
      <c r="AR41" s="71">
        <v>783</v>
      </c>
      <c r="AS41" s="71">
        <v>251</v>
      </c>
      <c r="AT41" s="71">
        <v>0</v>
      </c>
      <c r="AU41" s="71">
        <v>2</v>
      </c>
      <c r="AV41" s="71">
        <v>0</v>
      </c>
      <c r="AW41" s="71">
        <v>1</v>
      </c>
      <c r="AX41" s="71"/>
      <c r="AY41" s="72"/>
      <c r="AZ41" s="71">
        <v>3259.9</v>
      </c>
      <c r="BA41" s="71">
        <v>12456.4</v>
      </c>
      <c r="BB41" s="71">
        <v>0</v>
      </c>
      <c r="BC41" s="71">
        <v>852</v>
      </c>
      <c r="BD41" s="71">
        <v>0</v>
      </c>
      <c r="BE41" s="71">
        <v>295</v>
      </c>
      <c r="BF41" s="71"/>
      <c r="BG41" s="72"/>
      <c r="BH41" s="71">
        <v>0</v>
      </c>
      <c r="BI41" s="71">
        <v>0</v>
      </c>
      <c r="BJ41" s="71">
        <v>95.373000000000005</v>
      </c>
      <c r="BK41" s="71">
        <v>0</v>
      </c>
      <c r="BL41" s="71">
        <v>0</v>
      </c>
      <c r="BM41" s="71">
        <v>0</v>
      </c>
      <c r="BN41" s="72"/>
      <c r="BO41" s="71">
        <v>0</v>
      </c>
      <c r="BP41" s="71">
        <v>0</v>
      </c>
      <c r="BQ41" s="71">
        <v>7</v>
      </c>
      <c r="BR41" s="71">
        <v>0</v>
      </c>
      <c r="BS41" s="71">
        <v>0</v>
      </c>
      <c r="BT41" s="71">
        <v>0</v>
      </c>
      <c r="BU41"/>
      <c r="BV41" s="70">
        <v>95.373000000000005</v>
      </c>
      <c r="BW41" s="70">
        <v>0</v>
      </c>
      <c r="BX41" s="70">
        <v>0</v>
      </c>
      <c r="BY41" s="70">
        <v>0</v>
      </c>
      <c r="BZ41" s="70">
        <v>0</v>
      </c>
      <c r="CA41" s="70">
        <v>0</v>
      </c>
      <c r="CB41" s="70">
        <v>0</v>
      </c>
      <c r="CC41" s="70">
        <v>0</v>
      </c>
      <c r="CD41" s="70">
        <v>0</v>
      </c>
    </row>
    <row r="42" spans="1:82">
      <c r="A42" s="70" t="s">
        <v>1765</v>
      </c>
      <c r="B42" s="70">
        <v>404</v>
      </c>
      <c r="C42" s="70">
        <v>13</v>
      </c>
      <c r="D42" s="70">
        <v>24</v>
      </c>
      <c r="E42" s="70">
        <v>2016</v>
      </c>
      <c r="F42" s="70" t="s">
        <v>155</v>
      </c>
      <c r="G42" s="70" t="s">
        <v>1752</v>
      </c>
      <c r="H42" s="70" t="s">
        <v>1753</v>
      </c>
      <c r="I42" s="148"/>
      <c r="J42" s="71">
        <v>104.48306035364564</v>
      </c>
      <c r="K42" s="71">
        <v>2.0664578542923664</v>
      </c>
      <c r="L42" s="71">
        <v>12.146621688002872</v>
      </c>
      <c r="M42" s="71">
        <v>45.498953484462866</v>
      </c>
      <c r="N42" s="71">
        <v>44.019338867026988</v>
      </c>
      <c r="O42" s="71">
        <v>31.169747464896769</v>
      </c>
      <c r="P42" s="71">
        <v>37.970911914684514</v>
      </c>
      <c r="Q42" s="71">
        <v>2.3083959342363851</v>
      </c>
      <c r="R42" s="71">
        <v>0</v>
      </c>
      <c r="S42" s="71">
        <v>0</v>
      </c>
      <c r="T42" s="72"/>
      <c r="U42" s="71">
        <v>19360166</v>
      </c>
      <c r="V42" s="71">
        <v>933</v>
      </c>
      <c r="W42" s="71">
        <v>268</v>
      </c>
      <c r="X42" s="71">
        <v>10464</v>
      </c>
      <c r="Y42" s="71">
        <v>14113</v>
      </c>
      <c r="Z42" s="71">
        <v>18332</v>
      </c>
      <c r="AA42" s="71">
        <v>7815</v>
      </c>
      <c r="AB42" s="71">
        <v>32682</v>
      </c>
      <c r="AC42" s="71">
        <v>0</v>
      </c>
      <c r="AD42" s="71">
        <v>0</v>
      </c>
      <c r="AE42" s="72"/>
      <c r="AF42" s="71">
        <v>115333692.1059124</v>
      </c>
      <c r="AG42" s="71">
        <v>1544821.3536836079</v>
      </c>
      <c r="AH42" s="71">
        <v>1499214.157087527</v>
      </c>
      <c r="AI42" s="71">
        <v>68395583.749575242</v>
      </c>
      <c r="AJ42" s="71">
        <v>62958262.198982343</v>
      </c>
      <c r="AK42" s="71">
        <v>0</v>
      </c>
      <c r="AL42" s="71">
        <v>0</v>
      </c>
      <c r="AM42" s="71">
        <v>4482410.69408774</v>
      </c>
      <c r="AN42" s="71">
        <v>0</v>
      </c>
      <c r="AO42" s="71">
        <v>0</v>
      </c>
      <c r="AP42" s="71">
        <v>254213984.2593289</v>
      </c>
      <c r="AQ42" s="72"/>
      <c r="AR42" s="71">
        <v>832</v>
      </c>
      <c r="AS42" s="71">
        <v>294</v>
      </c>
      <c r="AT42" s="71">
        <v>0</v>
      </c>
      <c r="AU42" s="71">
        <v>2</v>
      </c>
      <c r="AV42" s="71">
        <v>0</v>
      </c>
      <c r="AW42" s="71">
        <v>1</v>
      </c>
      <c r="AX42" s="71"/>
      <c r="AY42" s="72"/>
      <c r="AZ42" s="71">
        <v>3505.3</v>
      </c>
      <c r="BA42" s="71">
        <v>13690.9</v>
      </c>
      <c r="BB42" s="71">
        <v>0</v>
      </c>
      <c r="BC42" s="71">
        <v>852</v>
      </c>
      <c r="BD42" s="71">
        <v>0</v>
      </c>
      <c r="BE42" s="71">
        <v>295</v>
      </c>
      <c r="BF42" s="71"/>
      <c r="BG42" s="72"/>
      <c r="BH42" s="71">
        <v>0</v>
      </c>
      <c r="BI42" s="71">
        <v>0</v>
      </c>
      <c r="BJ42" s="71">
        <v>89.695999999999998</v>
      </c>
      <c r="BK42" s="71">
        <v>0</v>
      </c>
      <c r="BL42" s="71">
        <v>0</v>
      </c>
      <c r="BM42" s="71">
        <v>0</v>
      </c>
      <c r="BN42" s="72"/>
      <c r="BO42" s="71">
        <v>0</v>
      </c>
      <c r="BP42" s="71">
        <v>0</v>
      </c>
      <c r="BQ42" s="71">
        <v>7</v>
      </c>
      <c r="BR42" s="71">
        <v>0</v>
      </c>
      <c r="BS42" s="71">
        <v>0</v>
      </c>
      <c r="BT42" s="71">
        <v>0</v>
      </c>
      <c r="BU42"/>
      <c r="BV42" s="70">
        <v>89.695999999999998</v>
      </c>
      <c r="BW42" s="70">
        <v>0</v>
      </c>
      <c r="BX42" s="70">
        <v>0</v>
      </c>
      <c r="BY42" s="70">
        <v>0</v>
      </c>
      <c r="BZ42" s="70">
        <v>0</v>
      </c>
      <c r="CA42" s="70">
        <v>0</v>
      </c>
      <c r="CB42" s="70">
        <v>0</v>
      </c>
      <c r="CC42" s="70">
        <v>0</v>
      </c>
      <c r="CD42" s="70">
        <v>0</v>
      </c>
    </row>
    <row r="43" spans="1:82">
      <c r="A43" s="70" t="s">
        <v>1766</v>
      </c>
      <c r="B43" s="70">
        <v>405</v>
      </c>
      <c r="C43" s="70">
        <v>14</v>
      </c>
      <c r="D43" s="70">
        <v>24</v>
      </c>
      <c r="E43" s="70">
        <v>2017</v>
      </c>
      <c r="F43" s="70" t="s">
        <v>156</v>
      </c>
      <c r="G43" s="70" t="s">
        <v>1752</v>
      </c>
      <c r="H43" s="70" t="s">
        <v>1753</v>
      </c>
      <c r="I43" s="148"/>
      <c r="J43" s="71">
        <v>96.85114712117074</v>
      </c>
      <c r="K43" s="71">
        <v>2.1068492060756929</v>
      </c>
      <c r="L43" s="71">
        <v>10.740953146531263</v>
      </c>
      <c r="M43" s="71">
        <v>39.754867516082008</v>
      </c>
      <c r="N43" s="71">
        <v>39.913250459152543</v>
      </c>
      <c r="O43" s="71">
        <v>30.759811728315885</v>
      </c>
      <c r="P43" s="71">
        <v>37.088263239103455</v>
      </c>
      <c r="Q43" s="71">
        <v>2.20535897018866</v>
      </c>
      <c r="R43" s="71">
        <v>0</v>
      </c>
      <c r="S43" s="71">
        <v>0</v>
      </c>
      <c r="T43" s="72"/>
      <c r="U43" s="71">
        <v>19425485</v>
      </c>
      <c r="V43" s="71">
        <v>933</v>
      </c>
      <c r="W43" s="71">
        <v>268</v>
      </c>
      <c r="X43" s="71">
        <v>10464</v>
      </c>
      <c r="Y43" s="71">
        <v>14126</v>
      </c>
      <c r="Z43" s="71">
        <v>18391</v>
      </c>
      <c r="AA43" s="71">
        <v>7682</v>
      </c>
      <c r="AB43" s="71">
        <v>32288</v>
      </c>
      <c r="AC43" s="71">
        <v>0</v>
      </c>
      <c r="AD43" s="71">
        <v>0</v>
      </c>
      <c r="AE43" s="72"/>
      <c r="AF43" s="71">
        <v>116911889.9969786</v>
      </c>
      <c r="AG43" s="71">
        <v>1695002.8227369839</v>
      </c>
      <c r="AH43" s="71">
        <v>1808088.4652798879</v>
      </c>
      <c r="AI43" s="71">
        <v>68784179.558593288</v>
      </c>
      <c r="AJ43" s="71">
        <v>63267077.513405196</v>
      </c>
      <c r="AK43" s="71">
        <v>0</v>
      </c>
      <c r="AL43" s="71">
        <v>0</v>
      </c>
      <c r="AM43" s="71">
        <v>4435301.8916802546</v>
      </c>
      <c r="AN43" s="71">
        <v>0</v>
      </c>
      <c r="AO43" s="71">
        <v>0</v>
      </c>
      <c r="AP43" s="71">
        <v>256901540.24867421</v>
      </c>
      <c r="AQ43" s="72"/>
      <c r="AR43" s="71">
        <v>878</v>
      </c>
      <c r="AS43" s="71">
        <v>357</v>
      </c>
      <c r="AT43" s="71">
        <v>0</v>
      </c>
      <c r="AU43" s="71">
        <v>2</v>
      </c>
      <c r="AV43" s="71">
        <v>0</v>
      </c>
      <c r="AW43" s="71">
        <v>1</v>
      </c>
      <c r="AX43" s="71"/>
      <c r="AY43" s="72"/>
      <c r="AZ43" s="71">
        <v>3744.2</v>
      </c>
      <c r="BA43" s="71">
        <v>18115.099999999999</v>
      </c>
      <c r="BB43" s="71">
        <v>0</v>
      </c>
      <c r="BC43" s="71">
        <v>852</v>
      </c>
      <c r="BD43" s="71">
        <v>0</v>
      </c>
      <c r="BE43" s="71">
        <v>295</v>
      </c>
      <c r="BF43" s="71"/>
      <c r="BG43" s="72"/>
      <c r="BH43" s="71">
        <v>0</v>
      </c>
      <c r="BI43" s="71">
        <v>0</v>
      </c>
      <c r="BJ43" s="71">
        <v>91.53</v>
      </c>
      <c r="BK43" s="71">
        <v>0</v>
      </c>
      <c r="BL43" s="71">
        <v>0</v>
      </c>
      <c r="BM43" s="71">
        <v>0</v>
      </c>
      <c r="BN43" s="72"/>
      <c r="BO43" s="71">
        <v>0</v>
      </c>
      <c r="BP43" s="71">
        <v>0</v>
      </c>
      <c r="BQ43" s="71">
        <v>7</v>
      </c>
      <c r="BR43" s="71">
        <v>0</v>
      </c>
      <c r="BS43" s="71">
        <v>0</v>
      </c>
      <c r="BT43" s="71">
        <v>0</v>
      </c>
      <c r="BU43"/>
      <c r="BV43" s="70">
        <v>91.53</v>
      </c>
      <c r="BW43" s="70">
        <v>0</v>
      </c>
      <c r="BX43" s="70">
        <v>0</v>
      </c>
      <c r="BY43" s="70">
        <v>0</v>
      </c>
      <c r="BZ43" s="70">
        <v>0</v>
      </c>
      <c r="CA43" s="70">
        <v>0</v>
      </c>
      <c r="CB43" s="70">
        <v>0</v>
      </c>
      <c r="CC43" s="70">
        <v>0</v>
      </c>
      <c r="CD43" s="70">
        <v>0</v>
      </c>
    </row>
    <row r="44" spans="1:82">
      <c r="A44" s="70" t="s">
        <v>1767</v>
      </c>
      <c r="B44" s="70">
        <v>406</v>
      </c>
      <c r="C44" s="70">
        <v>15</v>
      </c>
      <c r="D44" s="70">
        <v>24</v>
      </c>
      <c r="E44" s="70">
        <v>2018</v>
      </c>
      <c r="F44" s="70" t="s">
        <v>183</v>
      </c>
      <c r="G44" s="70" t="s">
        <v>1752</v>
      </c>
      <c r="H44" s="70" t="s">
        <v>1753</v>
      </c>
      <c r="I44" s="148"/>
      <c r="J44" s="71">
        <v>83.101757147032231</v>
      </c>
      <c r="K44" s="71">
        <v>1.7908310115724131</v>
      </c>
      <c r="L44" s="71">
        <v>9.6512211340321681</v>
      </c>
      <c r="M44" s="71">
        <v>35.398677889628999</v>
      </c>
      <c r="N44" s="71">
        <v>31.345099691549077</v>
      </c>
      <c r="O44" s="71">
        <v>30.209801096721936</v>
      </c>
      <c r="P44" s="71">
        <v>36.508762916256629</v>
      </c>
      <c r="Q44" s="71">
        <v>2.0269824323321499</v>
      </c>
      <c r="R44" s="71">
        <v>0</v>
      </c>
      <c r="S44" s="71">
        <v>0</v>
      </c>
      <c r="T44" s="72"/>
      <c r="U44" s="71">
        <v>19401327</v>
      </c>
      <c r="V44" s="71">
        <v>933</v>
      </c>
      <c r="W44" s="71">
        <v>268</v>
      </c>
      <c r="X44" s="71">
        <v>10464</v>
      </c>
      <c r="Y44" s="71">
        <v>14191</v>
      </c>
      <c r="Z44" s="71">
        <v>18408</v>
      </c>
      <c r="AA44" s="71">
        <v>7638</v>
      </c>
      <c r="AB44" s="71">
        <v>31981</v>
      </c>
      <c r="AC44" s="71">
        <v>0</v>
      </c>
      <c r="AD44" s="71">
        <v>0</v>
      </c>
      <c r="AE44" s="72"/>
      <c r="AF44" s="71">
        <v>114710592.312718</v>
      </c>
      <c r="AG44" s="71">
        <v>1417465.990883257</v>
      </c>
      <c r="AH44" s="71">
        <v>1709518.0328293031</v>
      </c>
      <c r="AI44" s="71">
        <v>68643318.37543422</v>
      </c>
      <c r="AJ44" s="71">
        <v>56443561.390316643</v>
      </c>
      <c r="AK44" s="71">
        <v>0</v>
      </c>
      <c r="AL44" s="71">
        <v>0</v>
      </c>
      <c r="AM44" s="71">
        <v>4402220.171669242</v>
      </c>
      <c r="AN44" s="71">
        <v>0</v>
      </c>
      <c r="AO44" s="71">
        <v>0</v>
      </c>
      <c r="AP44" s="71">
        <v>247326676.27385065</v>
      </c>
      <c r="AQ44" s="72"/>
      <c r="AR44" s="71">
        <v>925</v>
      </c>
      <c r="AS44" s="71">
        <v>407</v>
      </c>
      <c r="AT44" s="71">
        <v>0</v>
      </c>
      <c r="AU44" s="71">
        <v>2</v>
      </c>
      <c r="AV44" s="71">
        <v>0</v>
      </c>
      <c r="AW44" s="71">
        <v>1</v>
      </c>
      <c r="AX44" s="71"/>
      <c r="AY44" s="72"/>
      <c r="AZ44" s="71">
        <v>3997.6000000000022</v>
      </c>
      <c r="BA44" s="71">
        <v>19659</v>
      </c>
      <c r="BB44" s="71">
        <v>0</v>
      </c>
      <c r="BC44" s="71">
        <v>852</v>
      </c>
      <c r="BD44" s="71">
        <v>0</v>
      </c>
      <c r="BE44" s="71">
        <v>155</v>
      </c>
      <c r="BF44" s="71"/>
      <c r="BG44" s="72"/>
      <c r="BH44" s="71">
        <v>0</v>
      </c>
      <c r="BI44" s="71">
        <v>0</v>
      </c>
      <c r="BJ44" s="71">
        <v>82.097999999999999</v>
      </c>
      <c r="BK44" s="71">
        <v>0</v>
      </c>
      <c r="BL44" s="71">
        <v>0</v>
      </c>
      <c r="BM44" s="71">
        <v>0</v>
      </c>
      <c r="BN44" s="72"/>
      <c r="BO44" s="71">
        <v>0</v>
      </c>
      <c r="BP44" s="71">
        <v>0</v>
      </c>
      <c r="BQ44" s="71">
        <v>7</v>
      </c>
      <c r="BR44" s="71">
        <v>0</v>
      </c>
      <c r="BS44" s="71">
        <v>0</v>
      </c>
      <c r="BT44" s="71">
        <v>0</v>
      </c>
      <c r="BU44"/>
      <c r="BV44" s="70">
        <v>82.097999999999999</v>
      </c>
      <c r="BW44" s="70">
        <v>0</v>
      </c>
      <c r="BX44" s="70">
        <v>0</v>
      </c>
      <c r="BY44" s="70">
        <v>0</v>
      </c>
      <c r="BZ44" s="70">
        <v>0</v>
      </c>
      <c r="CA44" s="70">
        <v>0</v>
      </c>
      <c r="CB44" s="70">
        <v>0</v>
      </c>
      <c r="CC44" s="70">
        <v>0</v>
      </c>
      <c r="CD44" s="70">
        <v>0</v>
      </c>
    </row>
    <row r="45" spans="1:82">
      <c r="A45" s="70" t="s">
        <v>1768</v>
      </c>
      <c r="B45" s="70">
        <v>407</v>
      </c>
      <c r="C45" s="70">
        <v>16</v>
      </c>
      <c r="D45" s="70">
        <v>24</v>
      </c>
      <c r="E45" s="70">
        <v>2019</v>
      </c>
      <c r="F45" s="70" t="s">
        <v>158</v>
      </c>
      <c r="G45" s="1064" t="s">
        <v>1752</v>
      </c>
      <c r="H45" s="70" t="s">
        <v>1753</v>
      </c>
      <c r="I45" s="148"/>
      <c r="J45" s="71">
        <v>70.421575583422879</v>
      </c>
      <c r="K45" s="71">
        <v>1.7127120573859518</v>
      </c>
      <c r="L45" s="71">
        <v>9.7369581274761892</v>
      </c>
      <c r="M45" s="71">
        <v>32.745552725524398</v>
      </c>
      <c r="N45" s="71">
        <v>30.781844327938735</v>
      </c>
      <c r="O45" s="71">
        <v>29.330725907875859</v>
      </c>
      <c r="P45" s="71">
        <v>36.0087292663178</v>
      </c>
      <c r="Q45" s="71">
        <v>1.9445507280501699</v>
      </c>
      <c r="R45" s="71">
        <v>0</v>
      </c>
      <c r="S45" s="71">
        <v>0</v>
      </c>
      <c r="T45" s="72"/>
      <c r="U45" s="71">
        <v>16999143</v>
      </c>
      <c r="V45" s="71">
        <v>933</v>
      </c>
      <c r="W45" s="71">
        <v>268</v>
      </c>
      <c r="X45" s="71">
        <v>10464</v>
      </c>
      <c r="Y45" s="71">
        <v>14237</v>
      </c>
      <c r="Z45" s="71">
        <v>18363</v>
      </c>
      <c r="AA45" s="71">
        <v>7477</v>
      </c>
      <c r="AB45" s="71">
        <v>31511</v>
      </c>
      <c r="AC45" s="71">
        <v>0</v>
      </c>
      <c r="AD45" s="71">
        <v>0</v>
      </c>
      <c r="AE45" s="72"/>
      <c r="AF45" s="71">
        <v>98612615.460604414</v>
      </c>
      <c r="AG45" s="71">
        <v>1489528.9872037759</v>
      </c>
      <c r="AH45" s="71">
        <v>1811798.8759207779</v>
      </c>
      <c r="AI45" s="71">
        <v>66298832.796321549</v>
      </c>
      <c r="AJ45" s="71">
        <v>54587555.520849437</v>
      </c>
      <c r="AK45" s="71">
        <v>0</v>
      </c>
      <c r="AL45" s="71">
        <v>0</v>
      </c>
      <c r="AM45" s="71">
        <v>4291560.9853190035</v>
      </c>
      <c r="AN45" s="71">
        <v>0</v>
      </c>
      <c r="AO45" s="71">
        <v>0</v>
      </c>
      <c r="AP45" s="71">
        <v>227091892.62621897</v>
      </c>
      <c r="AQ45" s="72"/>
      <c r="AR45" s="71">
        <v>965</v>
      </c>
      <c r="AS45" s="71">
        <v>434</v>
      </c>
      <c r="AT45" s="71">
        <v>0</v>
      </c>
      <c r="AU45" s="71">
        <v>2</v>
      </c>
      <c r="AV45" s="71">
        <v>0</v>
      </c>
      <c r="AW45" s="71">
        <v>1</v>
      </c>
      <c r="AX45" s="71"/>
      <c r="AY45" s="72"/>
      <c r="AZ45" s="71">
        <v>4223.3000000000011</v>
      </c>
      <c r="BA45" s="71">
        <v>30763.1</v>
      </c>
      <c r="BB45" s="71">
        <v>0</v>
      </c>
      <c r="BC45" s="71">
        <v>852</v>
      </c>
      <c r="BD45" s="71">
        <v>0</v>
      </c>
      <c r="BE45" s="71">
        <v>155</v>
      </c>
      <c r="BF45" s="71"/>
      <c r="BG45" s="72"/>
      <c r="BH45" s="71">
        <v>0</v>
      </c>
      <c r="BI45" s="71">
        <v>0</v>
      </c>
      <c r="BJ45" s="71">
        <v>66.382000000000005</v>
      </c>
      <c r="BK45" s="71">
        <v>0</v>
      </c>
      <c r="BL45" s="71">
        <v>0</v>
      </c>
      <c r="BM45" s="71">
        <v>0</v>
      </c>
      <c r="BN45" s="72"/>
      <c r="BO45" s="71">
        <v>0</v>
      </c>
      <c r="BP45" s="71">
        <v>0</v>
      </c>
      <c r="BQ45" s="71">
        <v>7</v>
      </c>
      <c r="BR45" s="71">
        <v>0</v>
      </c>
      <c r="BS45" s="71">
        <v>0</v>
      </c>
      <c r="BT45" s="71">
        <v>0</v>
      </c>
      <c r="BU45"/>
      <c r="BV45" s="70">
        <v>66.382000000000005</v>
      </c>
      <c r="BW45" s="70">
        <v>0</v>
      </c>
      <c r="BX45" s="70">
        <v>0</v>
      </c>
      <c r="BY45" s="70">
        <v>0</v>
      </c>
      <c r="BZ45" s="70">
        <v>0</v>
      </c>
      <c r="CA45" s="70">
        <v>0</v>
      </c>
      <c r="CB45" s="70">
        <v>0</v>
      </c>
      <c r="CC45" s="70">
        <v>0</v>
      </c>
      <c r="CD45" s="70">
        <v>0</v>
      </c>
    </row>
    <row r="46" spans="1:82">
      <c r="A46" s="70" t="s">
        <v>1769</v>
      </c>
      <c r="B46" s="70">
        <v>408</v>
      </c>
      <c r="C46" s="70">
        <v>17</v>
      </c>
      <c r="D46" s="70">
        <v>24</v>
      </c>
      <c r="E46" s="70">
        <v>2020</v>
      </c>
      <c r="F46" s="70" t="s">
        <v>159</v>
      </c>
      <c r="G46" s="1064" t="s">
        <v>1752</v>
      </c>
      <c r="H46" s="70" t="s">
        <v>1753</v>
      </c>
      <c r="I46" s="148"/>
      <c r="J46" s="71">
        <v>55.493376950128813</v>
      </c>
      <c r="K46" s="71">
        <v>1.5808023842491328</v>
      </c>
      <c r="L46" s="71">
        <v>15.932129989415843</v>
      </c>
      <c r="M46" s="71">
        <v>35.910026994551423</v>
      </c>
      <c r="N46" s="71">
        <v>34.955823302842674</v>
      </c>
      <c r="O46" s="71">
        <v>25.539726372963834</v>
      </c>
      <c r="P46" s="71">
        <v>33.859860795116035</v>
      </c>
      <c r="Q46" s="71">
        <v>1.83214551889803</v>
      </c>
      <c r="R46" s="71">
        <v>0</v>
      </c>
      <c r="S46" s="71">
        <v>0</v>
      </c>
      <c r="T46" s="72"/>
      <c r="U46" s="71">
        <v>13138234</v>
      </c>
      <c r="V46" s="71">
        <v>816</v>
      </c>
      <c r="W46" s="71">
        <v>531</v>
      </c>
      <c r="X46" s="71">
        <v>10874</v>
      </c>
      <c r="Y46" s="71">
        <v>14220</v>
      </c>
      <c r="Z46" s="71">
        <v>18250</v>
      </c>
      <c r="AA46" s="71">
        <v>7473</v>
      </c>
      <c r="AB46" s="71">
        <v>31074</v>
      </c>
      <c r="AC46" s="71">
        <v>0</v>
      </c>
      <c r="AD46" s="71">
        <v>0</v>
      </c>
      <c r="AE46" s="72"/>
      <c r="AF46" s="71">
        <v>77432018.018336043</v>
      </c>
      <c r="AG46" s="71">
        <v>1217125.5816937967</v>
      </c>
      <c r="AH46" s="71">
        <v>2892278.0631712521</v>
      </c>
      <c r="AI46" s="71">
        <v>70391846.042963833</v>
      </c>
      <c r="AJ46" s="71">
        <v>66641360.812039427</v>
      </c>
      <c r="AK46" s="71"/>
      <c r="AL46" s="71"/>
      <c r="AM46" s="71">
        <v>4055502.2393406732</v>
      </c>
      <c r="AN46" s="71"/>
      <c r="AO46" s="71"/>
      <c r="AP46" s="71">
        <v>222630130.75754502</v>
      </c>
      <c r="AQ46" s="72"/>
      <c r="AR46" s="71">
        <v>1014</v>
      </c>
      <c r="AS46" s="71">
        <v>454</v>
      </c>
      <c r="AT46" s="71">
        <v>0</v>
      </c>
      <c r="AU46" s="71">
        <v>2</v>
      </c>
      <c r="AV46" s="71">
        <v>0</v>
      </c>
      <c r="AW46" s="71">
        <v>1</v>
      </c>
      <c r="AX46" s="71"/>
      <c r="AY46" s="72"/>
      <c r="AZ46" s="71">
        <v>4503.0000000000018</v>
      </c>
      <c r="BA46" s="71">
        <v>34115.300000000039</v>
      </c>
      <c r="BB46" s="71">
        <v>0</v>
      </c>
      <c r="BC46" s="71">
        <v>852</v>
      </c>
      <c r="BD46" s="71">
        <v>0</v>
      </c>
      <c r="BE46" s="71">
        <v>155</v>
      </c>
      <c r="BF46" s="71"/>
      <c r="BG46" s="72"/>
      <c r="BH46" s="71">
        <v>0</v>
      </c>
      <c r="BI46" s="71">
        <v>0</v>
      </c>
      <c r="BJ46" s="71">
        <v>54.808</v>
      </c>
      <c r="BK46" s="71">
        <v>0</v>
      </c>
      <c r="BL46" s="71">
        <v>0</v>
      </c>
      <c r="BM46" s="71">
        <v>0</v>
      </c>
      <c r="BN46" s="72"/>
      <c r="BO46" s="71">
        <v>0</v>
      </c>
      <c r="BP46" s="71">
        <v>0</v>
      </c>
      <c r="BQ46" s="71">
        <v>7</v>
      </c>
      <c r="BR46" s="71">
        <v>0</v>
      </c>
      <c r="BS46" s="71">
        <v>0</v>
      </c>
      <c r="BT46" s="71">
        <v>0</v>
      </c>
      <c r="BU46"/>
      <c r="BV46" s="70">
        <v>54.808</v>
      </c>
      <c r="BW46" s="70">
        <v>0</v>
      </c>
      <c r="BX46" s="70">
        <v>0</v>
      </c>
      <c r="BY46" s="70">
        <v>0</v>
      </c>
      <c r="BZ46" s="70">
        <v>0</v>
      </c>
      <c r="CA46" s="70">
        <v>0</v>
      </c>
      <c r="CB46" s="70">
        <v>0</v>
      </c>
      <c r="CC46" s="70">
        <v>0</v>
      </c>
      <c r="CD46" s="70">
        <v>0</v>
      </c>
    </row>
    <row r="47" spans="1:82">
      <c r="A47" s="70" t="s">
        <v>1770</v>
      </c>
      <c r="B47" s="70">
        <v>408</v>
      </c>
      <c r="C47" s="70">
        <v>18</v>
      </c>
      <c r="D47" s="70">
        <v>24</v>
      </c>
      <c r="E47" s="70">
        <v>2021</v>
      </c>
      <c r="F47" s="70" t="s">
        <v>160</v>
      </c>
      <c r="G47" s="70" t="s">
        <v>1752</v>
      </c>
      <c r="H47" s="70" t="s">
        <v>1753</v>
      </c>
      <c r="I47" s="148"/>
      <c r="J47" s="71">
        <v>43.662976800282408</v>
      </c>
      <c r="K47" s="71">
        <v>1.7813906437062157</v>
      </c>
      <c r="L47" s="71">
        <v>16.103395908480056</v>
      </c>
      <c r="M47" s="71">
        <v>33.745544075176788</v>
      </c>
      <c r="N47" s="71">
        <v>31.184483848997857</v>
      </c>
      <c r="O47" s="71">
        <v>24.76481099291939</v>
      </c>
      <c r="P47" s="71">
        <v>34.923920020635641</v>
      </c>
      <c r="Q47" s="71">
        <v>1.79721355280047</v>
      </c>
      <c r="R47" s="71">
        <v>0</v>
      </c>
      <c r="S47" s="71">
        <v>0</v>
      </c>
      <c r="T47" s="72"/>
      <c r="U47" s="71">
        <v>12811315</v>
      </c>
      <c r="V47" s="71">
        <v>816</v>
      </c>
      <c r="W47" s="71">
        <v>531</v>
      </c>
      <c r="X47" s="71">
        <v>10874</v>
      </c>
      <c r="Y47" s="71">
        <v>14311</v>
      </c>
      <c r="Z47" s="71">
        <v>18221</v>
      </c>
      <c r="AA47" s="71">
        <v>7516</v>
      </c>
      <c r="AB47" s="71">
        <v>30781</v>
      </c>
      <c r="AC47" s="71">
        <v>0</v>
      </c>
      <c r="AD47" s="71">
        <v>0</v>
      </c>
      <c r="AE47" s="72"/>
      <c r="AF47" s="71">
        <v>67087378.943791844</v>
      </c>
      <c r="AG47" s="71">
        <v>1376928.3455199229</v>
      </c>
      <c r="AH47" s="71">
        <v>2969890.1280376366</v>
      </c>
      <c r="AI47" s="71">
        <v>75544446.204508424</v>
      </c>
      <c r="AJ47" s="71">
        <v>62627019.942867041</v>
      </c>
      <c r="AK47" s="71">
        <v>0</v>
      </c>
      <c r="AL47" s="71">
        <v>0</v>
      </c>
      <c r="AM47" s="71">
        <v>4040433.7306119818</v>
      </c>
      <c r="AN47" s="71">
        <v>0</v>
      </c>
      <c r="AO47" s="71">
        <v>0</v>
      </c>
      <c r="AP47" s="71">
        <v>213646097.29533684</v>
      </c>
      <c r="AQ47" s="72"/>
      <c r="AR47" s="71">
        <v>1059</v>
      </c>
      <c r="AS47" s="71">
        <v>458</v>
      </c>
      <c r="AT47" s="71">
        <v>0</v>
      </c>
      <c r="AU47" s="71">
        <v>2</v>
      </c>
      <c r="AV47" s="71">
        <v>0</v>
      </c>
      <c r="AW47" s="71">
        <v>1</v>
      </c>
      <c r="AX47" s="71"/>
      <c r="AY47" s="72"/>
      <c r="AZ47" s="71">
        <v>4836.8000000000029</v>
      </c>
      <c r="BA47" s="71">
        <v>36213.800000000039</v>
      </c>
      <c r="BB47" s="71">
        <v>0</v>
      </c>
      <c r="BC47" s="71">
        <v>852</v>
      </c>
      <c r="BD47" s="71">
        <v>0</v>
      </c>
      <c r="BE47" s="71">
        <v>155</v>
      </c>
      <c r="BF47" s="71"/>
      <c r="BG47" s="72"/>
      <c r="BH47" s="71">
        <v>0</v>
      </c>
      <c r="BI47" s="71">
        <v>0</v>
      </c>
      <c r="BJ47" s="71">
        <v>74.113</v>
      </c>
      <c r="BK47" s="71">
        <v>0</v>
      </c>
      <c r="BL47" s="71">
        <v>0</v>
      </c>
      <c r="BM47" s="71">
        <v>0</v>
      </c>
      <c r="BN47" s="72"/>
      <c r="BO47" s="71">
        <v>0</v>
      </c>
      <c r="BP47" s="71">
        <v>0</v>
      </c>
      <c r="BQ47" s="71">
        <v>8</v>
      </c>
      <c r="BR47" s="71">
        <v>0</v>
      </c>
      <c r="BS47" s="71">
        <v>0</v>
      </c>
      <c r="BT47" s="71">
        <v>0</v>
      </c>
      <c r="BU47"/>
      <c r="BV47" s="70">
        <v>74.113</v>
      </c>
      <c r="BW47" s="70">
        <v>0</v>
      </c>
      <c r="BX47" s="70">
        <v>0</v>
      </c>
      <c r="BY47" s="70">
        <v>0</v>
      </c>
      <c r="BZ47" s="70">
        <v>0</v>
      </c>
      <c r="CA47" s="70">
        <v>0</v>
      </c>
      <c r="CB47" s="70">
        <v>0</v>
      </c>
      <c r="CC47" s="70">
        <v>0</v>
      </c>
      <c r="CD47" s="70">
        <v>0</v>
      </c>
    </row>
    <row r="48" spans="1:82">
      <c r="A48" s="70" t="s">
        <v>1771</v>
      </c>
      <c r="B48" s="70">
        <v>408</v>
      </c>
      <c r="C48" s="70">
        <v>19</v>
      </c>
      <c r="D48" s="70">
        <v>24</v>
      </c>
      <c r="E48" s="70">
        <v>2022</v>
      </c>
      <c r="F48" s="70" t="s">
        <v>161</v>
      </c>
      <c r="G48" s="70" t="s">
        <v>1752</v>
      </c>
      <c r="H48" s="70" t="s">
        <v>1753</v>
      </c>
      <c r="I48" s="148"/>
      <c r="J48" s="71">
        <v>48.913897656364234</v>
      </c>
      <c r="K48" s="71">
        <v>1.6720080516490496</v>
      </c>
      <c r="L48" s="71">
        <v>12.046104872826831</v>
      </c>
      <c r="M48" s="71">
        <v>38.889666463928833</v>
      </c>
      <c r="N48" s="71">
        <v>33.876682047955995</v>
      </c>
      <c r="O48" s="71">
        <v>25.912198467664055</v>
      </c>
      <c r="P48" s="71">
        <v>34.390365581437628</v>
      </c>
      <c r="Q48" s="71">
        <v>1.7954713266235631</v>
      </c>
      <c r="R48" s="71">
        <v>0</v>
      </c>
      <c r="S48" s="71">
        <v>0</v>
      </c>
      <c r="T48" s="72"/>
      <c r="U48" s="71">
        <v>14559186</v>
      </c>
      <c r="V48" s="71">
        <v>816</v>
      </c>
      <c r="W48" s="71">
        <v>531</v>
      </c>
      <c r="X48" s="71">
        <v>10874</v>
      </c>
      <c r="Y48" s="71">
        <v>14359</v>
      </c>
      <c r="Z48" s="71">
        <v>18114</v>
      </c>
      <c r="AA48" s="71">
        <v>7514</v>
      </c>
      <c r="AB48" s="71">
        <v>30499</v>
      </c>
      <c r="AC48" s="71">
        <v>0</v>
      </c>
      <c r="AD48" s="71">
        <v>0</v>
      </c>
      <c r="AE48" s="72"/>
      <c r="AF48" s="71">
        <v>68713392.901011884</v>
      </c>
      <c r="AG48" s="71">
        <v>1373573.3828983393</v>
      </c>
      <c r="AH48" s="71">
        <v>2606954.9640209889</v>
      </c>
      <c r="AI48" s="71">
        <v>75376582.107698813</v>
      </c>
      <c r="AJ48" s="71">
        <v>63210672.016939729</v>
      </c>
      <c r="AK48" s="71">
        <v>0</v>
      </c>
      <c r="AL48" s="71">
        <v>0</v>
      </c>
      <c r="AM48" s="71">
        <v>3938253.3521226174</v>
      </c>
      <c r="AN48" s="71">
        <v>0</v>
      </c>
      <c r="AO48" s="71">
        <v>0</v>
      </c>
      <c r="AP48" s="71">
        <v>215219428.72469237</v>
      </c>
      <c r="AQ48" s="72"/>
      <c r="AR48" s="71">
        <v>1125</v>
      </c>
      <c r="AS48" s="71">
        <v>460</v>
      </c>
      <c r="AT48" s="71">
        <v>0</v>
      </c>
      <c r="AU48" s="71">
        <v>2</v>
      </c>
      <c r="AV48" s="71">
        <v>0</v>
      </c>
      <c r="AW48" s="71">
        <v>2</v>
      </c>
      <c r="AX48" s="71"/>
      <c r="AY48" s="72"/>
      <c r="AZ48" s="71">
        <v>5257.0000000000036</v>
      </c>
      <c r="BA48" s="71">
        <v>36763.200000000048</v>
      </c>
      <c r="BB48" s="71">
        <v>0</v>
      </c>
      <c r="BC48" s="71">
        <v>852</v>
      </c>
      <c r="BD48" s="71">
        <v>0</v>
      </c>
      <c r="BE48" s="71">
        <v>255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1772</v>
      </c>
      <c r="B49" s="70">
        <v>408</v>
      </c>
      <c r="C49" s="70">
        <v>20</v>
      </c>
      <c r="D49" s="70">
        <v>24</v>
      </c>
      <c r="E49" s="70">
        <v>2023</v>
      </c>
      <c r="F49" s="70" t="s">
        <v>1539</v>
      </c>
      <c r="G49" s="70" t="s">
        <v>1752</v>
      </c>
      <c r="H49" s="70" t="s">
        <v>1753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1191</v>
      </c>
      <c r="AS49" s="71">
        <v>462</v>
      </c>
      <c r="AT49" s="71">
        <v>0</v>
      </c>
      <c r="AU49" s="71">
        <v>2</v>
      </c>
      <c r="AV49" s="71">
        <v>0</v>
      </c>
      <c r="AW49" s="71">
        <v>2</v>
      </c>
      <c r="AX49" s="71"/>
      <c r="AY49" s="72"/>
      <c r="AZ49" s="71">
        <v>5692.900000000006</v>
      </c>
      <c r="BA49" s="71">
        <v>36862.200000000048</v>
      </c>
      <c r="BB49" s="71">
        <v>0</v>
      </c>
      <c r="BC49" s="71">
        <v>852</v>
      </c>
      <c r="BD49" s="71">
        <v>0</v>
      </c>
      <c r="BE49" s="71">
        <v>255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1773</v>
      </c>
      <c r="B50" s="70">
        <v>408</v>
      </c>
      <c r="C50" s="70">
        <v>21</v>
      </c>
      <c r="D50" s="70">
        <v>24</v>
      </c>
      <c r="E50" s="70">
        <v>2024</v>
      </c>
      <c r="F50" s="70" t="s">
        <v>1554</v>
      </c>
      <c r="G50" s="70" t="s">
        <v>1752</v>
      </c>
      <c r="H50" s="70" t="s">
        <v>1753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1774</v>
      </c>
      <c r="B51" s="70">
        <v>375</v>
      </c>
      <c r="C51" s="70">
        <v>1</v>
      </c>
      <c r="D51" s="70">
        <v>23</v>
      </c>
      <c r="E51" s="70">
        <v>1990</v>
      </c>
      <c r="F51" s="70" t="s">
        <v>787</v>
      </c>
      <c r="G51" s="70" t="s">
        <v>1775</v>
      </c>
      <c r="H51" s="70" t="s">
        <v>1776</v>
      </c>
      <c r="I51" s="148"/>
      <c r="J51" s="71">
        <v>97.562537737447542</v>
      </c>
      <c r="K51" s="71">
        <v>10.057252711376901</v>
      </c>
      <c r="L51" s="71">
        <v>52.730105408729649</v>
      </c>
      <c r="M51" s="71">
        <v>41.045352095150193</v>
      </c>
      <c r="N51" s="71">
        <v>69.145092042683856</v>
      </c>
      <c r="O51" s="71">
        <v>32.172681208288012</v>
      </c>
      <c r="P51" s="71">
        <v>38.721459830052929</v>
      </c>
      <c r="Q51" s="71">
        <v>3.2324485469761202</v>
      </c>
      <c r="R51" s="71">
        <v>11.74125211867948</v>
      </c>
      <c r="S51" s="71">
        <v>2.9501559066939178</v>
      </c>
      <c r="T51" s="72"/>
      <c r="U51" s="71">
        <v>7262862</v>
      </c>
      <c r="V51" s="71">
        <v>2935</v>
      </c>
      <c r="W51" s="71">
        <v>569</v>
      </c>
      <c r="X51" s="71">
        <v>15438</v>
      </c>
      <c r="Y51" s="71">
        <v>17941</v>
      </c>
      <c r="Z51" s="71">
        <v>13233</v>
      </c>
      <c r="AA51" s="71">
        <v>9402</v>
      </c>
      <c r="AB51" s="71">
        <v>52484</v>
      </c>
      <c r="AC51" s="71">
        <v>2033606</v>
      </c>
      <c r="AD51" s="71">
        <v>2.9501559066939178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1777</v>
      </c>
      <c r="B52" s="70">
        <v>376</v>
      </c>
      <c r="C52" s="70">
        <v>2</v>
      </c>
      <c r="D52" s="70">
        <v>23</v>
      </c>
      <c r="E52" s="70">
        <v>2005</v>
      </c>
      <c r="F52" s="70" t="s">
        <v>789</v>
      </c>
      <c r="G52" s="70" t="s">
        <v>1775</v>
      </c>
      <c r="H52" s="70" t="s">
        <v>1776</v>
      </c>
      <c r="I52" s="148"/>
      <c r="J52" s="71">
        <v>123.529161412007</v>
      </c>
      <c r="K52" s="71">
        <v>7.2096724434390396</v>
      </c>
      <c r="L52" s="71">
        <v>21.763985946205711</v>
      </c>
      <c r="M52" s="71">
        <v>65.063143524944422</v>
      </c>
      <c r="N52" s="71">
        <v>103.0054230044793</v>
      </c>
      <c r="O52" s="71">
        <v>41.011328042563861</v>
      </c>
      <c r="P52" s="71">
        <v>34.556975627211173</v>
      </c>
      <c r="Q52" s="71">
        <v>2.5497527228668901</v>
      </c>
      <c r="R52" s="71">
        <v>6.3567012786476429</v>
      </c>
      <c r="S52" s="71">
        <v>5.5773742400000001</v>
      </c>
      <c r="T52" s="72"/>
      <c r="U52" s="71">
        <v>9975669</v>
      </c>
      <c r="V52" s="71">
        <v>2238</v>
      </c>
      <c r="W52" s="71">
        <v>217</v>
      </c>
      <c r="X52" s="71">
        <v>10298</v>
      </c>
      <c r="Y52" s="71">
        <v>17887</v>
      </c>
      <c r="Z52" s="71">
        <v>19520</v>
      </c>
      <c r="AA52" s="71">
        <v>6872</v>
      </c>
      <c r="AB52" s="71">
        <v>43279</v>
      </c>
      <c r="AC52" s="71">
        <v>1124051</v>
      </c>
      <c r="AD52" s="71">
        <v>5.5773742400000001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1778</v>
      </c>
      <c r="B53" s="70">
        <v>377</v>
      </c>
      <c r="C53" s="70">
        <v>3</v>
      </c>
      <c r="D53" s="70">
        <v>23</v>
      </c>
      <c r="E53" s="70">
        <v>2006</v>
      </c>
      <c r="F53" s="70" t="s">
        <v>790</v>
      </c>
      <c r="G53" s="70" t="s">
        <v>1775</v>
      </c>
      <c r="H53" s="70" t="s">
        <v>1776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1779</v>
      </c>
      <c r="B54" s="70">
        <v>378</v>
      </c>
      <c r="C54" s="70">
        <v>4</v>
      </c>
      <c r="D54" s="70">
        <v>23</v>
      </c>
      <c r="E54" s="70">
        <v>2007</v>
      </c>
      <c r="F54" s="70" t="s">
        <v>791</v>
      </c>
      <c r="G54" s="70" t="s">
        <v>1775</v>
      </c>
      <c r="H54" s="70" t="s">
        <v>1776</v>
      </c>
      <c r="I54" s="148"/>
      <c r="J54" s="71">
        <v>135.5998628292281</v>
      </c>
      <c r="K54" s="71">
        <v>5.559323617161942</v>
      </c>
      <c r="L54" s="71">
        <v>23.231314308165668</v>
      </c>
      <c r="M54" s="71">
        <v>60.215506622495639</v>
      </c>
      <c r="N54" s="71">
        <v>101.9370846385048</v>
      </c>
      <c r="O54" s="71">
        <v>39.382262361181169</v>
      </c>
      <c r="P54" s="71">
        <v>33.483329747912713</v>
      </c>
      <c r="Q54" s="71">
        <v>2.6004847733623602</v>
      </c>
      <c r="R54" s="71">
        <v>6.3414958394456553</v>
      </c>
      <c r="S54" s="71">
        <v>9.3939608000000003</v>
      </c>
      <c r="T54" s="72"/>
      <c r="U54" s="71">
        <v>12293691</v>
      </c>
      <c r="V54" s="71">
        <v>1837</v>
      </c>
      <c r="W54" s="71">
        <v>304</v>
      </c>
      <c r="X54" s="71">
        <v>12796</v>
      </c>
      <c r="Y54" s="71">
        <v>17760</v>
      </c>
      <c r="Z54" s="71">
        <v>19486</v>
      </c>
      <c r="AA54" s="71">
        <v>6557</v>
      </c>
      <c r="AB54" s="71">
        <v>41806</v>
      </c>
      <c r="AC54" s="71">
        <v>1153537</v>
      </c>
      <c r="AD54" s="71">
        <v>9.3939608000000003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1780</v>
      </c>
      <c r="B55" s="70">
        <v>379</v>
      </c>
      <c r="C55" s="70">
        <v>5</v>
      </c>
      <c r="D55" s="70">
        <v>23</v>
      </c>
      <c r="E55" s="70">
        <v>2008</v>
      </c>
      <c r="F55" s="70" t="s">
        <v>792</v>
      </c>
      <c r="G55" s="70" t="s">
        <v>1775</v>
      </c>
      <c r="H55" s="70" t="s">
        <v>1776</v>
      </c>
      <c r="I55" s="148"/>
      <c r="J55" s="71">
        <v>139.65540175809991</v>
      </c>
      <c r="K55" s="71">
        <v>4.0407546289145806</v>
      </c>
      <c r="L55" s="71">
        <v>20.460753477125941</v>
      </c>
      <c r="M55" s="71">
        <v>63.15373671417224</v>
      </c>
      <c r="N55" s="71">
        <v>83.4551798534265</v>
      </c>
      <c r="O55" s="71">
        <v>37.916064318678607</v>
      </c>
      <c r="P55" s="71">
        <v>32.981008493980873</v>
      </c>
      <c r="Q55" s="71">
        <v>2.5114051301759202</v>
      </c>
      <c r="R55" s="71">
        <v>6.9640382138232253</v>
      </c>
      <c r="S55" s="71">
        <v>8.499156103679999</v>
      </c>
      <c r="T55" s="72"/>
      <c r="U55" s="71">
        <v>13668993</v>
      </c>
      <c r="V55" s="71">
        <v>1837</v>
      </c>
      <c r="W55" s="71">
        <v>304</v>
      </c>
      <c r="X55" s="71">
        <v>12796</v>
      </c>
      <c r="Y55" s="71">
        <v>17660</v>
      </c>
      <c r="Z55" s="71">
        <v>19419</v>
      </c>
      <c r="AA55" s="71">
        <v>6466</v>
      </c>
      <c r="AB55" s="71">
        <v>41038</v>
      </c>
      <c r="AC55" s="71">
        <v>1315411</v>
      </c>
      <c r="AD55" s="71">
        <v>8.499156103679999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1781</v>
      </c>
      <c r="B56" s="70">
        <v>380</v>
      </c>
      <c r="C56" s="70">
        <v>6</v>
      </c>
      <c r="D56" s="70">
        <v>23</v>
      </c>
      <c r="E56" s="70">
        <v>2009</v>
      </c>
      <c r="F56" s="70" t="s">
        <v>176</v>
      </c>
      <c r="G56" s="70" t="s">
        <v>1775</v>
      </c>
      <c r="H56" s="70" t="s">
        <v>1776</v>
      </c>
      <c r="I56" s="148"/>
      <c r="J56" s="71">
        <v>120.6110014479201</v>
      </c>
      <c r="K56" s="71">
        <v>4.5948860861251104</v>
      </c>
      <c r="L56" s="71">
        <v>15.82636522994177</v>
      </c>
      <c r="M56" s="71">
        <v>63.743050540621013</v>
      </c>
      <c r="N56" s="71">
        <v>79.161229572620812</v>
      </c>
      <c r="O56" s="71">
        <v>38.322579635896588</v>
      </c>
      <c r="P56" s="71">
        <v>31.345994445692941</v>
      </c>
      <c r="Q56" s="71">
        <v>2.3515988413883</v>
      </c>
      <c r="R56" s="71">
        <v>7.780948922124896</v>
      </c>
      <c r="S56" s="71">
        <v>6.8090340156799991</v>
      </c>
      <c r="T56" s="72"/>
      <c r="U56" s="71">
        <v>9016802</v>
      </c>
      <c r="V56" s="71">
        <v>1691</v>
      </c>
      <c r="W56" s="71">
        <v>322</v>
      </c>
      <c r="X56" s="71">
        <v>12972</v>
      </c>
      <c r="Y56" s="71">
        <v>17586</v>
      </c>
      <c r="Z56" s="71">
        <v>19373</v>
      </c>
      <c r="AA56" s="71">
        <v>6309</v>
      </c>
      <c r="AB56" s="71">
        <v>40338</v>
      </c>
      <c r="AC56" s="71">
        <v>1433824</v>
      </c>
      <c r="AD56" s="71">
        <v>6.8090340156799991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154.744</v>
      </c>
      <c r="BK56" s="71">
        <v>0</v>
      </c>
      <c r="BL56" s="71">
        <v>21.550999999999998</v>
      </c>
      <c r="BM56" s="71">
        <v>0</v>
      </c>
      <c r="BN56" s="72"/>
      <c r="BO56" s="71">
        <v>0</v>
      </c>
      <c r="BP56" s="71">
        <v>0</v>
      </c>
      <c r="BQ56" s="71">
        <v>4</v>
      </c>
      <c r="BR56" s="71">
        <v>0</v>
      </c>
      <c r="BS56" s="71">
        <v>1</v>
      </c>
      <c r="BT56" s="71">
        <v>0</v>
      </c>
      <c r="BU56"/>
      <c r="BV56" s="70">
        <v>163.69399999999999</v>
      </c>
      <c r="BW56" s="70">
        <v>0</v>
      </c>
      <c r="BX56" s="70">
        <v>12.601000000000001</v>
      </c>
      <c r="BY56" s="70">
        <v>0</v>
      </c>
      <c r="BZ56" s="70">
        <v>0</v>
      </c>
      <c r="CA56" s="70">
        <v>0</v>
      </c>
      <c r="CB56" s="70">
        <v>0</v>
      </c>
      <c r="CC56" s="70">
        <v>0</v>
      </c>
      <c r="CD56" s="70">
        <v>0</v>
      </c>
    </row>
    <row r="57" spans="1:82">
      <c r="A57" s="70" t="s">
        <v>1782</v>
      </c>
      <c r="B57" s="70">
        <v>381</v>
      </c>
      <c r="C57" s="70">
        <v>7</v>
      </c>
      <c r="D57" s="70">
        <v>23</v>
      </c>
      <c r="E57" s="70">
        <v>2010</v>
      </c>
      <c r="F57" s="70" t="s">
        <v>177</v>
      </c>
      <c r="G57" s="70" t="s">
        <v>1775</v>
      </c>
      <c r="H57" s="70" t="s">
        <v>1776</v>
      </c>
      <c r="I57" s="148"/>
      <c r="J57" s="71">
        <v>125.9192081320566</v>
      </c>
      <c r="K57" s="71">
        <v>4.3814211288123941</v>
      </c>
      <c r="L57" s="71">
        <v>14.67872549671144</v>
      </c>
      <c r="M57" s="71">
        <v>60.873530023939367</v>
      </c>
      <c r="N57" s="71">
        <v>81.494713597441105</v>
      </c>
      <c r="O57" s="71">
        <v>38.048845233943723</v>
      </c>
      <c r="P57" s="71">
        <v>31.65968164461357</v>
      </c>
      <c r="Q57" s="71">
        <v>2.40094896215779</v>
      </c>
      <c r="R57" s="71">
        <v>6.3711569428227799</v>
      </c>
      <c r="S57" s="71">
        <v>15.48255915025798</v>
      </c>
      <c r="T57" s="72"/>
      <c r="U57" s="71">
        <v>11063101</v>
      </c>
      <c r="V57" s="71">
        <v>1691</v>
      </c>
      <c r="W57" s="71">
        <v>322</v>
      </c>
      <c r="X57" s="71">
        <v>12972</v>
      </c>
      <c r="Y57" s="71">
        <v>17421</v>
      </c>
      <c r="Z57" s="71">
        <v>19324</v>
      </c>
      <c r="AA57" s="71">
        <v>6213</v>
      </c>
      <c r="AB57" s="71">
        <v>39464</v>
      </c>
      <c r="AC57" s="71">
        <v>1112586</v>
      </c>
      <c r="AD57" s="71">
        <v>15.48255915025798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129.54300000000001</v>
      </c>
      <c r="BK57" s="71">
        <v>0</v>
      </c>
      <c r="BL57" s="71">
        <v>7.2530000000000001</v>
      </c>
      <c r="BM57" s="71">
        <v>0</v>
      </c>
      <c r="BN57" s="72"/>
      <c r="BO57" s="71">
        <v>0</v>
      </c>
      <c r="BP57" s="71">
        <v>0</v>
      </c>
      <c r="BQ57" s="71">
        <v>3</v>
      </c>
      <c r="BR57" s="71">
        <v>0</v>
      </c>
      <c r="BS57" s="71">
        <v>1</v>
      </c>
      <c r="BT57" s="71">
        <v>0</v>
      </c>
      <c r="BU57"/>
      <c r="BV57" s="70">
        <v>136.79599999999999</v>
      </c>
      <c r="BW57" s="70">
        <v>0</v>
      </c>
      <c r="BX57" s="70">
        <v>0</v>
      </c>
      <c r="BY57" s="70">
        <v>0</v>
      </c>
      <c r="BZ57" s="70">
        <v>0</v>
      </c>
      <c r="CA57" s="70">
        <v>0</v>
      </c>
      <c r="CB57" s="70">
        <v>0</v>
      </c>
      <c r="CC57" s="70">
        <v>0</v>
      </c>
      <c r="CD57" s="70">
        <v>0</v>
      </c>
    </row>
    <row r="58" spans="1:82">
      <c r="A58" s="70" t="s">
        <v>1783</v>
      </c>
      <c r="B58" s="70">
        <v>382</v>
      </c>
      <c r="C58" s="70">
        <v>8</v>
      </c>
      <c r="D58" s="70">
        <v>23</v>
      </c>
      <c r="E58" s="70">
        <v>2011</v>
      </c>
      <c r="F58" s="70" t="s">
        <v>178</v>
      </c>
      <c r="G58" s="70" t="s">
        <v>1775</v>
      </c>
      <c r="H58" s="70" t="s">
        <v>1776</v>
      </c>
      <c r="I58" s="148"/>
      <c r="J58" s="71">
        <v>95.825068124096191</v>
      </c>
      <c r="K58" s="71">
        <v>5.3470101601638866</v>
      </c>
      <c r="L58" s="71">
        <v>16.077812216673319</v>
      </c>
      <c r="M58" s="71">
        <v>74.976745921422406</v>
      </c>
      <c r="N58" s="71">
        <v>96.601389011240684</v>
      </c>
      <c r="O58" s="71">
        <v>36.887146090793912</v>
      </c>
      <c r="P58" s="71">
        <v>28.95342622616835</v>
      </c>
      <c r="Q58" s="71">
        <v>2.6379550013990198</v>
      </c>
      <c r="R58" s="71">
        <v>3.0272613913156801</v>
      </c>
      <c r="S58" s="71">
        <v>3.4594174711831842</v>
      </c>
      <c r="T58" s="72"/>
      <c r="U58" s="71">
        <v>9323770</v>
      </c>
      <c r="V58" s="71">
        <v>1691</v>
      </c>
      <c r="W58" s="71">
        <v>322</v>
      </c>
      <c r="X58" s="71">
        <v>12972</v>
      </c>
      <c r="Y58" s="71">
        <v>16986</v>
      </c>
      <c r="Z58" s="71">
        <v>19141</v>
      </c>
      <c r="AA58" s="71">
        <v>5851</v>
      </c>
      <c r="AB58" s="71">
        <v>37590</v>
      </c>
      <c r="AC58" s="71">
        <v>527772</v>
      </c>
      <c r="AD58" s="71">
        <v>3.4594174711831842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157.82</v>
      </c>
      <c r="BK58" s="71">
        <v>0</v>
      </c>
      <c r="BL58" s="71">
        <v>24.324000000000002</v>
      </c>
      <c r="BM58" s="71">
        <v>0</v>
      </c>
      <c r="BN58" s="72"/>
      <c r="BO58" s="71">
        <v>0</v>
      </c>
      <c r="BP58" s="71">
        <v>0</v>
      </c>
      <c r="BQ58" s="71">
        <v>3</v>
      </c>
      <c r="BR58" s="71">
        <v>0</v>
      </c>
      <c r="BS58" s="71">
        <v>2</v>
      </c>
      <c r="BT58" s="71">
        <v>0</v>
      </c>
      <c r="BU58"/>
      <c r="BV58" s="70">
        <v>165.58500000000001</v>
      </c>
      <c r="BW58" s="70">
        <v>0</v>
      </c>
      <c r="BX58" s="70">
        <v>16.559000000000001</v>
      </c>
      <c r="BY58" s="70">
        <v>0</v>
      </c>
      <c r="BZ58" s="70">
        <v>0</v>
      </c>
      <c r="CA58" s="70">
        <v>0</v>
      </c>
      <c r="CB58" s="70">
        <v>0</v>
      </c>
      <c r="CC58" s="70">
        <v>0</v>
      </c>
      <c r="CD58" s="70">
        <v>0</v>
      </c>
    </row>
    <row r="59" spans="1:82">
      <c r="A59" s="70" t="s">
        <v>1784</v>
      </c>
      <c r="B59" s="70">
        <v>383</v>
      </c>
      <c r="C59" s="70">
        <v>9</v>
      </c>
      <c r="D59" s="70">
        <v>23</v>
      </c>
      <c r="E59" s="70">
        <v>2012</v>
      </c>
      <c r="F59" s="70" t="s">
        <v>179</v>
      </c>
      <c r="G59" s="70" t="s">
        <v>1775</v>
      </c>
      <c r="H59" s="70" t="s">
        <v>1776</v>
      </c>
      <c r="I59" s="148"/>
      <c r="J59" s="71">
        <v>126.06921234129339</v>
      </c>
      <c r="K59" s="71">
        <v>5.1134114787524698</v>
      </c>
      <c r="L59" s="71">
        <v>15.72234862684903</v>
      </c>
      <c r="M59" s="71">
        <v>74.754695361123382</v>
      </c>
      <c r="N59" s="71">
        <v>103.36327227670991</v>
      </c>
      <c r="O59" s="71">
        <v>37.8186195673849</v>
      </c>
      <c r="P59" s="71">
        <v>30.332450199391356</v>
      </c>
      <c r="Q59" s="71">
        <v>2.83337544519968</v>
      </c>
      <c r="R59" s="71">
        <v>5.0603797496277396</v>
      </c>
      <c r="S59" s="71">
        <v>4.4431048348545223</v>
      </c>
      <c r="T59" s="72"/>
      <c r="U59" s="71">
        <v>10702866</v>
      </c>
      <c r="V59" s="71">
        <v>1691</v>
      </c>
      <c r="W59" s="71">
        <v>322</v>
      </c>
      <c r="X59" s="71">
        <v>12972</v>
      </c>
      <c r="Y59" s="71">
        <v>16984</v>
      </c>
      <c r="Z59" s="71">
        <v>19780</v>
      </c>
      <c r="AA59" s="71">
        <v>6095</v>
      </c>
      <c r="AB59" s="71">
        <v>37161</v>
      </c>
      <c r="AC59" s="71">
        <v>859375</v>
      </c>
      <c r="AD59" s="71">
        <v>4.4431048348545223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184.45699999999999</v>
      </c>
      <c r="BK59" s="71">
        <v>0</v>
      </c>
      <c r="BL59" s="71">
        <v>53.917999999999999</v>
      </c>
      <c r="BM59" s="71">
        <v>0</v>
      </c>
      <c r="BN59" s="72"/>
      <c r="BO59" s="71">
        <v>0</v>
      </c>
      <c r="BP59" s="71">
        <v>0</v>
      </c>
      <c r="BQ59" s="71">
        <v>3</v>
      </c>
      <c r="BR59" s="71">
        <v>0</v>
      </c>
      <c r="BS59" s="71">
        <v>2</v>
      </c>
      <c r="BT59" s="71">
        <v>0</v>
      </c>
      <c r="BU59"/>
      <c r="BV59" s="70">
        <v>208.988</v>
      </c>
      <c r="BW59" s="70">
        <v>0</v>
      </c>
      <c r="BX59" s="70">
        <v>29.387</v>
      </c>
      <c r="BY59" s="70">
        <v>0</v>
      </c>
      <c r="BZ59" s="70">
        <v>0</v>
      </c>
      <c r="CA59" s="70">
        <v>0</v>
      </c>
      <c r="CB59" s="70">
        <v>0</v>
      </c>
      <c r="CC59" s="70">
        <v>0</v>
      </c>
      <c r="CD59" s="70">
        <v>0</v>
      </c>
    </row>
    <row r="60" spans="1:82">
      <c r="A60" s="70" t="s">
        <v>1785</v>
      </c>
      <c r="B60" s="70">
        <v>384</v>
      </c>
      <c r="C60" s="70">
        <v>10</v>
      </c>
      <c r="D60" s="70">
        <v>23</v>
      </c>
      <c r="E60" s="70">
        <v>2013</v>
      </c>
      <c r="F60" s="70" t="s">
        <v>180</v>
      </c>
      <c r="G60" s="70" t="s">
        <v>1775</v>
      </c>
      <c r="H60" s="70" t="s">
        <v>1776</v>
      </c>
      <c r="I60" s="148"/>
      <c r="J60" s="71">
        <v>142.9198229015947</v>
      </c>
      <c r="K60" s="71">
        <v>4.9697679352323698</v>
      </c>
      <c r="L60" s="71">
        <v>12.780503641909441</v>
      </c>
      <c r="M60" s="71">
        <v>71.721782590688875</v>
      </c>
      <c r="N60" s="71">
        <v>89.691833391627611</v>
      </c>
      <c r="O60" s="71">
        <v>36.705573084348977</v>
      </c>
      <c r="P60" s="71">
        <v>31.211033771456037</v>
      </c>
      <c r="Q60" s="71">
        <v>2.8570256475353801</v>
      </c>
      <c r="R60" s="71">
        <v>7.137703340179649</v>
      </c>
      <c r="S60" s="71">
        <v>5.4463296186800756</v>
      </c>
      <c r="T60" s="72"/>
      <c r="U60" s="71">
        <v>11375369</v>
      </c>
      <c r="V60" s="71">
        <v>1691</v>
      </c>
      <c r="W60" s="71">
        <v>322</v>
      </c>
      <c r="X60" s="71">
        <v>12972</v>
      </c>
      <c r="Y60" s="71">
        <v>17102</v>
      </c>
      <c r="Z60" s="71">
        <v>20055</v>
      </c>
      <c r="AA60" s="71">
        <v>6248</v>
      </c>
      <c r="AB60" s="71">
        <v>36934</v>
      </c>
      <c r="AC60" s="71">
        <v>1183230</v>
      </c>
      <c r="AD60" s="71">
        <v>5.4463296186800756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190.74700000000001</v>
      </c>
      <c r="BK60" s="71">
        <v>0</v>
      </c>
      <c r="BL60" s="71">
        <v>52.597000000000001</v>
      </c>
      <c r="BM60" s="71">
        <v>0</v>
      </c>
      <c r="BN60" s="72"/>
      <c r="BO60" s="71">
        <v>0</v>
      </c>
      <c r="BP60" s="71">
        <v>0</v>
      </c>
      <c r="BQ60" s="71">
        <v>4</v>
      </c>
      <c r="BR60" s="71">
        <v>0</v>
      </c>
      <c r="BS60" s="71">
        <v>2</v>
      </c>
      <c r="BT60" s="71">
        <v>0</v>
      </c>
      <c r="BU60"/>
      <c r="BV60" s="70">
        <v>213.553</v>
      </c>
      <c r="BW60" s="70">
        <v>0</v>
      </c>
      <c r="BX60" s="70">
        <v>29.791</v>
      </c>
      <c r="BY60" s="70">
        <v>0</v>
      </c>
      <c r="BZ60" s="70">
        <v>0</v>
      </c>
      <c r="CA60" s="70">
        <v>0</v>
      </c>
      <c r="CB60" s="70">
        <v>0</v>
      </c>
      <c r="CC60" s="70">
        <v>0</v>
      </c>
      <c r="CD60" s="70">
        <v>0</v>
      </c>
    </row>
    <row r="61" spans="1:82">
      <c r="A61" s="70" t="s">
        <v>1786</v>
      </c>
      <c r="B61" s="70">
        <v>385</v>
      </c>
      <c r="C61" s="70">
        <v>11</v>
      </c>
      <c r="D61" s="70">
        <v>23</v>
      </c>
      <c r="E61" s="70">
        <v>2014</v>
      </c>
      <c r="F61" s="70" t="s">
        <v>181</v>
      </c>
      <c r="G61" s="70" t="s">
        <v>1775</v>
      </c>
      <c r="H61" s="70" t="s">
        <v>1776</v>
      </c>
      <c r="I61" s="148"/>
      <c r="J61" s="71">
        <v>139.58068760315351</v>
      </c>
      <c r="K61" s="71">
        <v>5.5483197142572136</v>
      </c>
      <c r="L61" s="71">
        <v>11.09418787673661</v>
      </c>
      <c r="M61" s="71">
        <v>65.012897201698536</v>
      </c>
      <c r="N61" s="71">
        <v>78.607084429310234</v>
      </c>
      <c r="O61" s="71">
        <v>35.076637013842976</v>
      </c>
      <c r="P61" s="71">
        <v>32.081271355431895</v>
      </c>
      <c r="Q61" s="71">
        <v>2.7033692716607698</v>
      </c>
      <c r="R61" s="71">
        <v>6.1047887958800047</v>
      </c>
      <c r="S61" s="71">
        <v>4.2571575325805657</v>
      </c>
      <c r="T61" s="72"/>
      <c r="U61" s="71">
        <v>11079111</v>
      </c>
      <c r="V61" s="71">
        <v>1919</v>
      </c>
      <c r="W61" s="71">
        <v>240</v>
      </c>
      <c r="X61" s="71">
        <v>12023</v>
      </c>
      <c r="Y61" s="71">
        <v>17068</v>
      </c>
      <c r="Z61" s="71">
        <v>20185</v>
      </c>
      <c r="AA61" s="71">
        <v>6389</v>
      </c>
      <c r="AB61" s="71">
        <v>36425</v>
      </c>
      <c r="AC61" s="71">
        <v>1015184</v>
      </c>
      <c r="AD61" s="71">
        <v>4.2571575325805657</v>
      </c>
      <c r="AE61" s="72"/>
      <c r="AF61" s="71"/>
      <c r="AG61" s="71"/>
      <c r="AH61" s="71"/>
      <c r="AI61" s="71"/>
      <c r="AJ61" s="71"/>
      <c r="AK61" s="71"/>
      <c r="AL61" s="71"/>
      <c r="AM61" s="71"/>
      <c r="AN61" s="71"/>
      <c r="AO61" s="71"/>
      <c r="AP61" s="71"/>
      <c r="AQ61" s="72"/>
      <c r="AR61" s="71">
        <v>533</v>
      </c>
      <c r="AS61" s="71">
        <v>33</v>
      </c>
      <c r="AT61" s="71">
        <v>1</v>
      </c>
      <c r="AU61" s="71">
        <v>1</v>
      </c>
      <c r="AV61" s="71">
        <v>0</v>
      </c>
      <c r="AW61" s="71">
        <v>2</v>
      </c>
      <c r="AX61" s="71"/>
      <c r="AY61" s="72"/>
      <c r="AZ61" s="71">
        <v>2206.1999999999998</v>
      </c>
      <c r="BA61" s="71">
        <v>2554.8000000000002</v>
      </c>
      <c r="BB61" s="71">
        <v>42900</v>
      </c>
      <c r="BC61" s="71">
        <v>450</v>
      </c>
      <c r="BD61" s="71">
        <v>0</v>
      </c>
      <c r="BE61" s="71">
        <v>1943.5</v>
      </c>
      <c r="BF61" s="71"/>
      <c r="BG61" s="72"/>
      <c r="BH61" s="71">
        <v>0</v>
      </c>
      <c r="BI61" s="71">
        <v>0</v>
      </c>
      <c r="BJ61" s="71">
        <v>181.10499999999999</v>
      </c>
      <c r="BK61" s="71">
        <v>0</v>
      </c>
      <c r="BL61" s="71">
        <v>20.148</v>
      </c>
      <c r="BM61" s="71">
        <v>0</v>
      </c>
      <c r="BN61" s="72"/>
      <c r="BO61" s="71">
        <v>0</v>
      </c>
      <c r="BP61" s="71">
        <v>0</v>
      </c>
      <c r="BQ61" s="71">
        <v>4</v>
      </c>
      <c r="BR61" s="71">
        <v>0</v>
      </c>
      <c r="BS61" s="71">
        <v>1</v>
      </c>
      <c r="BT61" s="71">
        <v>0</v>
      </c>
      <c r="BU61"/>
      <c r="BV61" s="70">
        <v>185.44800000000001</v>
      </c>
      <c r="BW61" s="70">
        <v>0</v>
      </c>
      <c r="BX61" s="70">
        <v>15.805</v>
      </c>
      <c r="BY61" s="70">
        <v>0</v>
      </c>
      <c r="BZ61" s="70">
        <v>0</v>
      </c>
      <c r="CA61" s="70">
        <v>0</v>
      </c>
      <c r="CB61" s="70">
        <v>0</v>
      </c>
      <c r="CC61" s="70">
        <v>0</v>
      </c>
      <c r="CD61" s="70">
        <v>0</v>
      </c>
    </row>
    <row r="62" spans="1:82">
      <c r="A62" s="70" t="s">
        <v>1787</v>
      </c>
      <c r="B62" s="70">
        <v>386</v>
      </c>
      <c r="C62" s="70">
        <v>12</v>
      </c>
      <c r="D62" s="70">
        <v>23</v>
      </c>
      <c r="E62" s="70">
        <v>2015</v>
      </c>
      <c r="F62" s="70" t="s">
        <v>182</v>
      </c>
      <c r="G62" s="70" t="s">
        <v>1775</v>
      </c>
      <c r="H62" s="70" t="s">
        <v>1776</v>
      </c>
      <c r="I62" s="148"/>
      <c r="J62" s="71">
        <v>126.5827894280843</v>
      </c>
      <c r="K62" s="71">
        <v>5.7108589579499176</v>
      </c>
      <c r="L62" s="71">
        <v>9.7133237043664113</v>
      </c>
      <c r="M62" s="71">
        <v>68.61132187022983</v>
      </c>
      <c r="N62" s="71">
        <v>87.918016628506706</v>
      </c>
      <c r="O62" s="71">
        <v>34.785310036158158</v>
      </c>
      <c r="P62" s="71">
        <v>31.980985029459863</v>
      </c>
      <c r="Q62" s="71">
        <v>2.6039943144970898</v>
      </c>
      <c r="R62" s="71">
        <v>5.7615736224566296</v>
      </c>
      <c r="S62" s="71">
        <v>4.9757604118471201</v>
      </c>
      <c r="T62" s="72"/>
      <c r="U62" s="71">
        <v>11472917</v>
      </c>
      <c r="V62" s="71">
        <v>1919</v>
      </c>
      <c r="W62" s="71">
        <v>240</v>
      </c>
      <c r="X62" s="71">
        <v>12023</v>
      </c>
      <c r="Y62" s="71">
        <v>16936</v>
      </c>
      <c r="Z62" s="71">
        <v>20210</v>
      </c>
      <c r="AA62" s="71">
        <v>6364</v>
      </c>
      <c r="AB62" s="71">
        <v>35841</v>
      </c>
      <c r="AC62" s="71">
        <v>984847</v>
      </c>
      <c r="AD62" s="71">
        <v>4.9757604118471201</v>
      </c>
      <c r="AE62" s="72"/>
      <c r="AF62" s="71">
        <v>108315756.6119445</v>
      </c>
      <c r="AG62" s="71">
        <v>3785581.9630882242</v>
      </c>
      <c r="AH62" s="71">
        <v>1446675.2557775399</v>
      </c>
      <c r="AI62" s="71">
        <v>80803333.51549837</v>
      </c>
      <c r="AJ62" s="71">
        <v>104551380.4692893</v>
      </c>
      <c r="AK62" s="71">
        <v>0</v>
      </c>
      <c r="AL62" s="71">
        <v>0</v>
      </c>
      <c r="AM62" s="71">
        <v>4911858.7026596721</v>
      </c>
      <c r="AN62" s="71">
        <v>0</v>
      </c>
      <c r="AO62" s="71">
        <v>0</v>
      </c>
      <c r="AP62" s="71">
        <v>303814586.51825762</v>
      </c>
      <c r="AQ62" s="72"/>
      <c r="AR62" s="71">
        <v>605</v>
      </c>
      <c r="AS62" s="71">
        <v>45</v>
      </c>
      <c r="AT62" s="71">
        <v>1</v>
      </c>
      <c r="AU62" s="71">
        <v>2</v>
      </c>
      <c r="AV62" s="71">
        <v>0</v>
      </c>
      <c r="AW62" s="71">
        <v>2</v>
      </c>
      <c r="AX62" s="71"/>
      <c r="AY62" s="72"/>
      <c r="AZ62" s="71">
        <v>2524.9</v>
      </c>
      <c r="BA62" s="71">
        <v>2788.3</v>
      </c>
      <c r="BB62" s="71">
        <v>42900</v>
      </c>
      <c r="BC62" s="71">
        <v>649.9</v>
      </c>
      <c r="BD62" s="71">
        <v>0</v>
      </c>
      <c r="BE62" s="71">
        <v>1943.5</v>
      </c>
      <c r="BF62" s="71"/>
      <c r="BG62" s="72"/>
      <c r="BH62" s="71">
        <v>0</v>
      </c>
      <c r="BI62" s="71">
        <v>0</v>
      </c>
      <c r="BJ62" s="71">
        <v>200.53399999999999</v>
      </c>
      <c r="BK62" s="71">
        <v>0</v>
      </c>
      <c r="BL62" s="71">
        <v>19.251000000000001</v>
      </c>
      <c r="BM62" s="71">
        <v>0</v>
      </c>
      <c r="BN62" s="72"/>
      <c r="BO62" s="71">
        <v>0</v>
      </c>
      <c r="BP62" s="71">
        <v>0</v>
      </c>
      <c r="BQ62" s="71">
        <v>4</v>
      </c>
      <c r="BR62" s="71">
        <v>0</v>
      </c>
      <c r="BS62" s="71">
        <v>1</v>
      </c>
      <c r="BT62" s="71">
        <v>0</v>
      </c>
      <c r="BU62"/>
      <c r="BV62" s="70">
        <v>204.58799999999999</v>
      </c>
      <c r="BW62" s="70">
        <v>0</v>
      </c>
      <c r="BX62" s="70">
        <v>15.196999999999999</v>
      </c>
      <c r="BY62" s="70">
        <v>0</v>
      </c>
      <c r="BZ62" s="70">
        <v>0</v>
      </c>
      <c r="CA62" s="70">
        <v>0</v>
      </c>
      <c r="CB62" s="70">
        <v>0</v>
      </c>
      <c r="CC62" s="70">
        <v>0</v>
      </c>
      <c r="CD62" s="70">
        <v>0</v>
      </c>
    </row>
    <row r="63" spans="1:82">
      <c r="A63" s="70" t="s">
        <v>1788</v>
      </c>
      <c r="B63" s="70">
        <v>387</v>
      </c>
      <c r="C63" s="70">
        <v>13</v>
      </c>
      <c r="D63" s="70">
        <v>23</v>
      </c>
      <c r="E63" s="70">
        <v>2016</v>
      </c>
      <c r="F63" s="70" t="s">
        <v>155</v>
      </c>
      <c r="G63" s="70" t="s">
        <v>1775</v>
      </c>
      <c r="H63" s="70" t="s">
        <v>1776</v>
      </c>
      <c r="I63" s="148"/>
      <c r="J63" s="71">
        <v>121.76283809799997</v>
      </c>
      <c r="K63" s="71">
        <v>5.5823086874045291</v>
      </c>
      <c r="L63" s="71">
        <v>11.759440650360814</v>
      </c>
      <c r="M63" s="71">
        <v>54.771071747342248</v>
      </c>
      <c r="N63" s="71">
        <v>79.267460993487489</v>
      </c>
      <c r="O63" s="71">
        <v>34.337390904079768</v>
      </c>
      <c r="P63" s="71">
        <v>31.270734367614782</v>
      </c>
      <c r="Q63" s="71">
        <v>2.4913328863712683</v>
      </c>
      <c r="R63" s="71">
        <v>5.5715805763038224</v>
      </c>
      <c r="S63" s="71">
        <v>4.1366475339260189</v>
      </c>
      <c r="T63" s="72"/>
      <c r="U63" s="71">
        <v>11131000</v>
      </c>
      <c r="V63" s="71">
        <v>1919</v>
      </c>
      <c r="W63" s="71">
        <v>240</v>
      </c>
      <c r="X63" s="71">
        <v>12023</v>
      </c>
      <c r="Y63" s="71">
        <v>16844</v>
      </c>
      <c r="Z63" s="71">
        <v>20195</v>
      </c>
      <c r="AA63" s="71">
        <v>6436</v>
      </c>
      <c r="AB63" s="71">
        <v>35272</v>
      </c>
      <c r="AC63" s="71">
        <v>951571.11869045743</v>
      </c>
      <c r="AD63" s="71">
        <v>4.1366475339260189</v>
      </c>
      <c r="AE63" s="72"/>
      <c r="AF63" s="71">
        <v>104001040.3863803</v>
      </c>
      <c r="AG63" s="71">
        <v>3721119.8411150719</v>
      </c>
      <c r="AH63" s="71">
        <v>1394463.7271478139</v>
      </c>
      <c r="AI63" s="71">
        <v>74207944.189475596</v>
      </c>
      <c r="AJ63" s="71">
        <v>83015328.485015139</v>
      </c>
      <c r="AK63" s="71">
        <v>0</v>
      </c>
      <c r="AL63" s="71">
        <v>0</v>
      </c>
      <c r="AM63" s="71">
        <v>4837635.089708792</v>
      </c>
      <c r="AN63" s="71">
        <v>0</v>
      </c>
      <c r="AO63" s="71">
        <v>0</v>
      </c>
      <c r="AP63" s="71">
        <v>271177531.71884274</v>
      </c>
      <c r="AQ63" s="72"/>
      <c r="AR63" s="71">
        <v>666</v>
      </c>
      <c r="AS63" s="71">
        <v>51</v>
      </c>
      <c r="AT63" s="71">
        <v>1</v>
      </c>
      <c r="AU63" s="71">
        <v>2</v>
      </c>
      <c r="AV63" s="71">
        <v>0</v>
      </c>
      <c r="AW63" s="71">
        <v>2</v>
      </c>
      <c r="AX63" s="71"/>
      <c r="AY63" s="72"/>
      <c r="AZ63" s="71">
        <v>2827.3</v>
      </c>
      <c r="BA63" s="71">
        <v>4907.3</v>
      </c>
      <c r="BB63" s="71">
        <v>42900</v>
      </c>
      <c r="BC63" s="71">
        <v>649.9</v>
      </c>
      <c r="BD63" s="71">
        <v>0</v>
      </c>
      <c r="BE63" s="71">
        <v>1971</v>
      </c>
      <c r="BF63" s="71"/>
      <c r="BG63" s="72"/>
      <c r="BH63" s="71">
        <v>0</v>
      </c>
      <c r="BI63" s="71">
        <v>0</v>
      </c>
      <c r="BJ63" s="71">
        <v>202.047</v>
      </c>
      <c r="BK63" s="71">
        <v>0</v>
      </c>
      <c r="BL63" s="71">
        <v>19.359000000000002</v>
      </c>
      <c r="BM63" s="71">
        <v>0</v>
      </c>
      <c r="BN63" s="72"/>
      <c r="BO63" s="71">
        <v>0</v>
      </c>
      <c r="BP63" s="71">
        <v>0</v>
      </c>
      <c r="BQ63" s="71">
        <v>4</v>
      </c>
      <c r="BR63" s="71">
        <v>0</v>
      </c>
      <c r="BS63" s="71">
        <v>1</v>
      </c>
      <c r="BT63" s="71">
        <v>0</v>
      </c>
      <c r="BU63"/>
      <c r="BV63" s="70">
        <v>205.87799999999999</v>
      </c>
      <c r="BW63" s="70">
        <v>0</v>
      </c>
      <c r="BX63" s="70">
        <v>15.528</v>
      </c>
      <c r="BY63" s="70">
        <v>0</v>
      </c>
      <c r="BZ63" s="70">
        <v>0</v>
      </c>
      <c r="CA63" s="70">
        <v>0</v>
      </c>
      <c r="CB63" s="70">
        <v>0</v>
      </c>
      <c r="CC63" s="70">
        <v>0</v>
      </c>
      <c r="CD63" s="70">
        <v>0</v>
      </c>
    </row>
    <row r="64" spans="1:82">
      <c r="A64" s="70" t="s">
        <v>1789</v>
      </c>
      <c r="B64" s="70">
        <v>388</v>
      </c>
      <c r="C64" s="70">
        <v>14</v>
      </c>
      <c r="D64" s="70">
        <v>23</v>
      </c>
      <c r="E64" s="70">
        <v>2017</v>
      </c>
      <c r="F64" s="70" t="s">
        <v>156</v>
      </c>
      <c r="G64" s="1064" t="s">
        <v>1775</v>
      </c>
      <c r="H64" s="70" t="s">
        <v>1776</v>
      </c>
      <c r="I64" s="148"/>
      <c r="J64" s="71">
        <v>119.28935694588694</v>
      </c>
      <c r="K64" s="71">
        <v>5.6607171063380868</v>
      </c>
      <c r="L64" s="71">
        <v>10.460397763516163</v>
      </c>
      <c r="M64" s="71">
        <v>49.161633537535472</v>
      </c>
      <c r="N64" s="71">
        <v>78.199025126728628</v>
      </c>
      <c r="O64" s="71">
        <v>33.599796520588214</v>
      </c>
      <c r="P64" s="71">
        <v>30.869871797816646</v>
      </c>
      <c r="Q64" s="71">
        <v>2.3670998659210301</v>
      </c>
      <c r="R64" s="71">
        <v>5.3997040990860654</v>
      </c>
      <c r="S64" s="71">
        <v>3.9547684668349876</v>
      </c>
      <c r="T64" s="72"/>
      <c r="U64" s="71">
        <v>12464890</v>
      </c>
      <c r="V64" s="71">
        <v>1919</v>
      </c>
      <c r="W64" s="71">
        <v>240</v>
      </c>
      <c r="X64" s="71">
        <v>12023</v>
      </c>
      <c r="Y64" s="71">
        <v>16784</v>
      </c>
      <c r="Z64" s="71">
        <v>20089</v>
      </c>
      <c r="AA64" s="71">
        <v>6394</v>
      </c>
      <c r="AB64" s="71">
        <v>34656</v>
      </c>
      <c r="AC64" s="71">
        <v>940514.99999999977</v>
      </c>
      <c r="AD64" s="71">
        <v>3.9547684668349881</v>
      </c>
      <c r="AE64" s="72"/>
      <c r="AF64" s="71">
        <v>104490144.9226657</v>
      </c>
      <c r="AG64" s="71">
        <v>3784611.1458252021</v>
      </c>
      <c r="AH64" s="71">
        <v>1658172.066908882</v>
      </c>
      <c r="AI64" s="71">
        <v>70861210.13667585</v>
      </c>
      <c r="AJ64" s="71">
        <v>95058803.61568749</v>
      </c>
      <c r="AK64" s="71">
        <v>0</v>
      </c>
      <c r="AL64" s="71">
        <v>0</v>
      </c>
      <c r="AM64" s="71">
        <v>4760586.6686716704</v>
      </c>
      <c r="AN64" s="71">
        <v>0</v>
      </c>
      <c r="AO64" s="71">
        <v>0</v>
      </c>
      <c r="AP64" s="71">
        <v>280613528.55643481</v>
      </c>
      <c r="AQ64" s="72"/>
      <c r="AR64" s="71">
        <v>719</v>
      </c>
      <c r="AS64" s="71">
        <v>56</v>
      </c>
      <c r="AT64" s="71">
        <v>1</v>
      </c>
      <c r="AU64" s="71">
        <v>2</v>
      </c>
      <c r="AV64" s="71">
        <v>0</v>
      </c>
      <c r="AW64" s="71">
        <v>2</v>
      </c>
      <c r="AX64" s="71"/>
      <c r="AY64" s="72"/>
      <c r="AZ64" s="71">
        <v>3116.4</v>
      </c>
      <c r="BA64" s="71">
        <v>7499.8</v>
      </c>
      <c r="BB64" s="71">
        <v>42900</v>
      </c>
      <c r="BC64" s="71">
        <v>649.9</v>
      </c>
      <c r="BD64" s="71">
        <v>0</v>
      </c>
      <c r="BE64" s="71">
        <v>1773.5</v>
      </c>
      <c r="BF64" s="71"/>
      <c r="BG64" s="72"/>
      <c r="BH64" s="71">
        <v>0</v>
      </c>
      <c r="BI64" s="71">
        <v>0</v>
      </c>
      <c r="BJ64" s="71">
        <v>207.047</v>
      </c>
      <c r="BK64" s="71">
        <v>0</v>
      </c>
      <c r="BL64" s="71">
        <v>20.378</v>
      </c>
      <c r="BM64" s="71">
        <v>0</v>
      </c>
      <c r="BN64" s="72"/>
      <c r="BO64" s="71">
        <v>0</v>
      </c>
      <c r="BP64" s="71">
        <v>0</v>
      </c>
      <c r="BQ64" s="71">
        <v>5</v>
      </c>
      <c r="BR64" s="71">
        <v>0</v>
      </c>
      <c r="BS64" s="71">
        <v>1</v>
      </c>
      <c r="BT64" s="71">
        <v>0</v>
      </c>
      <c r="BU64"/>
      <c r="BV64" s="70">
        <v>211.15799999999999</v>
      </c>
      <c r="BW64" s="70">
        <v>0</v>
      </c>
      <c r="BX64" s="70">
        <v>16.266999999999999</v>
      </c>
      <c r="BY64" s="70">
        <v>0</v>
      </c>
      <c r="BZ64" s="70">
        <v>0</v>
      </c>
      <c r="CA64" s="70">
        <v>0</v>
      </c>
      <c r="CB64" s="70">
        <v>0</v>
      </c>
      <c r="CC64" s="70">
        <v>0</v>
      </c>
      <c r="CD64" s="70">
        <v>0</v>
      </c>
    </row>
    <row r="65" spans="1:82">
      <c r="A65" s="70" t="s">
        <v>1790</v>
      </c>
      <c r="B65" s="70">
        <v>389</v>
      </c>
      <c r="C65" s="70">
        <v>15</v>
      </c>
      <c r="D65" s="70">
        <v>23</v>
      </c>
      <c r="E65" s="70">
        <v>2018</v>
      </c>
      <c r="F65" s="70" t="s">
        <v>183</v>
      </c>
      <c r="G65" s="1064" t="s">
        <v>1775</v>
      </c>
      <c r="H65" s="70" t="s">
        <v>1776</v>
      </c>
      <c r="I65" s="148"/>
      <c r="J65" s="71">
        <v>120.96014614195204</v>
      </c>
      <c r="K65" s="71">
        <v>5.3841029647383323</v>
      </c>
      <c r="L65" s="71">
        <v>9.5785466821100655</v>
      </c>
      <c r="M65" s="71">
        <v>52.574358746382515</v>
      </c>
      <c r="N65" s="71">
        <v>71.211838106603366</v>
      </c>
      <c r="O65" s="71">
        <v>32.653433964660813</v>
      </c>
      <c r="P65" s="71">
        <v>30.256673115986441</v>
      </c>
      <c r="Q65" s="71">
        <v>2.1446172590858001</v>
      </c>
      <c r="R65" s="71">
        <v>5.4727431470989556</v>
      </c>
      <c r="S65" s="71">
        <v>4.7865235376603765</v>
      </c>
      <c r="T65" s="72"/>
      <c r="U65" s="71">
        <v>12960013</v>
      </c>
      <c r="V65" s="71">
        <v>1919</v>
      </c>
      <c r="W65" s="71">
        <v>240</v>
      </c>
      <c r="X65" s="71">
        <v>12023</v>
      </c>
      <c r="Y65" s="71">
        <v>16552</v>
      </c>
      <c r="Z65" s="71">
        <v>19897</v>
      </c>
      <c r="AA65" s="71">
        <v>6330</v>
      </c>
      <c r="AB65" s="71">
        <v>33837</v>
      </c>
      <c r="AC65" s="71">
        <v>949501</v>
      </c>
      <c r="AD65" s="71">
        <v>4.7865235376603774</v>
      </c>
      <c r="AE65" s="72"/>
      <c r="AF65" s="71">
        <v>112313000.9665608</v>
      </c>
      <c r="AG65" s="71">
        <v>3434281.726984255</v>
      </c>
      <c r="AH65" s="71">
        <v>1567332.8634713381</v>
      </c>
      <c r="AI65" s="71">
        <v>72733556.364891291</v>
      </c>
      <c r="AJ65" s="71">
        <v>84542226.631314769</v>
      </c>
      <c r="AK65" s="71">
        <v>0</v>
      </c>
      <c r="AL65" s="71">
        <v>0</v>
      </c>
      <c r="AM65" s="71">
        <v>4657700.6331500635</v>
      </c>
      <c r="AN65" s="71">
        <v>0</v>
      </c>
      <c r="AO65" s="71">
        <v>0</v>
      </c>
      <c r="AP65" s="71">
        <v>279248099.18637246</v>
      </c>
      <c r="AQ65" s="72"/>
      <c r="AR65" s="71">
        <v>803</v>
      </c>
      <c r="AS65" s="71">
        <v>61</v>
      </c>
      <c r="AT65" s="71">
        <v>1</v>
      </c>
      <c r="AU65" s="71">
        <v>2</v>
      </c>
      <c r="AV65" s="71">
        <v>0</v>
      </c>
      <c r="AW65" s="71">
        <v>2</v>
      </c>
      <c r="AX65" s="71"/>
      <c r="AY65" s="72"/>
      <c r="AZ65" s="71">
        <v>3533.0999999999995</v>
      </c>
      <c r="BA65" s="71">
        <v>7653.8</v>
      </c>
      <c r="BB65" s="71">
        <v>42900</v>
      </c>
      <c r="BC65" s="71">
        <v>650</v>
      </c>
      <c r="BD65" s="71">
        <v>0</v>
      </c>
      <c r="BE65" s="71">
        <v>3593.0050000000001</v>
      </c>
      <c r="BF65" s="71"/>
      <c r="BG65" s="72"/>
      <c r="BH65" s="71">
        <v>0</v>
      </c>
      <c r="BI65" s="71">
        <v>0</v>
      </c>
      <c r="BJ65" s="71">
        <v>201.24700000000001</v>
      </c>
      <c r="BK65" s="71">
        <v>0</v>
      </c>
      <c r="BL65" s="71">
        <v>23.056999999999999</v>
      </c>
      <c r="BM65" s="71">
        <v>0</v>
      </c>
      <c r="BN65" s="72"/>
      <c r="BO65" s="71">
        <v>0</v>
      </c>
      <c r="BP65" s="71">
        <v>0</v>
      </c>
      <c r="BQ65" s="71">
        <v>5</v>
      </c>
      <c r="BR65" s="71">
        <v>0</v>
      </c>
      <c r="BS65" s="71">
        <v>1</v>
      </c>
      <c r="BT65" s="71">
        <v>0</v>
      </c>
      <c r="BU65"/>
      <c r="BV65" s="70">
        <v>205.161</v>
      </c>
      <c r="BW65" s="70">
        <v>0</v>
      </c>
      <c r="BX65" s="70">
        <v>19.143000000000001</v>
      </c>
      <c r="BY65" s="70">
        <v>0</v>
      </c>
      <c r="BZ65" s="70">
        <v>0</v>
      </c>
      <c r="CA65" s="70">
        <v>0</v>
      </c>
      <c r="CB65" s="70">
        <v>0</v>
      </c>
      <c r="CC65" s="70">
        <v>0</v>
      </c>
      <c r="CD65" s="70">
        <v>0</v>
      </c>
    </row>
    <row r="66" spans="1:82">
      <c r="A66" s="70" t="s">
        <v>1791</v>
      </c>
      <c r="B66" s="70">
        <v>390</v>
      </c>
      <c r="C66" s="70">
        <v>16</v>
      </c>
      <c r="D66" s="70">
        <v>23</v>
      </c>
      <c r="E66" s="70">
        <v>2019</v>
      </c>
      <c r="F66" s="70" t="s">
        <v>158</v>
      </c>
      <c r="G66" s="70" t="s">
        <v>1775</v>
      </c>
      <c r="H66" s="70" t="s">
        <v>1776</v>
      </c>
      <c r="I66" s="148"/>
      <c r="J66" s="71">
        <v>103.91820812286311</v>
      </c>
      <c r="K66" s="71">
        <v>5.0625836023160753</v>
      </c>
      <c r="L66" s="71">
        <v>9.6705115891487576</v>
      </c>
      <c r="M66" s="71">
        <v>48.985550326106306</v>
      </c>
      <c r="N66" s="71">
        <v>65.357230679330925</v>
      </c>
      <c r="O66" s="71">
        <v>31.386416385653796</v>
      </c>
      <c r="P66" s="71">
        <v>29.097865751918171</v>
      </c>
      <c r="Q66" s="71">
        <v>2.0350179099016401</v>
      </c>
      <c r="R66" s="71">
        <v>5.1563015017392129</v>
      </c>
      <c r="S66" s="71">
        <v>5.1146261210853901</v>
      </c>
      <c r="T66" s="72"/>
      <c r="U66" s="71">
        <v>11825829</v>
      </c>
      <c r="V66" s="71">
        <v>1919</v>
      </c>
      <c r="W66" s="71">
        <v>240</v>
      </c>
      <c r="X66" s="71">
        <v>12023</v>
      </c>
      <c r="Y66" s="71">
        <v>16319</v>
      </c>
      <c r="Z66" s="71">
        <v>19650</v>
      </c>
      <c r="AA66" s="71">
        <v>6042</v>
      </c>
      <c r="AB66" s="71">
        <v>32977</v>
      </c>
      <c r="AC66" s="71">
        <v>909252</v>
      </c>
      <c r="AD66" s="71">
        <v>5.1146261210853901</v>
      </c>
      <c r="AE66" s="72"/>
      <c r="AF66" s="71">
        <v>102572400.42043149</v>
      </c>
      <c r="AG66" s="71">
        <v>3328056.7245174521</v>
      </c>
      <c r="AH66" s="71">
        <v>1669131.612213708</v>
      </c>
      <c r="AI66" s="71">
        <v>69752899.569439143</v>
      </c>
      <c r="AJ66" s="71">
        <v>78903410.36477986</v>
      </c>
      <c r="AK66" s="71">
        <v>0</v>
      </c>
      <c r="AL66" s="71">
        <v>0</v>
      </c>
      <c r="AM66" s="71">
        <v>4491219.1492769131</v>
      </c>
      <c r="AN66" s="71">
        <v>0</v>
      </c>
      <c r="AO66" s="71">
        <v>0</v>
      </c>
      <c r="AP66" s="71">
        <v>260717117.84065858</v>
      </c>
      <c r="AQ66" s="72"/>
      <c r="AR66" s="71">
        <v>860</v>
      </c>
      <c r="AS66" s="71">
        <v>67</v>
      </c>
      <c r="AT66" s="71">
        <v>1</v>
      </c>
      <c r="AU66" s="71">
        <v>2</v>
      </c>
      <c r="AV66" s="71">
        <v>0</v>
      </c>
      <c r="AW66" s="71">
        <v>2</v>
      </c>
      <c r="AX66" s="71"/>
      <c r="AY66" s="72"/>
      <c r="AZ66" s="71">
        <v>3816.9000000000019</v>
      </c>
      <c r="BA66" s="71">
        <v>7856.7000000000007</v>
      </c>
      <c r="BB66" s="71">
        <v>42900</v>
      </c>
      <c r="BC66" s="71">
        <v>649.9</v>
      </c>
      <c r="BD66" s="71">
        <v>0</v>
      </c>
      <c r="BE66" s="71">
        <v>8849.7250000000004</v>
      </c>
      <c r="BF66" s="71"/>
      <c r="BG66" s="72"/>
      <c r="BH66" s="71">
        <v>0</v>
      </c>
      <c r="BI66" s="71">
        <v>0</v>
      </c>
      <c r="BJ66" s="71">
        <v>175.488</v>
      </c>
      <c r="BK66" s="71">
        <v>0</v>
      </c>
      <c r="BL66" s="71">
        <v>22.346</v>
      </c>
      <c r="BM66" s="71">
        <v>0</v>
      </c>
      <c r="BN66" s="72"/>
      <c r="BO66" s="71">
        <v>0</v>
      </c>
      <c r="BP66" s="71">
        <v>0</v>
      </c>
      <c r="BQ66" s="71">
        <v>5</v>
      </c>
      <c r="BR66" s="71">
        <v>0</v>
      </c>
      <c r="BS66" s="71">
        <v>1</v>
      </c>
      <c r="BT66" s="71">
        <v>0</v>
      </c>
      <c r="BU66"/>
      <c r="BV66" s="70">
        <v>179.066</v>
      </c>
      <c r="BW66" s="70">
        <v>0</v>
      </c>
      <c r="BX66" s="70">
        <v>18.768000000000001</v>
      </c>
      <c r="BY66" s="70">
        <v>0</v>
      </c>
      <c r="BZ66" s="70">
        <v>0</v>
      </c>
      <c r="CA66" s="70">
        <v>0</v>
      </c>
      <c r="CB66" s="70">
        <v>0</v>
      </c>
      <c r="CC66" s="70">
        <v>0</v>
      </c>
      <c r="CD66" s="70">
        <v>0</v>
      </c>
    </row>
    <row r="67" spans="1:82">
      <c r="A67" s="70" t="s">
        <v>1792</v>
      </c>
      <c r="B67" s="70">
        <v>391</v>
      </c>
      <c r="C67" s="70">
        <v>17</v>
      </c>
      <c r="D67" s="70">
        <v>23</v>
      </c>
      <c r="E67" s="70">
        <v>2020</v>
      </c>
      <c r="F67" s="70" t="s">
        <v>159</v>
      </c>
      <c r="G67" s="70" t="s">
        <v>1775</v>
      </c>
      <c r="H67" s="70" t="s">
        <v>1776</v>
      </c>
      <c r="I67" s="148"/>
      <c r="J67" s="71">
        <v>120.5694840222549</v>
      </c>
      <c r="K67" s="71">
        <v>4.8181997281900779</v>
      </c>
      <c r="L67" s="71">
        <v>13.955649138724645</v>
      </c>
      <c r="M67" s="71">
        <v>40.453706781413857</v>
      </c>
      <c r="N67" s="71">
        <v>61.978841171860914</v>
      </c>
      <c r="O67" s="71">
        <v>27.20645591324876</v>
      </c>
      <c r="P67" s="71">
        <v>26.750785244796614</v>
      </c>
      <c r="Q67" s="71">
        <v>1.8971202360836401</v>
      </c>
      <c r="R67" s="71">
        <v>5.1728279308275358</v>
      </c>
      <c r="S67" s="71">
        <v>4.5320629554065874</v>
      </c>
      <c r="T67" s="72"/>
      <c r="U67" s="71">
        <v>10582401</v>
      </c>
      <c r="V67" s="71">
        <v>1606</v>
      </c>
      <c r="W67" s="71">
        <v>356</v>
      </c>
      <c r="X67" s="71">
        <v>11013</v>
      </c>
      <c r="Y67" s="71">
        <v>16113</v>
      </c>
      <c r="Z67" s="71">
        <v>19441</v>
      </c>
      <c r="AA67" s="71">
        <v>5904</v>
      </c>
      <c r="AB67" s="71">
        <v>32176</v>
      </c>
      <c r="AC67" s="71">
        <v>916985.99999999988</v>
      </c>
      <c r="AD67" s="71">
        <v>4.5320629554065874</v>
      </c>
      <c r="AE67" s="72"/>
      <c r="AF67" s="71">
        <v>88110636.757368639</v>
      </c>
      <c r="AG67" s="71">
        <v>3147863.182747521</v>
      </c>
      <c r="AH67" s="71">
        <v>2441006.0261876206</v>
      </c>
      <c r="AI67" s="71">
        <v>61048573.927513294</v>
      </c>
      <c r="AJ67" s="71">
        <v>77080563.254583627</v>
      </c>
      <c r="AK67" s="71"/>
      <c r="AL67" s="71"/>
      <c r="AM67" s="71">
        <v>4199325.4828160359</v>
      </c>
      <c r="AN67" s="71"/>
      <c r="AO67" s="71"/>
      <c r="AP67" s="71">
        <v>236027968.63121673</v>
      </c>
      <c r="AQ67" s="72"/>
      <c r="AR67" s="71">
        <v>899</v>
      </c>
      <c r="AS67" s="71">
        <v>69</v>
      </c>
      <c r="AT67" s="71">
        <v>1</v>
      </c>
      <c r="AU67" s="71">
        <v>2</v>
      </c>
      <c r="AV67" s="71">
        <v>0</v>
      </c>
      <c r="AW67" s="71">
        <v>2</v>
      </c>
      <c r="AX67" s="71"/>
      <c r="AY67" s="72"/>
      <c r="AZ67" s="71">
        <v>4067.3000000000038</v>
      </c>
      <c r="BA67" s="71">
        <v>7916.1999999999989</v>
      </c>
      <c r="BB67" s="71">
        <v>42900</v>
      </c>
      <c r="BC67" s="71">
        <v>649.9</v>
      </c>
      <c r="BD67" s="71">
        <v>0</v>
      </c>
      <c r="BE67" s="71">
        <v>8849.7250000000004</v>
      </c>
      <c r="BF67" s="71"/>
      <c r="BG67" s="72"/>
      <c r="BH67" s="71">
        <v>0</v>
      </c>
      <c r="BI67" s="71">
        <v>0</v>
      </c>
      <c r="BJ67" s="71">
        <v>169.07</v>
      </c>
      <c r="BK67" s="71">
        <v>0</v>
      </c>
      <c r="BL67" s="71">
        <v>19.533000000000001</v>
      </c>
      <c r="BM67" s="71">
        <v>0</v>
      </c>
      <c r="BN67" s="72"/>
      <c r="BO67" s="71">
        <v>0</v>
      </c>
      <c r="BP67" s="71">
        <v>0</v>
      </c>
      <c r="BQ67" s="71">
        <v>5</v>
      </c>
      <c r="BR67" s="71">
        <v>0</v>
      </c>
      <c r="BS67" s="71">
        <v>1</v>
      </c>
      <c r="BT67" s="71">
        <v>0</v>
      </c>
      <c r="BU67"/>
      <c r="BV67" s="70">
        <v>172.874</v>
      </c>
      <c r="BW67" s="70">
        <v>0</v>
      </c>
      <c r="BX67" s="70">
        <v>15.728999999999999</v>
      </c>
      <c r="BY67" s="70">
        <v>0</v>
      </c>
      <c r="BZ67" s="70">
        <v>0</v>
      </c>
      <c r="CA67" s="70">
        <v>0</v>
      </c>
      <c r="CB67" s="70">
        <v>0</v>
      </c>
      <c r="CC67" s="70">
        <v>0</v>
      </c>
      <c r="CD67" s="70">
        <v>0</v>
      </c>
    </row>
    <row r="68" spans="1:82">
      <c r="A68" s="70" t="s">
        <v>1793</v>
      </c>
      <c r="B68" s="70">
        <v>391</v>
      </c>
      <c r="C68" s="70">
        <v>18</v>
      </c>
      <c r="D68" s="70">
        <v>23</v>
      </c>
      <c r="E68" s="70">
        <v>2021</v>
      </c>
      <c r="F68" s="70" t="s">
        <v>160</v>
      </c>
      <c r="G68" s="70" t="s">
        <v>1775</v>
      </c>
      <c r="H68" s="70" t="s">
        <v>1776</v>
      </c>
      <c r="I68" s="148"/>
      <c r="J68" s="71">
        <v>140.36176502081952</v>
      </c>
      <c r="K68" s="71">
        <v>5.2554919104305373</v>
      </c>
      <c r="L68" s="71">
        <v>12.708743416914048</v>
      </c>
      <c r="M68" s="71">
        <v>45.533290040121948</v>
      </c>
      <c r="N68" s="71">
        <v>63.242031795045335</v>
      </c>
      <c r="O68" s="71">
        <v>26.121228388832542</v>
      </c>
      <c r="P68" s="71">
        <v>26.29051882341092</v>
      </c>
      <c r="Q68" s="71">
        <v>1.83411420467565</v>
      </c>
      <c r="R68" s="71">
        <v>4.3920577667731067</v>
      </c>
      <c r="S68" s="71">
        <v>4.2067232774042482</v>
      </c>
      <c r="T68" s="72"/>
      <c r="U68" s="71">
        <v>13293471</v>
      </c>
      <c r="V68" s="71">
        <v>1606</v>
      </c>
      <c r="W68" s="71">
        <v>356</v>
      </c>
      <c r="X68" s="71">
        <v>11013</v>
      </c>
      <c r="Y68" s="71">
        <v>15911</v>
      </c>
      <c r="Z68" s="71">
        <v>19219</v>
      </c>
      <c r="AA68" s="71">
        <v>5658</v>
      </c>
      <c r="AB68" s="71">
        <v>31413</v>
      </c>
      <c r="AC68" s="71">
        <v>755312.99999999988</v>
      </c>
      <c r="AD68" s="71">
        <v>4.2067232774042482</v>
      </c>
      <c r="AE68" s="72"/>
      <c r="AF68" s="71">
        <v>101266648.30407982</v>
      </c>
      <c r="AG68" s="71">
        <v>3309339.0049346276</v>
      </c>
      <c r="AH68" s="71">
        <v>2232928.5727779702</v>
      </c>
      <c r="AI68" s="71">
        <v>67115755.408878699</v>
      </c>
      <c r="AJ68" s="71">
        <v>75272970.186265245</v>
      </c>
      <c r="AK68" s="71">
        <v>0</v>
      </c>
      <c r="AL68" s="71">
        <v>0</v>
      </c>
      <c r="AM68" s="71">
        <v>4123392.5077065132</v>
      </c>
      <c r="AN68" s="71">
        <v>0</v>
      </c>
      <c r="AO68" s="71">
        <v>0</v>
      </c>
      <c r="AP68" s="71">
        <v>253321033.98464286</v>
      </c>
      <c r="AQ68" s="72"/>
      <c r="AR68" s="71">
        <v>934</v>
      </c>
      <c r="AS68" s="71">
        <v>69</v>
      </c>
      <c r="AT68" s="71">
        <v>1</v>
      </c>
      <c r="AU68" s="71">
        <v>2</v>
      </c>
      <c r="AV68" s="71">
        <v>0</v>
      </c>
      <c r="AW68" s="71">
        <v>2</v>
      </c>
      <c r="AX68" s="71"/>
      <c r="AY68" s="72"/>
      <c r="AZ68" s="71">
        <v>4290.0000000000027</v>
      </c>
      <c r="BA68" s="71">
        <v>7916.1999999999989</v>
      </c>
      <c r="BB68" s="71">
        <v>42900</v>
      </c>
      <c r="BC68" s="71">
        <v>649.9</v>
      </c>
      <c r="BD68" s="71">
        <v>0</v>
      </c>
      <c r="BE68" s="71">
        <v>8849.7250000000004</v>
      </c>
      <c r="BF68" s="71"/>
      <c r="BG68" s="72"/>
      <c r="BH68" s="71">
        <v>0</v>
      </c>
      <c r="BI68" s="71">
        <v>0</v>
      </c>
      <c r="BJ68" s="71">
        <v>121.285</v>
      </c>
      <c r="BK68" s="71">
        <v>0</v>
      </c>
      <c r="BL68" s="71">
        <v>19.225999999999999</v>
      </c>
      <c r="BM68" s="71">
        <v>0</v>
      </c>
      <c r="BN68" s="72"/>
      <c r="BO68" s="71">
        <v>0</v>
      </c>
      <c r="BP68" s="71">
        <v>0</v>
      </c>
      <c r="BQ68" s="71">
        <v>4</v>
      </c>
      <c r="BR68" s="71">
        <v>0</v>
      </c>
      <c r="BS68" s="71">
        <v>1</v>
      </c>
      <c r="BT68" s="71">
        <v>0</v>
      </c>
      <c r="BU68"/>
      <c r="BV68" s="70">
        <v>124.649</v>
      </c>
      <c r="BW68" s="70">
        <v>0</v>
      </c>
      <c r="BX68" s="70">
        <v>15.369</v>
      </c>
      <c r="BY68" s="70">
        <v>1E-3</v>
      </c>
      <c r="BZ68" s="70">
        <v>0.49199999999999999</v>
      </c>
      <c r="CA68" s="70">
        <v>0</v>
      </c>
      <c r="CB68" s="70">
        <v>0</v>
      </c>
      <c r="CC68" s="70">
        <v>0</v>
      </c>
      <c r="CD68" s="70">
        <v>0</v>
      </c>
    </row>
    <row r="69" spans="1:82">
      <c r="A69" s="70" t="s">
        <v>1794</v>
      </c>
      <c r="B69" s="70">
        <v>391</v>
      </c>
      <c r="C69" s="70">
        <v>19</v>
      </c>
      <c r="D69" s="70">
        <v>23</v>
      </c>
      <c r="E69" s="70">
        <v>2022</v>
      </c>
      <c r="F69" s="70" t="s">
        <v>161</v>
      </c>
      <c r="G69" s="70" t="s">
        <v>1775</v>
      </c>
      <c r="H69" s="70" t="s">
        <v>1776</v>
      </c>
      <c r="I69" s="148"/>
      <c r="J69" s="71">
        <v>142.8323913730687</v>
      </c>
      <c r="K69" s="71">
        <v>4.7852125994452965</v>
      </c>
      <c r="L69" s="71">
        <v>10.893958421552956</v>
      </c>
      <c r="M69" s="71">
        <v>43.470937753204637</v>
      </c>
      <c r="N69" s="71">
        <v>64.291162814890555</v>
      </c>
      <c r="O69" s="71">
        <v>27.215390076587646</v>
      </c>
      <c r="P69" s="71">
        <v>25.227534613372935</v>
      </c>
      <c r="Q69" s="71">
        <v>1.8028300569369484</v>
      </c>
      <c r="R69" s="71">
        <v>4.0193681757993494</v>
      </c>
      <c r="S69" s="71">
        <v>4.3574676507517722</v>
      </c>
      <c r="T69" s="72"/>
      <c r="U69" s="71">
        <v>15806989</v>
      </c>
      <c r="V69" s="71">
        <v>1606</v>
      </c>
      <c r="W69" s="71">
        <v>356</v>
      </c>
      <c r="X69" s="71">
        <v>11013</v>
      </c>
      <c r="Y69" s="71">
        <v>15881</v>
      </c>
      <c r="Z69" s="71">
        <v>19025</v>
      </c>
      <c r="AA69" s="71">
        <v>5512</v>
      </c>
      <c r="AB69" s="71">
        <v>30624</v>
      </c>
      <c r="AC69" s="71">
        <v>699901.99999999988</v>
      </c>
      <c r="AD69" s="71">
        <v>4.3574676507517722</v>
      </c>
      <c r="AE69" s="72"/>
      <c r="AF69" s="71">
        <v>109958737.31171745</v>
      </c>
      <c r="AG69" s="71">
        <v>3346256.8567177751</v>
      </c>
      <c r="AH69" s="71">
        <v>2234515.5697567207</v>
      </c>
      <c r="AI69" s="71">
        <v>66072397.173109323</v>
      </c>
      <c r="AJ69" s="71">
        <v>81327297.646327108</v>
      </c>
      <c r="AK69" s="71">
        <v>0</v>
      </c>
      <c r="AL69" s="71">
        <v>0</v>
      </c>
      <c r="AM69" s="71">
        <v>3954394.2639235067</v>
      </c>
      <c r="AN69" s="71">
        <v>0</v>
      </c>
      <c r="AO69" s="71">
        <v>0</v>
      </c>
      <c r="AP69" s="71">
        <v>266893598.82155186</v>
      </c>
      <c r="AQ69" s="72"/>
      <c r="AR69" s="71">
        <v>984</v>
      </c>
      <c r="AS69" s="71">
        <v>70</v>
      </c>
      <c r="AT69" s="71">
        <v>1</v>
      </c>
      <c r="AU69" s="71">
        <v>4</v>
      </c>
      <c r="AV69" s="71">
        <v>0</v>
      </c>
      <c r="AW69" s="71">
        <v>2</v>
      </c>
      <c r="AX69" s="71"/>
      <c r="AY69" s="72"/>
      <c r="AZ69" s="71">
        <v>4661.4000000000051</v>
      </c>
      <c r="BA69" s="71">
        <v>7965.6999999999989</v>
      </c>
      <c r="BB69" s="71">
        <v>42900</v>
      </c>
      <c r="BC69" s="71">
        <v>1889.9</v>
      </c>
      <c r="BD69" s="71">
        <v>0</v>
      </c>
      <c r="BE69" s="71">
        <v>8849.7250000000004</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1795</v>
      </c>
      <c r="B70" s="70">
        <v>391</v>
      </c>
      <c r="C70" s="70">
        <v>20</v>
      </c>
      <c r="D70" s="70">
        <v>23</v>
      </c>
      <c r="E70" s="70">
        <v>2023</v>
      </c>
      <c r="F70" s="70" t="s">
        <v>1539</v>
      </c>
      <c r="G70" s="70" t="s">
        <v>1775</v>
      </c>
      <c r="H70" s="70" t="s">
        <v>1776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1028</v>
      </c>
      <c r="AS70" s="71">
        <v>71</v>
      </c>
      <c r="AT70" s="71">
        <v>1</v>
      </c>
      <c r="AU70" s="71">
        <v>4</v>
      </c>
      <c r="AV70" s="71">
        <v>0</v>
      </c>
      <c r="AW70" s="71">
        <v>2</v>
      </c>
      <c r="AX70" s="71"/>
      <c r="AY70" s="72"/>
      <c r="AZ70" s="71">
        <v>4928.3000000000056</v>
      </c>
      <c r="BA70" s="71">
        <v>8015.1999999999989</v>
      </c>
      <c r="BB70" s="71">
        <v>42900</v>
      </c>
      <c r="BC70" s="71">
        <v>1889.9</v>
      </c>
      <c r="BD70" s="71">
        <v>0</v>
      </c>
      <c r="BE70" s="71">
        <v>9395.9750000000004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1796</v>
      </c>
      <c r="B71" s="70">
        <v>391</v>
      </c>
      <c r="C71" s="70">
        <v>21</v>
      </c>
      <c r="D71" s="70">
        <v>23</v>
      </c>
      <c r="E71" s="70">
        <v>2024</v>
      </c>
      <c r="F71" s="70" t="s">
        <v>1554</v>
      </c>
      <c r="G71" s="70" t="s">
        <v>1775</v>
      </c>
      <c r="H71" s="70" t="s">
        <v>1776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1797</v>
      </c>
      <c r="B72" s="70">
        <v>324</v>
      </c>
      <c r="C72" s="70">
        <v>1</v>
      </c>
      <c r="D72" s="70">
        <v>20</v>
      </c>
      <c r="E72" s="70">
        <v>1990</v>
      </c>
      <c r="F72" s="70" t="s">
        <v>787</v>
      </c>
      <c r="G72" s="70" t="s">
        <v>1798</v>
      </c>
      <c r="H72" s="70" t="s">
        <v>1799</v>
      </c>
      <c r="I72" s="148"/>
      <c r="J72" s="71">
        <v>170.9089690457389</v>
      </c>
      <c r="K72" s="71">
        <v>19.034023347309279</v>
      </c>
      <c r="L72" s="71">
        <v>1.749250817624628</v>
      </c>
      <c r="M72" s="71">
        <v>28.981194138577539</v>
      </c>
      <c r="N72" s="71">
        <v>44.230896447308027</v>
      </c>
      <c r="O72" s="71">
        <v>26.152915571492041</v>
      </c>
      <c r="P72" s="71">
        <v>46.785341806998652</v>
      </c>
      <c r="Q72" s="71">
        <v>2.52959238475351</v>
      </c>
      <c r="R72" s="71">
        <v>0</v>
      </c>
      <c r="S72" s="71">
        <v>3.0421772671678422</v>
      </c>
      <c r="T72" s="72"/>
      <c r="U72" s="71">
        <v>13020828</v>
      </c>
      <c r="V72" s="71">
        <v>3366</v>
      </c>
      <c r="W72" s="71">
        <v>19</v>
      </c>
      <c r="X72" s="71">
        <v>11650</v>
      </c>
      <c r="Y72" s="71">
        <v>11359</v>
      </c>
      <c r="Z72" s="71">
        <v>10757</v>
      </c>
      <c r="AA72" s="71">
        <v>11360</v>
      </c>
      <c r="AB72" s="71">
        <v>41072</v>
      </c>
      <c r="AC72" s="71">
        <v>0</v>
      </c>
      <c r="AD72" s="71">
        <v>3.0421772671678422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1800</v>
      </c>
      <c r="B73" s="70">
        <v>325</v>
      </c>
      <c r="C73" s="70">
        <v>2</v>
      </c>
      <c r="D73" s="70">
        <v>20</v>
      </c>
      <c r="E73" s="70">
        <v>2005</v>
      </c>
      <c r="F73" s="70" t="s">
        <v>789</v>
      </c>
      <c r="G73" s="70" t="s">
        <v>1798</v>
      </c>
      <c r="H73" s="70" t="s">
        <v>1799</v>
      </c>
      <c r="I73" s="148"/>
      <c r="J73" s="71">
        <v>377.08978697162883</v>
      </c>
      <c r="K73" s="71">
        <v>11.34059771139369</v>
      </c>
      <c r="L73" s="71">
        <v>2.5472768411113371</v>
      </c>
      <c r="M73" s="71">
        <v>55.739446160204061</v>
      </c>
      <c r="N73" s="71">
        <v>61.551399644973642</v>
      </c>
      <c r="O73" s="71">
        <v>43.152237021834999</v>
      </c>
      <c r="P73" s="71">
        <v>38.801167627992051</v>
      </c>
      <c r="Q73" s="71">
        <v>2.2653733149952102</v>
      </c>
      <c r="R73" s="71">
        <v>0</v>
      </c>
      <c r="S73" s="71">
        <v>1.547335159376187</v>
      </c>
      <c r="T73" s="72"/>
      <c r="U73" s="71">
        <v>23303037</v>
      </c>
      <c r="V73" s="71">
        <v>2339</v>
      </c>
      <c r="W73" s="71">
        <v>30</v>
      </c>
      <c r="X73" s="71">
        <v>9390</v>
      </c>
      <c r="Y73" s="71">
        <v>12187</v>
      </c>
      <c r="Z73" s="71">
        <v>20539</v>
      </c>
      <c r="AA73" s="71">
        <v>7716</v>
      </c>
      <c r="AB73" s="71">
        <v>38452</v>
      </c>
      <c r="AC73" s="71">
        <v>0</v>
      </c>
      <c r="AD73" s="71">
        <v>1.547335159376187</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1801</v>
      </c>
      <c r="B74" s="70">
        <v>326</v>
      </c>
      <c r="C74" s="70">
        <v>3</v>
      </c>
      <c r="D74" s="70">
        <v>20</v>
      </c>
      <c r="E74" s="70">
        <v>2006</v>
      </c>
      <c r="F74" s="70" t="s">
        <v>790</v>
      </c>
      <c r="G74" s="70" t="s">
        <v>1798</v>
      </c>
      <c r="H74" s="70" t="s">
        <v>1799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1802</v>
      </c>
      <c r="B75" s="70">
        <v>327</v>
      </c>
      <c r="C75" s="70">
        <v>4</v>
      </c>
      <c r="D75" s="70">
        <v>20</v>
      </c>
      <c r="E75" s="70">
        <v>2007</v>
      </c>
      <c r="F75" s="70" t="s">
        <v>791</v>
      </c>
      <c r="G75" s="70" t="s">
        <v>1798</v>
      </c>
      <c r="H75" s="70" t="s">
        <v>1799</v>
      </c>
      <c r="I75" s="148"/>
      <c r="J75" s="71">
        <v>322.78103893643998</v>
      </c>
      <c r="K75" s="71">
        <v>7.0132517495925804</v>
      </c>
      <c r="L75" s="71">
        <v>3.189545602256302</v>
      </c>
      <c r="M75" s="71">
        <v>51.435808356286209</v>
      </c>
      <c r="N75" s="71">
        <v>55.745300566984923</v>
      </c>
      <c r="O75" s="71">
        <v>42.056117082716767</v>
      </c>
      <c r="P75" s="71">
        <v>37.803429941100767</v>
      </c>
      <c r="Q75" s="71">
        <v>2.33244935049439</v>
      </c>
      <c r="R75" s="71">
        <v>0</v>
      </c>
      <c r="S75" s="71">
        <v>1.6039049894780539</v>
      </c>
      <c r="T75" s="72"/>
      <c r="U75" s="71">
        <v>24628907</v>
      </c>
      <c r="V75" s="71">
        <v>2114</v>
      </c>
      <c r="W75" s="71">
        <v>47</v>
      </c>
      <c r="X75" s="71">
        <v>10915</v>
      </c>
      <c r="Y75" s="71">
        <v>12203</v>
      </c>
      <c r="Z75" s="71">
        <v>20809</v>
      </c>
      <c r="AA75" s="71">
        <v>7403</v>
      </c>
      <c r="AB75" s="71">
        <v>37497</v>
      </c>
      <c r="AC75" s="71">
        <v>0</v>
      </c>
      <c r="AD75" s="71">
        <v>1.6039049894780539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1803</v>
      </c>
      <c r="B76" s="70">
        <v>328</v>
      </c>
      <c r="C76" s="70">
        <v>5</v>
      </c>
      <c r="D76" s="70">
        <v>20</v>
      </c>
      <c r="E76" s="70">
        <v>2008</v>
      </c>
      <c r="F76" s="70" t="s">
        <v>792</v>
      </c>
      <c r="G76" s="70" t="s">
        <v>1798</v>
      </c>
      <c r="H76" s="70" t="s">
        <v>1799</v>
      </c>
      <c r="I76" s="148"/>
      <c r="J76" s="71">
        <v>278.35327512600242</v>
      </c>
      <c r="K76" s="71">
        <v>6.7056020346001919</v>
      </c>
      <c r="L76" s="71">
        <v>2.845300850896908</v>
      </c>
      <c r="M76" s="71">
        <v>52.861427338995163</v>
      </c>
      <c r="N76" s="71">
        <v>53.915212757068247</v>
      </c>
      <c r="O76" s="71">
        <v>40.598832348642269</v>
      </c>
      <c r="P76" s="71">
        <v>36.995245067560049</v>
      </c>
      <c r="Q76" s="71">
        <v>2.2632510339026202</v>
      </c>
      <c r="R76" s="71">
        <v>0</v>
      </c>
      <c r="S76" s="71">
        <v>1.589153391341251</v>
      </c>
      <c r="T76" s="72"/>
      <c r="U76" s="71">
        <v>23050813</v>
      </c>
      <c r="V76" s="71">
        <v>2114</v>
      </c>
      <c r="W76" s="71">
        <v>47</v>
      </c>
      <c r="X76" s="71">
        <v>10915</v>
      </c>
      <c r="Y76" s="71">
        <v>12168</v>
      </c>
      <c r="Z76" s="71">
        <v>20793</v>
      </c>
      <c r="AA76" s="71">
        <v>7253</v>
      </c>
      <c r="AB76" s="71">
        <v>36983</v>
      </c>
      <c r="AC76" s="71">
        <v>0</v>
      </c>
      <c r="AD76" s="71">
        <v>1.589153391341251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1804</v>
      </c>
      <c r="B77" s="70">
        <v>329</v>
      </c>
      <c r="C77" s="70">
        <v>6</v>
      </c>
      <c r="D77" s="70">
        <v>20</v>
      </c>
      <c r="E77" s="70">
        <v>2009</v>
      </c>
      <c r="F77" s="70" t="s">
        <v>176</v>
      </c>
      <c r="G77" s="70" t="s">
        <v>1798</v>
      </c>
      <c r="H77" s="70" t="s">
        <v>1799</v>
      </c>
      <c r="I77" s="148"/>
      <c r="J77" s="71">
        <v>203.56643564612119</v>
      </c>
      <c r="K77" s="71">
        <v>5.0444246633117213</v>
      </c>
      <c r="L77" s="71">
        <v>24.471098960906499</v>
      </c>
      <c r="M77" s="71">
        <v>53.675868571003321</v>
      </c>
      <c r="N77" s="71">
        <v>54.603965378328994</v>
      </c>
      <c r="O77" s="71">
        <v>41.216604000079563</v>
      </c>
      <c r="P77" s="71">
        <v>35.300886120882602</v>
      </c>
      <c r="Q77" s="71">
        <v>2.1313514215170901</v>
      </c>
      <c r="R77" s="71">
        <v>0</v>
      </c>
      <c r="S77" s="71">
        <v>1.766678444909465</v>
      </c>
      <c r="T77" s="72"/>
      <c r="U77" s="71">
        <v>14084998</v>
      </c>
      <c r="V77" s="71">
        <v>1900</v>
      </c>
      <c r="W77" s="71">
        <v>587</v>
      </c>
      <c r="X77" s="71">
        <v>11460</v>
      </c>
      <c r="Y77" s="71">
        <v>12246</v>
      </c>
      <c r="Z77" s="71">
        <v>20836</v>
      </c>
      <c r="AA77" s="71">
        <v>7105</v>
      </c>
      <c r="AB77" s="71">
        <v>36560</v>
      </c>
      <c r="AC77" s="71">
        <v>0</v>
      </c>
      <c r="AD77" s="71">
        <v>1.766678444909465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324.72699999999998</v>
      </c>
      <c r="BK77" s="71">
        <v>0</v>
      </c>
      <c r="BL77" s="71">
        <v>0</v>
      </c>
      <c r="BM77" s="71">
        <v>0</v>
      </c>
      <c r="BN77" s="72"/>
      <c r="BO77" s="71">
        <v>0</v>
      </c>
      <c r="BP77" s="71">
        <v>0</v>
      </c>
      <c r="BQ77" s="71">
        <v>7</v>
      </c>
      <c r="BR77" s="71">
        <v>0</v>
      </c>
      <c r="BS77" s="71">
        <v>0</v>
      </c>
      <c r="BT77" s="71">
        <v>0</v>
      </c>
      <c r="BU77"/>
      <c r="BV77" s="70">
        <v>290.2</v>
      </c>
      <c r="BW77" s="70">
        <v>25.872</v>
      </c>
      <c r="BX77" s="70">
        <v>0</v>
      </c>
      <c r="BY77" s="70">
        <v>0</v>
      </c>
      <c r="BZ77" s="70">
        <v>0</v>
      </c>
      <c r="CA77" s="70">
        <v>0</v>
      </c>
      <c r="CB77" s="70">
        <v>8.6549999999999994</v>
      </c>
      <c r="CC77" s="70">
        <v>0</v>
      </c>
      <c r="CD77" s="70">
        <v>0</v>
      </c>
    </row>
    <row r="78" spans="1:82">
      <c r="A78" s="70" t="s">
        <v>1805</v>
      </c>
      <c r="B78" s="70">
        <v>330</v>
      </c>
      <c r="C78" s="70">
        <v>7</v>
      </c>
      <c r="D78" s="70">
        <v>20</v>
      </c>
      <c r="E78" s="70">
        <v>2010</v>
      </c>
      <c r="F78" s="70" t="s">
        <v>177</v>
      </c>
      <c r="G78" s="70" t="s">
        <v>1798</v>
      </c>
      <c r="H78" s="70" t="s">
        <v>1799</v>
      </c>
      <c r="I78" s="148"/>
      <c r="J78" s="71">
        <v>190.0050991329731</v>
      </c>
      <c r="K78" s="71">
        <v>6.0940155336862194</v>
      </c>
      <c r="L78" s="71">
        <v>23.159626278495399</v>
      </c>
      <c r="M78" s="71">
        <v>52.35455409856857</v>
      </c>
      <c r="N78" s="71">
        <v>54.962497728903749</v>
      </c>
      <c r="O78" s="71">
        <v>41.175608131454723</v>
      </c>
      <c r="P78" s="71">
        <v>35.359171242873593</v>
      </c>
      <c r="Q78" s="71">
        <v>2.1981726878097301</v>
      </c>
      <c r="R78" s="71">
        <v>0</v>
      </c>
      <c r="S78" s="71">
        <v>1.378315273664515</v>
      </c>
      <c r="T78" s="72"/>
      <c r="U78" s="71">
        <v>13933736</v>
      </c>
      <c r="V78" s="71">
        <v>1900</v>
      </c>
      <c r="W78" s="71">
        <v>587</v>
      </c>
      <c r="X78" s="71">
        <v>11460</v>
      </c>
      <c r="Y78" s="71">
        <v>12242</v>
      </c>
      <c r="Z78" s="71">
        <v>20912</v>
      </c>
      <c r="AA78" s="71">
        <v>6939</v>
      </c>
      <c r="AB78" s="71">
        <v>36131</v>
      </c>
      <c r="AC78" s="71">
        <v>0</v>
      </c>
      <c r="AD78" s="71">
        <v>1.378315273664515</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320.27499999999998</v>
      </c>
      <c r="BK78" s="71">
        <v>0</v>
      </c>
      <c r="BL78" s="71">
        <v>0</v>
      </c>
      <c r="BM78" s="71">
        <v>0</v>
      </c>
      <c r="BN78" s="72"/>
      <c r="BO78" s="71">
        <v>0</v>
      </c>
      <c r="BP78" s="71">
        <v>0</v>
      </c>
      <c r="BQ78" s="71">
        <v>8</v>
      </c>
      <c r="BR78" s="71">
        <v>0</v>
      </c>
      <c r="BS78" s="71">
        <v>0</v>
      </c>
      <c r="BT78" s="71">
        <v>0</v>
      </c>
      <c r="BU78"/>
      <c r="BV78" s="70">
        <v>280.084</v>
      </c>
      <c r="BW78" s="70">
        <v>29.571999999999999</v>
      </c>
      <c r="BX78" s="70">
        <v>0</v>
      </c>
      <c r="BY78" s="70">
        <v>0</v>
      </c>
      <c r="BZ78" s="70">
        <v>0</v>
      </c>
      <c r="CA78" s="70">
        <v>0</v>
      </c>
      <c r="CB78" s="70">
        <v>7.3739999999999997</v>
      </c>
      <c r="CC78" s="70">
        <v>3.2450000000000001</v>
      </c>
      <c r="CD78" s="70">
        <v>0</v>
      </c>
    </row>
    <row r="79" spans="1:82">
      <c r="A79" s="70" t="s">
        <v>1806</v>
      </c>
      <c r="B79" s="70">
        <v>331</v>
      </c>
      <c r="C79" s="70">
        <v>8</v>
      </c>
      <c r="D79" s="70">
        <v>20</v>
      </c>
      <c r="E79" s="70">
        <v>2011</v>
      </c>
      <c r="F79" s="70" t="s">
        <v>178</v>
      </c>
      <c r="G79" s="70" t="s">
        <v>1798</v>
      </c>
      <c r="H79" s="70" t="s">
        <v>1799</v>
      </c>
      <c r="I79" s="148"/>
      <c r="J79" s="71">
        <v>179.67164120819331</v>
      </c>
      <c r="K79" s="71">
        <v>8.0072628411305509</v>
      </c>
      <c r="L79" s="71">
        <v>23.392362931130702</v>
      </c>
      <c r="M79" s="71">
        <v>61.11443798628666</v>
      </c>
      <c r="N79" s="71">
        <v>59.720435449487553</v>
      </c>
      <c r="O79" s="71">
        <v>40.558323840282583</v>
      </c>
      <c r="P79" s="71">
        <v>34.263121379249633</v>
      </c>
      <c r="Q79" s="71">
        <v>2.5027940188851998</v>
      </c>
      <c r="R79" s="71">
        <v>0</v>
      </c>
      <c r="S79" s="71">
        <v>1.287450348265462</v>
      </c>
      <c r="T79" s="72"/>
      <c r="U79" s="71">
        <v>11380789</v>
      </c>
      <c r="V79" s="71">
        <v>1900</v>
      </c>
      <c r="W79" s="71">
        <v>587</v>
      </c>
      <c r="X79" s="71">
        <v>11460</v>
      </c>
      <c r="Y79" s="71">
        <v>12273</v>
      </c>
      <c r="Z79" s="71">
        <v>21046</v>
      </c>
      <c r="AA79" s="71">
        <v>6924</v>
      </c>
      <c r="AB79" s="71">
        <v>35664</v>
      </c>
      <c r="AC79" s="71">
        <v>0</v>
      </c>
      <c r="AD79" s="71">
        <v>1.287450348265462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279.48399999999998</v>
      </c>
      <c r="BK79" s="71">
        <v>0</v>
      </c>
      <c r="BL79" s="71">
        <v>0</v>
      </c>
      <c r="BM79" s="71">
        <v>0</v>
      </c>
      <c r="BN79" s="72"/>
      <c r="BO79" s="71">
        <v>0</v>
      </c>
      <c r="BP79" s="71">
        <v>0</v>
      </c>
      <c r="BQ79" s="71">
        <v>8</v>
      </c>
      <c r="BR79" s="71">
        <v>0</v>
      </c>
      <c r="BS79" s="71">
        <v>0</v>
      </c>
      <c r="BT79" s="71">
        <v>0</v>
      </c>
      <c r="BU79"/>
      <c r="BV79" s="70">
        <v>244.19200000000001</v>
      </c>
      <c r="BW79" s="70">
        <v>35.292000000000002</v>
      </c>
      <c r="BX79" s="70">
        <v>0</v>
      </c>
      <c r="BY79" s="70">
        <v>0</v>
      </c>
      <c r="BZ79" s="70">
        <v>0</v>
      </c>
      <c r="CA79" s="70">
        <v>0</v>
      </c>
      <c r="CB79" s="70">
        <v>0</v>
      </c>
      <c r="CC79" s="70">
        <v>0</v>
      </c>
      <c r="CD79" s="70">
        <v>0</v>
      </c>
    </row>
    <row r="80" spans="1:82">
      <c r="A80" s="70" t="s">
        <v>1807</v>
      </c>
      <c r="B80" s="70">
        <v>332</v>
      </c>
      <c r="C80" s="70">
        <v>9</v>
      </c>
      <c r="D80" s="70">
        <v>20</v>
      </c>
      <c r="E80" s="70">
        <v>2012</v>
      </c>
      <c r="F80" s="70" t="s">
        <v>179</v>
      </c>
      <c r="G80" s="70" t="s">
        <v>1798</v>
      </c>
      <c r="H80" s="70" t="s">
        <v>1799</v>
      </c>
      <c r="I80" s="148"/>
      <c r="J80" s="71">
        <v>166.27297967860471</v>
      </c>
      <c r="K80" s="71">
        <v>8.0563342426504576</v>
      </c>
      <c r="L80" s="71">
        <v>25.539580612255779</v>
      </c>
      <c r="M80" s="71">
        <v>64.397785910115203</v>
      </c>
      <c r="N80" s="71">
        <v>67.905901045441382</v>
      </c>
      <c r="O80" s="71">
        <v>40.130182310406553</v>
      </c>
      <c r="P80" s="71">
        <v>33.831008442241583</v>
      </c>
      <c r="Q80" s="71">
        <v>2.6904905501671399</v>
      </c>
      <c r="R80" s="71">
        <v>0</v>
      </c>
      <c r="S80" s="71">
        <v>1.503991068310242</v>
      </c>
      <c r="T80" s="72"/>
      <c r="U80" s="71">
        <v>10433563</v>
      </c>
      <c r="V80" s="71">
        <v>1900</v>
      </c>
      <c r="W80" s="71">
        <v>587</v>
      </c>
      <c r="X80" s="71">
        <v>11460</v>
      </c>
      <c r="Y80" s="71">
        <v>12300</v>
      </c>
      <c r="Z80" s="71">
        <v>20989</v>
      </c>
      <c r="AA80" s="71">
        <v>6798</v>
      </c>
      <c r="AB80" s="71">
        <v>35287</v>
      </c>
      <c r="AC80" s="71">
        <v>0</v>
      </c>
      <c r="AD80" s="71">
        <v>1.503991068310242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284.25299999999999</v>
      </c>
      <c r="BK80" s="71">
        <v>0</v>
      </c>
      <c r="BL80" s="71">
        <v>0</v>
      </c>
      <c r="BM80" s="71">
        <v>0</v>
      </c>
      <c r="BN80" s="72"/>
      <c r="BO80" s="71">
        <v>0</v>
      </c>
      <c r="BP80" s="71">
        <v>0</v>
      </c>
      <c r="BQ80" s="71">
        <v>8</v>
      </c>
      <c r="BR80" s="71">
        <v>0</v>
      </c>
      <c r="BS80" s="71">
        <v>0</v>
      </c>
      <c r="BT80" s="71">
        <v>0</v>
      </c>
      <c r="BU80"/>
      <c r="BV80" s="70">
        <v>245.81700000000001</v>
      </c>
      <c r="BW80" s="70">
        <v>30.404</v>
      </c>
      <c r="BX80" s="70">
        <v>0</v>
      </c>
      <c r="BY80" s="70">
        <v>0</v>
      </c>
      <c r="BZ80" s="70">
        <v>0</v>
      </c>
      <c r="CA80" s="70">
        <v>0</v>
      </c>
      <c r="CB80" s="70">
        <v>4.7880000000000003</v>
      </c>
      <c r="CC80" s="70">
        <v>3.2440000000000002</v>
      </c>
      <c r="CD80" s="70">
        <v>0</v>
      </c>
    </row>
    <row r="81" spans="1:82">
      <c r="A81" s="70" t="s">
        <v>1808</v>
      </c>
      <c r="B81" s="70">
        <v>333</v>
      </c>
      <c r="C81" s="70">
        <v>10</v>
      </c>
      <c r="D81" s="70">
        <v>20</v>
      </c>
      <c r="E81" s="70">
        <v>2013</v>
      </c>
      <c r="F81" s="70" t="s">
        <v>180</v>
      </c>
      <c r="G81" s="70" t="s">
        <v>1798</v>
      </c>
      <c r="H81" s="70" t="s">
        <v>1799</v>
      </c>
      <c r="I81" s="148"/>
      <c r="J81" s="71">
        <v>138.79007513008571</v>
      </c>
      <c r="K81" s="71">
        <v>6.9394391687207291</v>
      </c>
      <c r="L81" s="71">
        <v>25.099050070593542</v>
      </c>
      <c r="M81" s="71">
        <v>64.093983771674885</v>
      </c>
      <c r="N81" s="71">
        <v>68.272354832436292</v>
      </c>
      <c r="O81" s="71">
        <v>38.583404945956659</v>
      </c>
      <c r="P81" s="71">
        <v>33.668752820040609</v>
      </c>
      <c r="Q81" s="71">
        <v>2.7167812250796102</v>
      </c>
      <c r="R81" s="71">
        <v>0</v>
      </c>
      <c r="S81" s="71">
        <v>1.321794546768283</v>
      </c>
      <c r="T81" s="72"/>
      <c r="U81" s="71">
        <v>8713355</v>
      </c>
      <c r="V81" s="71">
        <v>1900</v>
      </c>
      <c r="W81" s="71">
        <v>587</v>
      </c>
      <c r="X81" s="71">
        <v>11460</v>
      </c>
      <c r="Y81" s="71">
        <v>12347</v>
      </c>
      <c r="Z81" s="71">
        <v>21081</v>
      </c>
      <c r="AA81" s="71">
        <v>6740</v>
      </c>
      <c r="AB81" s="71">
        <v>35121</v>
      </c>
      <c r="AC81" s="71">
        <v>0</v>
      </c>
      <c r="AD81" s="71">
        <v>1.321794546768283</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270.495</v>
      </c>
      <c r="BK81" s="71">
        <v>0</v>
      </c>
      <c r="BL81" s="71">
        <v>0</v>
      </c>
      <c r="BM81" s="71">
        <v>0</v>
      </c>
      <c r="BN81" s="72"/>
      <c r="BO81" s="71">
        <v>0</v>
      </c>
      <c r="BP81" s="71">
        <v>0</v>
      </c>
      <c r="BQ81" s="71">
        <v>7</v>
      </c>
      <c r="BR81" s="71">
        <v>0</v>
      </c>
      <c r="BS81" s="71">
        <v>0</v>
      </c>
      <c r="BT81" s="71">
        <v>0</v>
      </c>
      <c r="BU81"/>
      <c r="BV81" s="70">
        <v>239.96600000000001</v>
      </c>
      <c r="BW81" s="70">
        <v>27</v>
      </c>
      <c r="BX81" s="70">
        <v>0</v>
      </c>
      <c r="BY81" s="70">
        <v>0</v>
      </c>
      <c r="BZ81" s="70">
        <v>0</v>
      </c>
      <c r="CA81" s="70">
        <v>0</v>
      </c>
      <c r="CB81" s="70">
        <v>3.5289999999999999</v>
      </c>
      <c r="CC81" s="70">
        <v>0</v>
      </c>
      <c r="CD81" s="70">
        <v>0</v>
      </c>
    </row>
    <row r="82" spans="1:82">
      <c r="A82" s="70" t="s">
        <v>1809</v>
      </c>
      <c r="B82" s="70">
        <v>334</v>
      </c>
      <c r="C82" s="70">
        <v>11</v>
      </c>
      <c r="D82" s="70">
        <v>20</v>
      </c>
      <c r="E82" s="70">
        <v>2014</v>
      </c>
      <c r="F82" s="70" t="s">
        <v>181</v>
      </c>
      <c r="G82" s="70" t="s">
        <v>1798</v>
      </c>
      <c r="H82" s="70" t="s">
        <v>1799</v>
      </c>
      <c r="I82" s="148"/>
      <c r="J82" s="71">
        <v>129.49210893870301</v>
      </c>
      <c r="K82" s="71">
        <v>6.5141878771514978</v>
      </c>
      <c r="L82" s="71">
        <v>13.159877974487539</v>
      </c>
      <c r="M82" s="71">
        <v>58.509582050837743</v>
      </c>
      <c r="N82" s="71">
        <v>59.416094664503447</v>
      </c>
      <c r="O82" s="71">
        <v>36.567633028600333</v>
      </c>
      <c r="P82" s="71">
        <v>33.376774252552153</v>
      </c>
      <c r="Q82" s="71">
        <v>2.5662154922776801</v>
      </c>
      <c r="R82" s="71">
        <v>0</v>
      </c>
      <c r="S82" s="71">
        <v>1.200394490688357</v>
      </c>
      <c r="T82" s="72"/>
      <c r="U82" s="71">
        <v>9203287</v>
      </c>
      <c r="V82" s="71">
        <v>1648</v>
      </c>
      <c r="W82" s="71">
        <v>420</v>
      </c>
      <c r="X82" s="71">
        <v>10809</v>
      </c>
      <c r="Y82" s="71">
        <v>12370</v>
      </c>
      <c r="Z82" s="71">
        <v>21043</v>
      </c>
      <c r="AA82" s="71">
        <v>6647</v>
      </c>
      <c r="AB82" s="71">
        <v>34577</v>
      </c>
      <c r="AC82" s="71">
        <v>0</v>
      </c>
      <c r="AD82" s="71">
        <v>1.200394490688357</v>
      </c>
      <c r="AE82" s="72"/>
      <c r="AF82" s="71"/>
      <c r="AG82" s="71"/>
      <c r="AH82" s="71"/>
      <c r="AI82" s="71"/>
      <c r="AJ82" s="71"/>
      <c r="AK82" s="71"/>
      <c r="AL82" s="71"/>
      <c r="AM82" s="71"/>
      <c r="AN82" s="71"/>
      <c r="AO82" s="71"/>
      <c r="AP82" s="71"/>
      <c r="AQ82" s="72"/>
      <c r="AR82" s="71">
        <v>60</v>
      </c>
      <c r="AS82" s="71">
        <v>0</v>
      </c>
      <c r="AT82" s="71">
        <v>0</v>
      </c>
      <c r="AU82" s="71">
        <v>0</v>
      </c>
      <c r="AV82" s="71">
        <v>0</v>
      </c>
      <c r="AW82" s="71">
        <v>0</v>
      </c>
      <c r="AX82" s="71"/>
      <c r="AY82" s="72"/>
      <c r="AZ82" s="71">
        <v>256.2</v>
      </c>
      <c r="BA82" s="71">
        <v>0</v>
      </c>
      <c r="BB82" s="71">
        <v>0</v>
      </c>
      <c r="BC82" s="71">
        <v>0</v>
      </c>
      <c r="BD82" s="71">
        <v>0</v>
      </c>
      <c r="BE82" s="71">
        <v>0</v>
      </c>
      <c r="BF82" s="71"/>
      <c r="BG82" s="72"/>
      <c r="BH82" s="71">
        <v>0</v>
      </c>
      <c r="BI82" s="71">
        <v>0</v>
      </c>
      <c r="BJ82" s="71">
        <v>257.26299999999998</v>
      </c>
      <c r="BK82" s="71">
        <v>0</v>
      </c>
      <c r="BL82" s="71">
        <v>0</v>
      </c>
      <c r="BM82" s="71">
        <v>0</v>
      </c>
      <c r="BN82" s="72"/>
      <c r="BO82" s="71">
        <v>0</v>
      </c>
      <c r="BP82" s="71">
        <v>0</v>
      </c>
      <c r="BQ82" s="71">
        <v>7</v>
      </c>
      <c r="BR82" s="71">
        <v>0</v>
      </c>
      <c r="BS82" s="71">
        <v>0</v>
      </c>
      <c r="BT82" s="71">
        <v>0</v>
      </c>
      <c r="BU82"/>
      <c r="BV82" s="70">
        <v>229.333</v>
      </c>
      <c r="BW82" s="70">
        <v>21.332000000000001</v>
      </c>
      <c r="BX82" s="70">
        <v>0</v>
      </c>
      <c r="BY82" s="70">
        <v>0</v>
      </c>
      <c r="BZ82" s="70">
        <v>0</v>
      </c>
      <c r="CA82" s="70">
        <v>0</v>
      </c>
      <c r="CB82" s="70">
        <v>6.5979999999999999</v>
      </c>
      <c r="CC82" s="70">
        <v>0</v>
      </c>
      <c r="CD82" s="70">
        <v>0</v>
      </c>
    </row>
    <row r="83" spans="1:82">
      <c r="A83" s="70" t="s">
        <v>1810</v>
      </c>
      <c r="B83" s="70">
        <v>335</v>
      </c>
      <c r="C83" s="70">
        <v>12</v>
      </c>
      <c r="D83" s="70">
        <v>20</v>
      </c>
      <c r="E83" s="70">
        <v>2015</v>
      </c>
      <c r="F83" s="70" t="s">
        <v>182</v>
      </c>
      <c r="G83" s="1064" t="s">
        <v>1798</v>
      </c>
      <c r="H83" s="70" t="s">
        <v>1799</v>
      </c>
      <c r="I83" s="148"/>
      <c r="J83" s="71">
        <v>124.10781112428781</v>
      </c>
      <c r="K83" s="71">
        <v>6.5853903714135793</v>
      </c>
      <c r="L83" s="71">
        <v>13.981628780326149</v>
      </c>
      <c r="M83" s="71">
        <v>48.928083953023148</v>
      </c>
      <c r="N83" s="71">
        <v>55.777422720373472</v>
      </c>
      <c r="O83" s="71">
        <v>36.028011364515713</v>
      </c>
      <c r="P83" s="71">
        <v>33.081524897695516</v>
      </c>
      <c r="Q83" s="71">
        <v>2.4772129724921901</v>
      </c>
      <c r="R83" s="71">
        <v>0</v>
      </c>
      <c r="S83" s="71">
        <v>1.187236477232416</v>
      </c>
      <c r="T83" s="72"/>
      <c r="U83" s="71">
        <v>9808122</v>
      </c>
      <c r="V83" s="71">
        <v>1648</v>
      </c>
      <c r="W83" s="71">
        <v>420</v>
      </c>
      <c r="X83" s="71">
        <v>10809</v>
      </c>
      <c r="Y83" s="71">
        <v>12431</v>
      </c>
      <c r="Z83" s="71">
        <v>20932</v>
      </c>
      <c r="AA83" s="71">
        <v>6583</v>
      </c>
      <c r="AB83" s="71">
        <v>34096</v>
      </c>
      <c r="AC83" s="71">
        <v>0</v>
      </c>
      <c r="AD83" s="71">
        <v>1.187236477232416</v>
      </c>
      <c r="AE83" s="72"/>
      <c r="AF83" s="71">
        <v>106565337.5510425</v>
      </c>
      <c r="AG83" s="71">
        <v>4437203.6080518616</v>
      </c>
      <c r="AH83" s="71">
        <v>2843228.9366302351</v>
      </c>
      <c r="AI83" s="71">
        <v>65107534.752759472</v>
      </c>
      <c r="AJ83" s="71">
        <v>68149833.132435575</v>
      </c>
      <c r="AK83" s="71">
        <v>0</v>
      </c>
      <c r="AL83" s="71">
        <v>0</v>
      </c>
      <c r="AM83" s="71">
        <v>4672713.7726593614</v>
      </c>
      <c r="AN83" s="71">
        <v>0</v>
      </c>
      <c r="AO83" s="71">
        <v>0</v>
      </c>
      <c r="AP83" s="71">
        <v>251775851.75357902</v>
      </c>
      <c r="AQ83" s="72"/>
      <c r="AR83" s="71">
        <v>64</v>
      </c>
      <c r="AS83" s="71">
        <v>3</v>
      </c>
      <c r="AT83" s="71">
        <v>0</v>
      </c>
      <c r="AU83" s="71">
        <v>0</v>
      </c>
      <c r="AV83" s="71">
        <v>0</v>
      </c>
      <c r="AW83" s="71">
        <v>0</v>
      </c>
      <c r="AX83" s="71"/>
      <c r="AY83" s="72"/>
      <c r="AZ83" s="71">
        <v>271.10000000000002</v>
      </c>
      <c r="BA83" s="71">
        <v>45.8</v>
      </c>
      <c r="BB83" s="71">
        <v>0</v>
      </c>
      <c r="BC83" s="71">
        <v>0</v>
      </c>
      <c r="BD83" s="71">
        <v>0</v>
      </c>
      <c r="BE83" s="71">
        <v>0</v>
      </c>
      <c r="BF83" s="71"/>
      <c r="BG83" s="72"/>
      <c r="BH83" s="71">
        <v>0</v>
      </c>
      <c r="BI83" s="71">
        <v>0</v>
      </c>
      <c r="BJ83" s="71">
        <v>260.30200000000002</v>
      </c>
      <c r="BK83" s="71">
        <v>0</v>
      </c>
      <c r="BL83" s="71">
        <v>0</v>
      </c>
      <c r="BM83" s="71">
        <v>0</v>
      </c>
      <c r="BN83" s="72"/>
      <c r="BO83" s="71">
        <v>0</v>
      </c>
      <c r="BP83" s="71">
        <v>0</v>
      </c>
      <c r="BQ83" s="71">
        <v>7</v>
      </c>
      <c r="BR83" s="71">
        <v>0</v>
      </c>
      <c r="BS83" s="71">
        <v>0</v>
      </c>
      <c r="BT83" s="71">
        <v>0</v>
      </c>
      <c r="BU83"/>
      <c r="BV83" s="70">
        <v>225.995</v>
      </c>
      <c r="BW83" s="70">
        <v>19.001999999999999</v>
      </c>
      <c r="BX83" s="70">
        <v>0</v>
      </c>
      <c r="BY83" s="70">
        <v>0</v>
      </c>
      <c r="BZ83" s="70">
        <v>0</v>
      </c>
      <c r="CA83" s="70">
        <v>3.3180000000000001</v>
      </c>
      <c r="CB83" s="70">
        <v>11.987</v>
      </c>
      <c r="CC83" s="70">
        <v>0</v>
      </c>
      <c r="CD83" s="70">
        <v>0</v>
      </c>
    </row>
    <row r="84" spans="1:82">
      <c r="A84" s="70" t="s">
        <v>1811</v>
      </c>
      <c r="B84" s="70">
        <v>336</v>
      </c>
      <c r="C84" s="70">
        <v>13</v>
      </c>
      <c r="D84" s="70">
        <v>20</v>
      </c>
      <c r="E84" s="70">
        <v>2016</v>
      </c>
      <c r="F84" s="70" t="s">
        <v>155</v>
      </c>
      <c r="G84" s="1064" t="s">
        <v>1798</v>
      </c>
      <c r="H84" s="70" t="s">
        <v>1799</v>
      </c>
      <c r="I84" s="148"/>
      <c r="J84" s="71">
        <v>140.12529049169987</v>
      </c>
      <c r="K84" s="71">
        <v>5.6162724663310613</v>
      </c>
      <c r="L84" s="71">
        <v>17.994893672217575</v>
      </c>
      <c r="M84" s="71">
        <v>47.586126617782263</v>
      </c>
      <c r="N84" s="71">
        <v>52.160901348483456</v>
      </c>
      <c r="O84" s="71">
        <v>35.566701803988138</v>
      </c>
      <c r="P84" s="71">
        <v>34.283141966732437</v>
      </c>
      <c r="Q84" s="71">
        <v>2.371611599163304</v>
      </c>
      <c r="R84" s="71">
        <v>0</v>
      </c>
      <c r="S84" s="71">
        <v>1.3345638520237459</v>
      </c>
      <c r="T84" s="72"/>
      <c r="U84" s="71">
        <v>10800778</v>
      </c>
      <c r="V84" s="71">
        <v>1648</v>
      </c>
      <c r="W84" s="71">
        <v>420</v>
      </c>
      <c r="X84" s="71">
        <v>10809</v>
      </c>
      <c r="Y84" s="71">
        <v>12407</v>
      </c>
      <c r="Z84" s="71">
        <v>20918</v>
      </c>
      <c r="AA84" s="71">
        <v>7056</v>
      </c>
      <c r="AB84" s="71">
        <v>33577</v>
      </c>
      <c r="AC84" s="71">
        <v>0</v>
      </c>
      <c r="AD84" s="71">
        <v>1.3345638520237459</v>
      </c>
      <c r="AE84" s="72"/>
      <c r="AF84" s="71">
        <v>121015056.3871114</v>
      </c>
      <c r="AG84" s="71">
        <v>3619548.617513339</v>
      </c>
      <c r="AH84" s="71">
        <v>2834286.4472435908</v>
      </c>
      <c r="AI84" s="71">
        <v>66718481.562608287</v>
      </c>
      <c r="AJ84" s="71">
        <v>61282668.286570169</v>
      </c>
      <c r="AK84" s="71">
        <v>0</v>
      </c>
      <c r="AL84" s="71">
        <v>0</v>
      </c>
      <c r="AM84" s="71">
        <v>4605161.9813776398</v>
      </c>
      <c r="AN84" s="71">
        <v>0</v>
      </c>
      <c r="AO84" s="71">
        <v>0</v>
      </c>
      <c r="AP84" s="71">
        <v>260075203.28242439</v>
      </c>
      <c r="AQ84" s="72"/>
      <c r="AR84" s="71">
        <v>75</v>
      </c>
      <c r="AS84" s="71">
        <v>3</v>
      </c>
      <c r="AT84" s="71">
        <v>0</v>
      </c>
      <c r="AU84" s="71">
        <v>0</v>
      </c>
      <c r="AV84" s="71">
        <v>0</v>
      </c>
      <c r="AW84" s="71">
        <v>0</v>
      </c>
      <c r="AX84" s="71"/>
      <c r="AY84" s="72"/>
      <c r="AZ84" s="71">
        <v>334.8</v>
      </c>
      <c r="BA84" s="71">
        <v>45.8</v>
      </c>
      <c r="BB84" s="71">
        <v>0</v>
      </c>
      <c r="BC84" s="71">
        <v>0</v>
      </c>
      <c r="BD84" s="71">
        <v>0</v>
      </c>
      <c r="BE84" s="71">
        <v>0</v>
      </c>
      <c r="BF84" s="71"/>
      <c r="BG84" s="72"/>
      <c r="BH84" s="71">
        <v>0</v>
      </c>
      <c r="BI84" s="71">
        <v>0</v>
      </c>
      <c r="BJ84" s="71">
        <v>248.31100000000001</v>
      </c>
      <c r="BK84" s="71">
        <v>0</v>
      </c>
      <c r="BL84" s="71">
        <v>0</v>
      </c>
      <c r="BM84" s="71">
        <v>0</v>
      </c>
      <c r="BN84" s="72"/>
      <c r="BO84" s="71">
        <v>0</v>
      </c>
      <c r="BP84" s="71">
        <v>0</v>
      </c>
      <c r="BQ84" s="71">
        <v>7</v>
      </c>
      <c r="BR84" s="71">
        <v>0</v>
      </c>
      <c r="BS84" s="71">
        <v>0</v>
      </c>
      <c r="BT84" s="71">
        <v>0</v>
      </c>
      <c r="BU84"/>
      <c r="BV84" s="70">
        <v>225.50399999999999</v>
      </c>
      <c r="BW84" s="70">
        <v>11.445</v>
      </c>
      <c r="BX84" s="70">
        <v>0</v>
      </c>
      <c r="BY84" s="70">
        <v>0</v>
      </c>
      <c r="BZ84" s="70">
        <v>0</v>
      </c>
      <c r="CA84" s="70">
        <v>0</v>
      </c>
      <c r="CB84" s="70">
        <v>11.362</v>
      </c>
      <c r="CC84" s="70">
        <v>0</v>
      </c>
      <c r="CD84" s="70">
        <v>0</v>
      </c>
    </row>
    <row r="85" spans="1:82">
      <c r="A85" s="70" t="s">
        <v>1812</v>
      </c>
      <c r="B85" s="70">
        <v>337</v>
      </c>
      <c r="C85" s="70">
        <v>14</v>
      </c>
      <c r="D85" s="70">
        <v>20</v>
      </c>
      <c r="E85" s="70">
        <v>2017</v>
      </c>
      <c r="F85" s="70" t="s">
        <v>156</v>
      </c>
      <c r="G85" s="70" t="s">
        <v>1798</v>
      </c>
      <c r="H85" s="70" t="s">
        <v>1799</v>
      </c>
      <c r="I85" s="148"/>
      <c r="J85" s="71">
        <v>126.92552321922781</v>
      </c>
      <c r="K85" s="71">
        <v>5.7459932225785124</v>
      </c>
      <c r="L85" s="71">
        <v>16.211200481451918</v>
      </c>
      <c r="M85" s="71">
        <v>45.851967062200416</v>
      </c>
      <c r="N85" s="71">
        <v>55.382042901587639</v>
      </c>
      <c r="O85" s="71">
        <v>34.732110834114941</v>
      </c>
      <c r="P85" s="71">
        <v>33.877680701482547</v>
      </c>
      <c r="Q85" s="71">
        <v>2.2589766235458901</v>
      </c>
      <c r="R85" s="71">
        <v>0</v>
      </c>
      <c r="S85" s="71">
        <v>1.3421510084799999</v>
      </c>
      <c r="T85" s="72"/>
      <c r="U85" s="71">
        <v>10447447</v>
      </c>
      <c r="V85" s="71">
        <v>1648</v>
      </c>
      <c r="W85" s="71">
        <v>420</v>
      </c>
      <c r="X85" s="71">
        <v>10809</v>
      </c>
      <c r="Y85" s="71">
        <v>12429</v>
      </c>
      <c r="Z85" s="71">
        <v>20766</v>
      </c>
      <c r="AA85" s="71">
        <v>7017</v>
      </c>
      <c r="AB85" s="71">
        <v>33073</v>
      </c>
      <c r="AC85" s="71">
        <v>0</v>
      </c>
      <c r="AD85" s="71">
        <v>1.3421510084799999</v>
      </c>
      <c r="AE85" s="72"/>
      <c r="AF85" s="71">
        <v>113392725.42368171</v>
      </c>
      <c r="AG85" s="71">
        <v>4120620.544942338</v>
      </c>
      <c r="AH85" s="71">
        <v>3431802.3998236931</v>
      </c>
      <c r="AI85" s="71">
        <v>68585179.244156435</v>
      </c>
      <c r="AJ85" s="71">
        <v>65515642.239278167</v>
      </c>
      <c r="AK85" s="71">
        <v>0</v>
      </c>
      <c r="AL85" s="71">
        <v>0</v>
      </c>
      <c r="AM85" s="71">
        <v>4543134.8941879664</v>
      </c>
      <c r="AN85" s="71">
        <v>0</v>
      </c>
      <c r="AO85" s="71">
        <v>0</v>
      </c>
      <c r="AP85" s="71">
        <v>259589104.7460703</v>
      </c>
      <c r="AQ85" s="72"/>
      <c r="AR85" s="71">
        <v>85</v>
      </c>
      <c r="AS85" s="71">
        <v>4</v>
      </c>
      <c r="AT85" s="71">
        <v>0</v>
      </c>
      <c r="AU85" s="71">
        <v>0</v>
      </c>
      <c r="AV85" s="71">
        <v>0</v>
      </c>
      <c r="AW85" s="71">
        <v>0</v>
      </c>
      <c r="AX85" s="71"/>
      <c r="AY85" s="72"/>
      <c r="AZ85" s="71">
        <v>388</v>
      </c>
      <c r="BA85" s="71">
        <v>947.4</v>
      </c>
      <c r="BB85" s="71">
        <v>0</v>
      </c>
      <c r="BC85" s="71">
        <v>0</v>
      </c>
      <c r="BD85" s="71">
        <v>0</v>
      </c>
      <c r="BE85" s="71">
        <v>0</v>
      </c>
      <c r="BF85" s="71"/>
      <c r="BG85" s="72"/>
      <c r="BH85" s="71">
        <v>0</v>
      </c>
      <c r="BI85" s="71">
        <v>0</v>
      </c>
      <c r="BJ85" s="71">
        <v>199.07499999999999</v>
      </c>
      <c r="BK85" s="71">
        <v>0</v>
      </c>
      <c r="BL85" s="71">
        <v>0</v>
      </c>
      <c r="BM85" s="71">
        <v>0</v>
      </c>
      <c r="BN85" s="72"/>
      <c r="BO85" s="71">
        <v>0</v>
      </c>
      <c r="BP85" s="71">
        <v>0</v>
      </c>
      <c r="BQ85" s="71">
        <v>6</v>
      </c>
      <c r="BR85" s="71">
        <v>0</v>
      </c>
      <c r="BS85" s="71">
        <v>0</v>
      </c>
      <c r="BT85" s="71">
        <v>0</v>
      </c>
      <c r="BU85"/>
      <c r="BV85" s="70">
        <v>181.28200000000001</v>
      </c>
      <c r="BW85" s="70">
        <v>3.0790000000000002</v>
      </c>
      <c r="BX85" s="70">
        <v>0</v>
      </c>
      <c r="BY85" s="70">
        <v>0</v>
      </c>
      <c r="BZ85" s="70">
        <v>0</v>
      </c>
      <c r="CA85" s="70">
        <v>0</v>
      </c>
      <c r="CB85" s="70">
        <v>14.714</v>
      </c>
      <c r="CC85" s="70">
        <v>0</v>
      </c>
      <c r="CD85" s="70">
        <v>0</v>
      </c>
    </row>
    <row r="86" spans="1:82">
      <c r="A86" s="70" t="s">
        <v>1813</v>
      </c>
      <c r="B86" s="70">
        <v>338</v>
      </c>
      <c r="C86" s="70">
        <v>15</v>
      </c>
      <c r="D86" s="70">
        <v>20</v>
      </c>
      <c r="E86" s="70">
        <v>2018</v>
      </c>
      <c r="F86" s="70" t="s">
        <v>183</v>
      </c>
      <c r="G86" s="70" t="s">
        <v>1798</v>
      </c>
      <c r="H86" s="70" t="s">
        <v>1799</v>
      </c>
      <c r="I86" s="148"/>
      <c r="J86" s="71">
        <v>130.51943918070808</v>
      </c>
      <c r="K86" s="71">
        <v>5.2614970813338138</v>
      </c>
      <c r="L86" s="71">
        <v>15.104737536676009</v>
      </c>
      <c r="M86" s="71">
        <v>44.742542562353997</v>
      </c>
      <c r="N86" s="71">
        <v>51.730939052828511</v>
      </c>
      <c r="O86" s="71">
        <v>34.054953420147598</v>
      </c>
      <c r="P86" s="71">
        <v>33.59781284869964</v>
      </c>
      <c r="Q86" s="71">
        <v>2.0600038465232302</v>
      </c>
      <c r="R86" s="71">
        <v>0</v>
      </c>
      <c r="S86" s="71">
        <v>1.3414465696</v>
      </c>
      <c r="T86" s="72"/>
      <c r="U86" s="71">
        <v>10770772</v>
      </c>
      <c r="V86" s="71">
        <v>1648</v>
      </c>
      <c r="W86" s="71">
        <v>420</v>
      </c>
      <c r="X86" s="71">
        <v>10809</v>
      </c>
      <c r="Y86" s="71">
        <v>12392</v>
      </c>
      <c r="Z86" s="71">
        <v>20751</v>
      </c>
      <c r="AA86" s="71">
        <v>7029</v>
      </c>
      <c r="AB86" s="71">
        <v>32502</v>
      </c>
      <c r="AC86" s="71">
        <v>0</v>
      </c>
      <c r="AD86" s="71">
        <v>1.3414465696</v>
      </c>
      <c r="AE86" s="72"/>
      <c r="AF86" s="71">
        <v>116439411.7510111</v>
      </c>
      <c r="AG86" s="71">
        <v>3613516.0716415648</v>
      </c>
      <c r="AH86" s="71">
        <v>3245093.397359794</v>
      </c>
      <c r="AI86" s="71">
        <v>64850819.782101803</v>
      </c>
      <c r="AJ86" s="71">
        <v>64274776.853198789</v>
      </c>
      <c r="AK86" s="71">
        <v>0</v>
      </c>
      <c r="AL86" s="71">
        <v>0</v>
      </c>
      <c r="AM86" s="71">
        <v>4473936.4003500119</v>
      </c>
      <c r="AN86" s="71">
        <v>0</v>
      </c>
      <c r="AO86" s="71">
        <v>0</v>
      </c>
      <c r="AP86" s="71">
        <v>256897554.25566307</v>
      </c>
      <c r="AQ86" s="72"/>
      <c r="AR86" s="71">
        <v>108</v>
      </c>
      <c r="AS86" s="71">
        <v>5</v>
      </c>
      <c r="AT86" s="71">
        <v>0</v>
      </c>
      <c r="AU86" s="71">
        <v>0</v>
      </c>
      <c r="AV86" s="71">
        <v>0</v>
      </c>
      <c r="AW86" s="71">
        <v>0</v>
      </c>
      <c r="AX86" s="71"/>
      <c r="AY86" s="72"/>
      <c r="AZ86" s="71">
        <v>495.8</v>
      </c>
      <c r="BA86" s="71">
        <v>975</v>
      </c>
      <c r="BB86" s="71">
        <v>0</v>
      </c>
      <c r="BC86" s="71">
        <v>0</v>
      </c>
      <c r="BD86" s="71">
        <v>0</v>
      </c>
      <c r="BE86" s="71">
        <v>0</v>
      </c>
      <c r="BF86" s="71"/>
      <c r="BG86" s="72"/>
      <c r="BH86" s="71">
        <v>0</v>
      </c>
      <c r="BI86" s="71">
        <v>0</v>
      </c>
      <c r="BJ86" s="71">
        <v>153.21700000000001</v>
      </c>
      <c r="BK86" s="71">
        <v>0</v>
      </c>
      <c r="BL86" s="71">
        <v>0</v>
      </c>
      <c r="BM86" s="71">
        <v>0</v>
      </c>
      <c r="BN86" s="72"/>
      <c r="BO86" s="71">
        <v>0</v>
      </c>
      <c r="BP86" s="71">
        <v>0</v>
      </c>
      <c r="BQ86" s="71">
        <v>6</v>
      </c>
      <c r="BR86" s="71">
        <v>0</v>
      </c>
      <c r="BS86" s="71">
        <v>0</v>
      </c>
      <c r="BT86" s="71">
        <v>0</v>
      </c>
      <c r="BU86"/>
      <c r="BV86" s="70">
        <v>136.084</v>
      </c>
      <c r="BW86" s="70">
        <v>3.9750000000000001</v>
      </c>
      <c r="BX86" s="70">
        <v>0</v>
      </c>
      <c r="BY86" s="70">
        <v>0</v>
      </c>
      <c r="BZ86" s="70">
        <v>0</v>
      </c>
      <c r="CA86" s="70">
        <v>0</v>
      </c>
      <c r="CB86" s="70">
        <v>13.157999999999999</v>
      </c>
      <c r="CC86" s="70">
        <v>0</v>
      </c>
      <c r="CD86" s="70">
        <v>0</v>
      </c>
    </row>
    <row r="87" spans="1:82">
      <c r="A87" s="70" t="s">
        <v>1814</v>
      </c>
      <c r="B87" s="70">
        <v>339</v>
      </c>
      <c r="C87" s="70">
        <v>16</v>
      </c>
      <c r="D87" s="70">
        <v>20</v>
      </c>
      <c r="E87" s="70">
        <v>2019</v>
      </c>
      <c r="F87" s="70" t="s">
        <v>158</v>
      </c>
      <c r="G87" s="70" t="s">
        <v>1798</v>
      </c>
      <c r="H87" s="70" t="s">
        <v>1799</v>
      </c>
      <c r="I87" s="148"/>
      <c r="J87" s="71">
        <v>115.81098703543293</v>
      </c>
      <c r="K87" s="71">
        <v>5.926581493240219</v>
      </c>
      <c r="L87" s="71">
        <v>15.246786255328747</v>
      </c>
      <c r="M87" s="71">
        <v>45.393783247365093</v>
      </c>
      <c r="N87" s="71">
        <v>50.2133656442712</v>
      </c>
      <c r="O87" s="71">
        <v>32.785627619945537</v>
      </c>
      <c r="P87" s="71">
        <v>30.663043899778721</v>
      </c>
      <c r="Q87" s="71">
        <v>1.9770720137498501</v>
      </c>
      <c r="R87" s="71">
        <v>0</v>
      </c>
      <c r="S87" s="71">
        <v>1.17332722312</v>
      </c>
      <c r="T87" s="72"/>
      <c r="U87" s="71">
        <v>10155929</v>
      </c>
      <c r="V87" s="71">
        <v>1648</v>
      </c>
      <c r="W87" s="71">
        <v>420</v>
      </c>
      <c r="X87" s="71">
        <v>10809</v>
      </c>
      <c r="Y87" s="71">
        <v>12486</v>
      </c>
      <c r="Z87" s="71">
        <v>20526</v>
      </c>
      <c r="AA87" s="71">
        <v>6367</v>
      </c>
      <c r="AB87" s="71">
        <v>32038</v>
      </c>
      <c r="AC87" s="71">
        <v>0</v>
      </c>
      <c r="AD87" s="71">
        <v>1.17332722312</v>
      </c>
      <c r="AE87" s="72"/>
      <c r="AF87" s="71">
        <v>101057905.4516343</v>
      </c>
      <c r="AG87" s="71">
        <v>3521189.2643850911</v>
      </c>
      <c r="AH87" s="71">
        <v>3432072.3889377718</v>
      </c>
      <c r="AI87" s="71">
        <v>66973498.230360009</v>
      </c>
      <c r="AJ87" s="71">
        <v>62639383.735333733</v>
      </c>
      <c r="AK87" s="71">
        <v>0</v>
      </c>
      <c r="AL87" s="71">
        <v>0</v>
      </c>
      <c r="AM87" s="71">
        <v>4363334.4180651279</v>
      </c>
      <c r="AN87" s="71">
        <v>0</v>
      </c>
      <c r="AO87" s="71">
        <v>0</v>
      </c>
      <c r="AP87" s="71">
        <v>241987383.48871604</v>
      </c>
      <c r="AQ87" s="72"/>
      <c r="AR87" s="71">
        <v>131</v>
      </c>
      <c r="AS87" s="71">
        <v>5</v>
      </c>
      <c r="AT87" s="71">
        <v>0</v>
      </c>
      <c r="AU87" s="71">
        <v>2</v>
      </c>
      <c r="AV87" s="71">
        <v>0</v>
      </c>
      <c r="AW87" s="71">
        <v>0</v>
      </c>
      <c r="AX87" s="71"/>
      <c r="AY87" s="72"/>
      <c r="AZ87" s="71">
        <v>608.70000000000005</v>
      </c>
      <c r="BA87" s="71">
        <v>974.9</v>
      </c>
      <c r="BB87" s="71">
        <v>0</v>
      </c>
      <c r="BC87" s="71">
        <v>2557</v>
      </c>
      <c r="BD87" s="71">
        <v>0</v>
      </c>
      <c r="BE87" s="71">
        <v>0</v>
      </c>
      <c r="BF87" s="71"/>
      <c r="BG87" s="72"/>
      <c r="BH87" s="71">
        <v>0</v>
      </c>
      <c r="BI87" s="71">
        <v>0</v>
      </c>
      <c r="BJ87" s="71">
        <v>188.49199999999999</v>
      </c>
      <c r="BK87" s="71">
        <v>0</v>
      </c>
      <c r="BL87" s="71">
        <v>0</v>
      </c>
      <c r="BM87" s="71">
        <v>0</v>
      </c>
      <c r="BN87" s="72"/>
      <c r="BO87" s="71">
        <v>0</v>
      </c>
      <c r="BP87" s="71">
        <v>0</v>
      </c>
      <c r="BQ87" s="71">
        <v>7</v>
      </c>
      <c r="BR87" s="71">
        <v>0</v>
      </c>
      <c r="BS87" s="71">
        <v>0</v>
      </c>
      <c r="BT87" s="71">
        <v>0</v>
      </c>
      <c r="BU87"/>
      <c r="BV87" s="70">
        <v>171.35</v>
      </c>
      <c r="BW87" s="70">
        <v>4.4240000000000004</v>
      </c>
      <c r="BX87" s="70">
        <v>0</v>
      </c>
      <c r="BY87" s="70">
        <v>0</v>
      </c>
      <c r="BZ87" s="70">
        <v>0</v>
      </c>
      <c r="CA87" s="70">
        <v>0</v>
      </c>
      <c r="CB87" s="70">
        <v>12.718</v>
      </c>
      <c r="CC87" s="70">
        <v>0</v>
      </c>
      <c r="CD87" s="70">
        <v>0</v>
      </c>
    </row>
    <row r="88" spans="1:82">
      <c r="A88" s="70" t="s">
        <v>1815</v>
      </c>
      <c r="B88" s="70">
        <v>340</v>
      </c>
      <c r="C88" s="70">
        <v>17</v>
      </c>
      <c r="D88" s="70">
        <v>20</v>
      </c>
      <c r="E88" s="70">
        <v>2020</v>
      </c>
      <c r="F88" s="70" t="s">
        <v>159</v>
      </c>
      <c r="G88" s="70" t="s">
        <v>1798</v>
      </c>
      <c r="H88" s="70" t="s">
        <v>1799</v>
      </c>
      <c r="I88" s="148"/>
      <c r="J88" s="71">
        <v>125.52889446185191</v>
      </c>
      <c r="K88" s="71">
        <v>5.1715462516937105</v>
      </c>
      <c r="L88" s="71">
        <v>14.015935586368906</v>
      </c>
      <c r="M88" s="71">
        <v>37.167907835719241</v>
      </c>
      <c r="N88" s="71">
        <v>46.372249659342771</v>
      </c>
      <c r="O88" s="71">
        <v>28.548516055258204</v>
      </c>
      <c r="P88" s="71">
        <v>28.744407451387147</v>
      </c>
      <c r="Q88" s="71">
        <v>1.84417350647141</v>
      </c>
      <c r="R88" s="71">
        <v>0</v>
      </c>
      <c r="S88" s="71">
        <v>1.27829466766</v>
      </c>
      <c r="T88" s="72"/>
      <c r="U88" s="71">
        <v>11643090</v>
      </c>
      <c r="V88" s="71">
        <v>1301</v>
      </c>
      <c r="W88" s="71">
        <v>408</v>
      </c>
      <c r="X88" s="71">
        <v>10011</v>
      </c>
      <c r="Y88" s="71">
        <v>12340</v>
      </c>
      <c r="Z88" s="71">
        <v>20400</v>
      </c>
      <c r="AA88" s="71">
        <v>6344</v>
      </c>
      <c r="AB88" s="71">
        <v>31278</v>
      </c>
      <c r="AC88" s="71">
        <v>0</v>
      </c>
      <c r="AD88" s="71">
        <v>1.27829466766</v>
      </c>
      <c r="AE88" s="72"/>
      <c r="AF88" s="71">
        <v>112470639.49029709</v>
      </c>
      <c r="AG88" s="71">
        <v>2936788.3600425692</v>
      </c>
      <c r="AH88" s="71">
        <v>3238743.0291014221</v>
      </c>
      <c r="AI88" s="71">
        <v>58229845.318088584</v>
      </c>
      <c r="AJ88" s="71">
        <v>60403556.717799217</v>
      </c>
      <c r="AK88" s="71"/>
      <c r="AL88" s="71"/>
      <c r="AM88" s="71">
        <v>4082126.5058279457</v>
      </c>
      <c r="AN88" s="71"/>
      <c r="AO88" s="71"/>
      <c r="AP88" s="71">
        <v>241361699.42115682</v>
      </c>
      <c r="AQ88" s="72"/>
      <c r="AR88" s="71">
        <v>144</v>
      </c>
      <c r="AS88" s="71">
        <v>6</v>
      </c>
      <c r="AT88" s="71">
        <v>0</v>
      </c>
      <c r="AU88" s="71">
        <v>2</v>
      </c>
      <c r="AV88" s="71">
        <v>0</v>
      </c>
      <c r="AW88" s="71">
        <v>0</v>
      </c>
      <c r="AX88" s="71"/>
      <c r="AY88" s="72"/>
      <c r="AZ88" s="71">
        <v>684.40000000000009</v>
      </c>
      <c r="BA88" s="71">
        <v>2966.4</v>
      </c>
      <c r="BB88" s="71">
        <v>0</v>
      </c>
      <c r="BC88" s="71">
        <v>2557</v>
      </c>
      <c r="BD88" s="71">
        <v>0</v>
      </c>
      <c r="BE88" s="71">
        <v>0</v>
      </c>
      <c r="BF88" s="71"/>
      <c r="BG88" s="72"/>
      <c r="BH88" s="71">
        <v>0</v>
      </c>
      <c r="BI88" s="71">
        <v>0</v>
      </c>
      <c r="BJ88" s="71">
        <v>188.30600000000001</v>
      </c>
      <c r="BK88" s="71">
        <v>0</v>
      </c>
      <c r="BL88" s="71">
        <v>0</v>
      </c>
      <c r="BM88" s="71">
        <v>0</v>
      </c>
      <c r="BN88" s="72"/>
      <c r="BO88" s="71">
        <v>0</v>
      </c>
      <c r="BP88" s="71">
        <v>0</v>
      </c>
      <c r="BQ88" s="71">
        <v>7</v>
      </c>
      <c r="BR88" s="71">
        <v>0</v>
      </c>
      <c r="BS88" s="71">
        <v>0</v>
      </c>
      <c r="BT88" s="71">
        <v>0</v>
      </c>
      <c r="BU88"/>
      <c r="BV88" s="70">
        <v>173.52199999999999</v>
      </c>
      <c r="BW88" s="70">
        <v>4.7539999999999996</v>
      </c>
      <c r="BX88" s="70">
        <v>0</v>
      </c>
      <c r="BY88" s="70">
        <v>0</v>
      </c>
      <c r="BZ88" s="70">
        <v>0</v>
      </c>
      <c r="CA88" s="70">
        <v>0</v>
      </c>
      <c r="CB88" s="70">
        <v>10.029999999999999</v>
      </c>
      <c r="CC88" s="70">
        <v>0</v>
      </c>
      <c r="CD88" s="70">
        <v>0</v>
      </c>
    </row>
    <row r="89" spans="1:82">
      <c r="A89" s="70" t="s">
        <v>1816</v>
      </c>
      <c r="B89" s="70">
        <v>340</v>
      </c>
      <c r="C89" s="70">
        <v>18</v>
      </c>
      <c r="D89" s="70">
        <v>20</v>
      </c>
      <c r="E89" s="70">
        <v>2021</v>
      </c>
      <c r="F89" s="70" t="s">
        <v>160</v>
      </c>
      <c r="G89" s="70" t="s">
        <v>1798</v>
      </c>
      <c r="H89" s="70" t="s">
        <v>1799</v>
      </c>
      <c r="I89" s="148"/>
      <c r="J89" s="71">
        <v>140.90728256684508</v>
      </c>
      <c r="K89" s="71">
        <v>4.2427475345183661</v>
      </c>
      <c r="L89" s="71">
        <v>10.209104299504334</v>
      </c>
      <c r="M89" s="71">
        <v>41.526579500976986</v>
      </c>
      <c r="N89" s="71">
        <v>42.770062208391529</v>
      </c>
      <c r="O89" s="71">
        <v>27.538806889771845</v>
      </c>
      <c r="P89" s="71">
        <v>29.296875429764203</v>
      </c>
      <c r="Q89" s="71">
        <v>1.79995774684815</v>
      </c>
      <c r="R89" s="71">
        <v>0</v>
      </c>
      <c r="S89" s="71">
        <v>1.049338476</v>
      </c>
      <c r="T89" s="72"/>
      <c r="U89" s="71">
        <v>13578788</v>
      </c>
      <c r="V89" s="71">
        <v>1301</v>
      </c>
      <c r="W89" s="71">
        <v>408</v>
      </c>
      <c r="X89" s="71">
        <v>10011</v>
      </c>
      <c r="Y89" s="71">
        <v>12374</v>
      </c>
      <c r="Z89" s="71">
        <v>20262</v>
      </c>
      <c r="AA89" s="71">
        <v>6305</v>
      </c>
      <c r="AB89" s="71">
        <v>30828</v>
      </c>
      <c r="AC89" s="71">
        <v>0</v>
      </c>
      <c r="AD89" s="71">
        <v>1.049338476</v>
      </c>
      <c r="AE89" s="72"/>
      <c r="AF89" s="71">
        <v>122166981.86218125</v>
      </c>
      <c r="AG89" s="71">
        <v>2937957.3316003447</v>
      </c>
      <c r="AH89" s="71">
        <v>2208789.9688146263</v>
      </c>
      <c r="AI89" s="71">
        <v>64157891.271838181</v>
      </c>
      <c r="AJ89" s="71">
        <v>51806751.248957232</v>
      </c>
      <c r="AK89" s="71">
        <v>0</v>
      </c>
      <c r="AL89" s="71">
        <v>0</v>
      </c>
      <c r="AM89" s="71">
        <v>4046603.1333389482</v>
      </c>
      <c r="AN89" s="71">
        <v>0</v>
      </c>
      <c r="AO89" s="71">
        <v>0</v>
      </c>
      <c r="AP89" s="71">
        <v>247324974.81673059</v>
      </c>
      <c r="AQ89" s="72"/>
      <c r="AR89" s="71">
        <v>162</v>
      </c>
      <c r="AS89" s="71">
        <v>6</v>
      </c>
      <c r="AT89" s="71">
        <v>0</v>
      </c>
      <c r="AU89" s="71">
        <v>2</v>
      </c>
      <c r="AV89" s="71">
        <v>0</v>
      </c>
      <c r="AW89" s="71">
        <v>0</v>
      </c>
      <c r="AX89" s="71"/>
      <c r="AY89" s="72"/>
      <c r="AZ89" s="71">
        <v>781.80000000000007</v>
      </c>
      <c r="BA89" s="71">
        <v>2966.4</v>
      </c>
      <c r="BB89" s="71">
        <v>0</v>
      </c>
      <c r="BC89" s="71">
        <v>2557</v>
      </c>
      <c r="BD89" s="71">
        <v>0</v>
      </c>
      <c r="BE89" s="71">
        <v>0</v>
      </c>
      <c r="BF89" s="71"/>
      <c r="BG89" s="72"/>
      <c r="BH89" s="71">
        <v>0</v>
      </c>
      <c r="BI89" s="71">
        <v>0</v>
      </c>
      <c r="BJ89" s="71">
        <v>198.70500000000001</v>
      </c>
      <c r="BK89" s="71">
        <v>0</v>
      </c>
      <c r="BL89" s="71">
        <v>0</v>
      </c>
      <c r="BM89" s="71">
        <v>0</v>
      </c>
      <c r="BN89" s="72"/>
      <c r="BO89" s="71">
        <v>0</v>
      </c>
      <c r="BP89" s="71">
        <v>0</v>
      </c>
      <c r="BQ89" s="71">
        <v>7</v>
      </c>
      <c r="BR89" s="71">
        <v>0</v>
      </c>
      <c r="BS89" s="71">
        <v>0</v>
      </c>
      <c r="BT89" s="71">
        <v>0</v>
      </c>
      <c r="BU89"/>
      <c r="BV89" s="70">
        <v>175.191</v>
      </c>
      <c r="BW89" s="70">
        <v>5.2809999999999997</v>
      </c>
      <c r="BX89" s="70">
        <v>0</v>
      </c>
      <c r="BY89" s="70">
        <v>0</v>
      </c>
      <c r="BZ89" s="70">
        <v>0</v>
      </c>
      <c r="CA89" s="70">
        <v>0</v>
      </c>
      <c r="CB89" s="70">
        <v>18.233000000000001</v>
      </c>
      <c r="CC89" s="70">
        <v>0</v>
      </c>
      <c r="CD89" s="70">
        <v>0</v>
      </c>
    </row>
    <row r="90" spans="1:82">
      <c r="A90" s="70" t="s">
        <v>1817</v>
      </c>
      <c r="B90" s="70">
        <v>340</v>
      </c>
      <c r="C90" s="70">
        <v>19</v>
      </c>
      <c r="D90" s="70">
        <v>20</v>
      </c>
      <c r="E90" s="70">
        <v>2022</v>
      </c>
      <c r="F90" s="70" t="s">
        <v>161</v>
      </c>
      <c r="G90" s="70" t="s">
        <v>1798</v>
      </c>
      <c r="H90" s="70" t="s">
        <v>1799</v>
      </c>
      <c r="I90" s="148"/>
      <c r="J90" s="71">
        <v>135.28726150201533</v>
      </c>
      <c r="K90" s="71">
        <v>4.3329622587006211</v>
      </c>
      <c r="L90" s="71">
        <v>10.255335724835223</v>
      </c>
      <c r="M90" s="71">
        <v>38.886501509278887</v>
      </c>
      <c r="N90" s="71">
        <v>42.859953868946775</v>
      </c>
      <c r="O90" s="71">
        <v>28.763198332191735</v>
      </c>
      <c r="P90" s="71">
        <v>28.829506627292471</v>
      </c>
      <c r="Q90" s="71">
        <v>1.7864053708774721</v>
      </c>
      <c r="R90" s="71">
        <v>0</v>
      </c>
      <c r="S90" s="71">
        <v>2.0471046284000001</v>
      </c>
      <c r="T90" s="72"/>
      <c r="U90" s="71">
        <v>14486669</v>
      </c>
      <c r="V90" s="71">
        <v>1301</v>
      </c>
      <c r="W90" s="71">
        <v>408</v>
      </c>
      <c r="X90" s="71">
        <v>10011</v>
      </c>
      <c r="Y90" s="71">
        <v>12375</v>
      </c>
      <c r="Z90" s="71">
        <v>20107</v>
      </c>
      <c r="AA90" s="71">
        <v>6299</v>
      </c>
      <c r="AB90" s="71">
        <v>30345</v>
      </c>
      <c r="AC90" s="71">
        <v>0</v>
      </c>
      <c r="AD90" s="71">
        <v>2.0471046284000001</v>
      </c>
      <c r="AE90" s="72"/>
      <c r="AF90" s="71">
        <v>123932619.63343391</v>
      </c>
      <c r="AG90" s="71">
        <v>2877999.5485077873</v>
      </c>
      <c r="AH90" s="71">
        <v>2672704.6049992475</v>
      </c>
      <c r="AI90" s="71">
        <v>59147504.006962672</v>
      </c>
      <c r="AJ90" s="71">
        <v>58065366.189260907</v>
      </c>
      <c r="AK90" s="71">
        <v>0</v>
      </c>
      <c r="AL90" s="71">
        <v>0</v>
      </c>
      <c r="AM90" s="71">
        <v>3918367.7487839218</v>
      </c>
      <c r="AN90" s="71">
        <v>0</v>
      </c>
      <c r="AO90" s="71">
        <v>0</v>
      </c>
      <c r="AP90" s="71">
        <v>250614561.73194844</v>
      </c>
      <c r="AQ90" s="72"/>
      <c r="AR90" s="71">
        <v>177</v>
      </c>
      <c r="AS90" s="71">
        <v>7</v>
      </c>
      <c r="AT90" s="71">
        <v>0</v>
      </c>
      <c r="AU90" s="71">
        <v>2</v>
      </c>
      <c r="AV90" s="71">
        <v>0</v>
      </c>
      <c r="AW90" s="71">
        <v>0</v>
      </c>
      <c r="AX90" s="71"/>
      <c r="AY90" s="72"/>
      <c r="AZ90" s="71">
        <v>861</v>
      </c>
      <c r="BA90" s="71">
        <v>2977.4</v>
      </c>
      <c r="BB90" s="71">
        <v>0</v>
      </c>
      <c r="BC90" s="71">
        <v>2557</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1818</v>
      </c>
      <c r="B91" s="70">
        <v>340</v>
      </c>
      <c r="C91" s="70">
        <v>20</v>
      </c>
      <c r="D91" s="70">
        <v>20</v>
      </c>
      <c r="E91" s="70">
        <v>2023</v>
      </c>
      <c r="F91" s="70" t="s">
        <v>1539</v>
      </c>
      <c r="G91" s="70" t="s">
        <v>1798</v>
      </c>
      <c r="H91" s="70" t="s">
        <v>1799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191</v>
      </c>
      <c r="AS91" s="71">
        <v>7</v>
      </c>
      <c r="AT91" s="71">
        <v>0</v>
      </c>
      <c r="AU91" s="71">
        <v>2</v>
      </c>
      <c r="AV91" s="71">
        <v>0</v>
      </c>
      <c r="AW91" s="71">
        <v>0</v>
      </c>
      <c r="AX91" s="71"/>
      <c r="AY91" s="72"/>
      <c r="AZ91" s="71">
        <v>935.80000000000018</v>
      </c>
      <c r="BA91" s="71">
        <v>2977.4</v>
      </c>
      <c r="BB91" s="71">
        <v>0</v>
      </c>
      <c r="BC91" s="71">
        <v>2557</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1819</v>
      </c>
      <c r="B92" s="70">
        <v>340</v>
      </c>
      <c r="C92" s="70">
        <v>21</v>
      </c>
      <c r="D92" s="70">
        <v>20</v>
      </c>
      <c r="E92" s="70">
        <v>2024</v>
      </c>
      <c r="F92" s="70" t="s">
        <v>1554</v>
      </c>
      <c r="G92" s="70" t="s">
        <v>1798</v>
      </c>
      <c r="H92" s="70" t="s">
        <v>1799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1820</v>
      </c>
      <c r="B93" s="70">
        <v>341</v>
      </c>
      <c r="C93" s="70">
        <v>1</v>
      </c>
      <c r="D93" s="70">
        <v>21</v>
      </c>
      <c r="E93" s="70">
        <v>1990</v>
      </c>
      <c r="F93" s="70" t="s">
        <v>787</v>
      </c>
      <c r="G93" s="70" t="s">
        <v>1821</v>
      </c>
      <c r="H93" s="70" t="s">
        <v>1822</v>
      </c>
      <c r="I93" s="148"/>
      <c r="J93" s="71">
        <v>172.15955544909659</v>
      </c>
      <c r="K93" s="71">
        <v>4.7069161916489257</v>
      </c>
      <c r="L93" s="71">
        <v>12.75316455417634</v>
      </c>
      <c r="M93" s="71">
        <v>16.038273043036781</v>
      </c>
      <c r="N93" s="71">
        <v>20.92908965214869</v>
      </c>
      <c r="O93" s="71">
        <v>21.58460392708993</v>
      </c>
      <c r="P93" s="71">
        <v>30.38164317871734</v>
      </c>
      <c r="Q93" s="71">
        <v>1.7949561857532199</v>
      </c>
      <c r="R93" s="71">
        <v>0</v>
      </c>
      <c r="S93" s="71">
        <v>1.768324677969904</v>
      </c>
      <c r="T93" s="72"/>
      <c r="U93" s="71">
        <v>17901735</v>
      </c>
      <c r="V93" s="71">
        <v>1448</v>
      </c>
      <c r="W93" s="71">
        <v>144</v>
      </c>
      <c r="X93" s="71">
        <v>5531</v>
      </c>
      <c r="Y93" s="71">
        <v>7170</v>
      </c>
      <c r="Z93" s="71">
        <v>8878</v>
      </c>
      <c r="AA93" s="71">
        <v>7377</v>
      </c>
      <c r="AB93" s="71">
        <v>29144</v>
      </c>
      <c r="AC93" s="71">
        <v>0</v>
      </c>
      <c r="AD93" s="71">
        <v>1.768324677969904</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1823</v>
      </c>
      <c r="B94" s="70">
        <v>342</v>
      </c>
      <c r="C94" s="70">
        <v>2</v>
      </c>
      <c r="D94" s="70">
        <v>21</v>
      </c>
      <c r="E94" s="70">
        <v>2005</v>
      </c>
      <c r="F94" s="70" t="s">
        <v>789</v>
      </c>
      <c r="G94" s="70" t="s">
        <v>1821</v>
      </c>
      <c r="H94" s="70" t="s">
        <v>1822</v>
      </c>
      <c r="I94" s="148"/>
      <c r="J94" s="71">
        <v>209.64267795597539</v>
      </c>
      <c r="K94" s="71">
        <v>4.1274688789685259</v>
      </c>
      <c r="L94" s="71">
        <v>5.0254918680503362</v>
      </c>
      <c r="M94" s="71">
        <v>45.742372915672398</v>
      </c>
      <c r="N94" s="71">
        <v>41.829143615821962</v>
      </c>
      <c r="O94" s="71">
        <v>37.58251209146426</v>
      </c>
      <c r="P94" s="71">
        <v>33.42552633790347</v>
      </c>
      <c r="Q94" s="71">
        <v>1.8582164706195801</v>
      </c>
      <c r="R94" s="71">
        <v>0</v>
      </c>
      <c r="S94" s="71">
        <v>2.063212106880481</v>
      </c>
      <c r="T94" s="72"/>
      <c r="U94" s="71">
        <v>22690835</v>
      </c>
      <c r="V94" s="71">
        <v>1573</v>
      </c>
      <c r="W94" s="71">
        <v>60</v>
      </c>
      <c r="X94" s="71">
        <v>7402</v>
      </c>
      <c r="Y94" s="71">
        <v>9230</v>
      </c>
      <c r="Z94" s="71">
        <v>17888</v>
      </c>
      <c r="AA94" s="71">
        <v>6647</v>
      </c>
      <c r="AB94" s="71">
        <v>31541</v>
      </c>
      <c r="AC94" s="71">
        <v>0</v>
      </c>
      <c r="AD94" s="71">
        <v>2.063212106880481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1824</v>
      </c>
      <c r="B95" s="70">
        <v>343</v>
      </c>
      <c r="C95" s="70">
        <v>3</v>
      </c>
      <c r="D95" s="70">
        <v>21</v>
      </c>
      <c r="E95" s="70">
        <v>2006</v>
      </c>
      <c r="F95" s="70" t="s">
        <v>790</v>
      </c>
      <c r="G95" s="70" t="s">
        <v>1821</v>
      </c>
      <c r="H95" s="70" t="s">
        <v>1822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1825</v>
      </c>
      <c r="B96" s="70">
        <v>344</v>
      </c>
      <c r="C96" s="70">
        <v>4</v>
      </c>
      <c r="D96" s="70">
        <v>21</v>
      </c>
      <c r="E96" s="70">
        <v>2007</v>
      </c>
      <c r="F96" s="70" t="s">
        <v>791</v>
      </c>
      <c r="G96" s="70" t="s">
        <v>1821</v>
      </c>
      <c r="H96" s="70" t="s">
        <v>1822</v>
      </c>
      <c r="I96" s="148"/>
      <c r="J96" s="71">
        <v>209.4257837826263</v>
      </c>
      <c r="K96" s="71">
        <v>3.6521226028131331</v>
      </c>
      <c r="L96" s="71">
        <v>4.4774100081380652</v>
      </c>
      <c r="M96" s="71">
        <v>36.529472959645311</v>
      </c>
      <c r="N96" s="71">
        <v>44.034202506882266</v>
      </c>
      <c r="O96" s="71">
        <v>37.482471402569331</v>
      </c>
      <c r="P96" s="71">
        <v>33.600779280351617</v>
      </c>
      <c r="Q96" s="71">
        <v>1.9739698559508401</v>
      </c>
      <c r="R96" s="71">
        <v>0</v>
      </c>
      <c r="S96" s="71">
        <v>1.8510342567516049</v>
      </c>
      <c r="T96" s="72"/>
      <c r="U96" s="71">
        <v>26746116</v>
      </c>
      <c r="V96" s="71">
        <v>1455</v>
      </c>
      <c r="W96" s="71">
        <v>67</v>
      </c>
      <c r="X96" s="71">
        <v>7960</v>
      </c>
      <c r="Y96" s="71">
        <v>9529</v>
      </c>
      <c r="Z96" s="71">
        <v>18546</v>
      </c>
      <c r="AA96" s="71">
        <v>6580</v>
      </c>
      <c r="AB96" s="71">
        <v>31734</v>
      </c>
      <c r="AC96" s="71">
        <v>0</v>
      </c>
      <c r="AD96" s="71">
        <v>1.8510342567516049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1826</v>
      </c>
      <c r="B97" s="70">
        <v>345</v>
      </c>
      <c r="C97" s="70">
        <v>5</v>
      </c>
      <c r="D97" s="70">
        <v>21</v>
      </c>
      <c r="E97" s="70">
        <v>2008</v>
      </c>
      <c r="F97" s="70" t="s">
        <v>792</v>
      </c>
      <c r="G97" s="70" t="s">
        <v>1821</v>
      </c>
      <c r="H97" s="70" t="s">
        <v>1822</v>
      </c>
      <c r="I97" s="148"/>
      <c r="J97" s="71">
        <v>199.08690968496799</v>
      </c>
      <c r="K97" s="71">
        <v>2.8933724919013422</v>
      </c>
      <c r="L97" s="71">
        <v>4.3740818358054341</v>
      </c>
      <c r="M97" s="71">
        <v>40.935202862465736</v>
      </c>
      <c r="N97" s="71">
        <v>42.567719649469183</v>
      </c>
      <c r="O97" s="71">
        <v>36.547344967146927</v>
      </c>
      <c r="P97" s="71">
        <v>32.680068268007339</v>
      </c>
      <c r="Q97" s="71">
        <v>1.9496160786866901</v>
      </c>
      <c r="R97" s="71">
        <v>0</v>
      </c>
      <c r="S97" s="71">
        <v>1.784677687908202</v>
      </c>
      <c r="T97" s="72"/>
      <c r="U97" s="71">
        <v>26496122</v>
      </c>
      <c r="V97" s="71">
        <v>1455</v>
      </c>
      <c r="W97" s="71">
        <v>67</v>
      </c>
      <c r="X97" s="71">
        <v>7960</v>
      </c>
      <c r="Y97" s="71">
        <v>9654</v>
      </c>
      <c r="Z97" s="71">
        <v>18718</v>
      </c>
      <c r="AA97" s="71">
        <v>6407</v>
      </c>
      <c r="AB97" s="71">
        <v>31858</v>
      </c>
      <c r="AC97" s="71">
        <v>0</v>
      </c>
      <c r="AD97" s="71">
        <v>1.784677687908202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1827</v>
      </c>
      <c r="B98" s="70">
        <v>346</v>
      </c>
      <c r="C98" s="70">
        <v>6</v>
      </c>
      <c r="D98" s="70">
        <v>21</v>
      </c>
      <c r="E98" s="70">
        <v>2009</v>
      </c>
      <c r="F98" s="70" t="s">
        <v>176</v>
      </c>
      <c r="G98" s="70" t="s">
        <v>1821</v>
      </c>
      <c r="H98" s="70" t="s">
        <v>1822</v>
      </c>
      <c r="I98" s="148"/>
      <c r="J98" s="71">
        <v>216.70068539384889</v>
      </c>
      <c r="K98" s="71">
        <v>2.9595319239798039</v>
      </c>
      <c r="L98" s="71">
        <v>4.2646596854747711</v>
      </c>
      <c r="M98" s="71">
        <v>49.097244811909569</v>
      </c>
      <c r="N98" s="71">
        <v>39.198155985932388</v>
      </c>
      <c r="O98" s="71">
        <v>37.331529597307608</v>
      </c>
      <c r="P98" s="71">
        <v>31.763344823476771</v>
      </c>
      <c r="Q98" s="71">
        <v>1.85000837008816</v>
      </c>
      <c r="R98" s="71">
        <v>0</v>
      </c>
      <c r="S98" s="71">
        <v>1.6801145435606979</v>
      </c>
      <c r="T98" s="72"/>
      <c r="U98" s="71">
        <v>24965305</v>
      </c>
      <c r="V98" s="71">
        <v>1518</v>
      </c>
      <c r="W98" s="71">
        <v>90</v>
      </c>
      <c r="X98" s="71">
        <v>9458</v>
      </c>
      <c r="Y98" s="71">
        <v>9711</v>
      </c>
      <c r="Z98" s="71">
        <v>18872</v>
      </c>
      <c r="AA98" s="71">
        <v>6393</v>
      </c>
      <c r="AB98" s="71">
        <v>31734</v>
      </c>
      <c r="AC98" s="71">
        <v>0</v>
      </c>
      <c r="AD98" s="71">
        <v>1.6801145435606979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99.83</v>
      </c>
      <c r="BK98" s="71">
        <v>0</v>
      </c>
      <c r="BL98" s="71">
        <v>7.5880000000000001</v>
      </c>
      <c r="BM98" s="71">
        <v>0</v>
      </c>
      <c r="BN98" s="72"/>
      <c r="BO98" s="71">
        <v>0</v>
      </c>
      <c r="BP98" s="71">
        <v>0</v>
      </c>
      <c r="BQ98" s="71">
        <v>12</v>
      </c>
      <c r="BR98" s="71">
        <v>0</v>
      </c>
      <c r="BS98" s="71">
        <v>1</v>
      </c>
      <c r="BT98" s="71">
        <v>0</v>
      </c>
      <c r="BU98"/>
      <c r="BV98" s="70">
        <v>103.40300000000001</v>
      </c>
      <c r="BW98" s="70">
        <v>0</v>
      </c>
      <c r="BX98" s="70">
        <v>4.0149999999999997</v>
      </c>
      <c r="BY98" s="70">
        <v>0</v>
      </c>
      <c r="BZ98" s="70">
        <v>0</v>
      </c>
      <c r="CA98" s="70">
        <v>0</v>
      </c>
      <c r="CB98" s="70">
        <v>0</v>
      </c>
      <c r="CC98" s="70">
        <v>0</v>
      </c>
      <c r="CD98" s="70">
        <v>0</v>
      </c>
    </row>
    <row r="99" spans="1:82">
      <c r="A99" s="70" t="s">
        <v>1828</v>
      </c>
      <c r="B99" s="70">
        <v>347</v>
      </c>
      <c r="C99" s="70">
        <v>7</v>
      </c>
      <c r="D99" s="70">
        <v>21</v>
      </c>
      <c r="E99" s="70">
        <v>2010</v>
      </c>
      <c r="F99" s="70" t="s">
        <v>177</v>
      </c>
      <c r="G99" s="70" t="s">
        <v>1821</v>
      </c>
      <c r="H99" s="70" t="s">
        <v>1822</v>
      </c>
      <c r="I99" s="148"/>
      <c r="J99" s="71">
        <v>211.50744027779101</v>
      </c>
      <c r="K99" s="71">
        <v>3.0165224466263871</v>
      </c>
      <c r="L99" s="71">
        <v>4.0375116936774527</v>
      </c>
      <c r="M99" s="71">
        <v>47.883075580924462</v>
      </c>
      <c r="N99" s="71">
        <v>39.707067267128537</v>
      </c>
      <c r="O99" s="71">
        <v>37.4542089650216</v>
      </c>
      <c r="P99" s="71">
        <v>32.413847568225798</v>
      </c>
      <c r="Q99" s="71">
        <v>1.9272567713165001</v>
      </c>
      <c r="R99" s="71">
        <v>0</v>
      </c>
      <c r="S99" s="71">
        <v>2.2253288288283679</v>
      </c>
      <c r="T99" s="72"/>
      <c r="U99" s="71">
        <v>26067849</v>
      </c>
      <c r="V99" s="71">
        <v>1518</v>
      </c>
      <c r="W99" s="71">
        <v>90</v>
      </c>
      <c r="X99" s="71">
        <v>9458</v>
      </c>
      <c r="Y99" s="71">
        <v>9820</v>
      </c>
      <c r="Z99" s="71">
        <v>19022</v>
      </c>
      <c r="AA99" s="71">
        <v>6361</v>
      </c>
      <c r="AB99" s="71">
        <v>31678</v>
      </c>
      <c r="AC99" s="71">
        <v>0</v>
      </c>
      <c r="AD99" s="71">
        <v>2.2253288288283679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70.072000000000003</v>
      </c>
      <c r="BK99" s="71">
        <v>0</v>
      </c>
      <c r="BL99" s="71">
        <v>3.4729999999999999</v>
      </c>
      <c r="BM99" s="71">
        <v>0</v>
      </c>
      <c r="BN99" s="72"/>
      <c r="BO99" s="71">
        <v>0</v>
      </c>
      <c r="BP99" s="71">
        <v>0</v>
      </c>
      <c r="BQ99" s="71">
        <v>11</v>
      </c>
      <c r="BR99" s="71">
        <v>0</v>
      </c>
      <c r="BS99" s="71">
        <v>1</v>
      </c>
      <c r="BT99" s="71">
        <v>0</v>
      </c>
      <c r="BU99"/>
      <c r="BV99" s="70">
        <v>73.545000000000002</v>
      </c>
      <c r="BW99" s="70">
        <v>0</v>
      </c>
      <c r="BX99" s="70">
        <v>0</v>
      </c>
      <c r="BY99" s="70">
        <v>0</v>
      </c>
      <c r="BZ99" s="70">
        <v>0</v>
      </c>
      <c r="CA99" s="70">
        <v>0</v>
      </c>
      <c r="CB99" s="70">
        <v>0</v>
      </c>
      <c r="CC99" s="70">
        <v>0</v>
      </c>
      <c r="CD99" s="70">
        <v>0</v>
      </c>
    </row>
    <row r="100" spans="1:82">
      <c r="A100" s="70" t="s">
        <v>1829</v>
      </c>
      <c r="B100" s="70">
        <v>348</v>
      </c>
      <c r="C100" s="70">
        <v>8</v>
      </c>
      <c r="D100" s="70">
        <v>21</v>
      </c>
      <c r="E100" s="70">
        <v>2011</v>
      </c>
      <c r="F100" s="70" t="s">
        <v>178</v>
      </c>
      <c r="G100" s="70" t="s">
        <v>1821</v>
      </c>
      <c r="H100" s="70" t="s">
        <v>1822</v>
      </c>
      <c r="I100" s="148"/>
      <c r="J100" s="71">
        <v>145.2732763151605</v>
      </c>
      <c r="K100" s="71">
        <v>4.051986836130796</v>
      </c>
      <c r="L100" s="71">
        <v>3.7692181159071709</v>
      </c>
      <c r="M100" s="71">
        <v>55.726478415252721</v>
      </c>
      <c r="N100" s="71">
        <v>46.557452435441867</v>
      </c>
      <c r="O100" s="71">
        <v>37.060587559273692</v>
      </c>
      <c r="P100" s="71">
        <v>31.90765549586968</v>
      </c>
      <c r="Q100" s="71">
        <v>2.19064653694259</v>
      </c>
      <c r="R100" s="71">
        <v>0</v>
      </c>
      <c r="S100" s="71">
        <v>2.608255229148686</v>
      </c>
      <c r="T100" s="72"/>
      <c r="U100" s="71">
        <v>14764349</v>
      </c>
      <c r="V100" s="71">
        <v>1518</v>
      </c>
      <c r="W100" s="71">
        <v>90</v>
      </c>
      <c r="X100" s="71">
        <v>9458</v>
      </c>
      <c r="Y100" s="71">
        <v>9837</v>
      </c>
      <c r="Z100" s="71">
        <v>19231</v>
      </c>
      <c r="AA100" s="71">
        <v>6448</v>
      </c>
      <c r="AB100" s="71">
        <v>31216</v>
      </c>
      <c r="AC100" s="71">
        <v>0</v>
      </c>
      <c r="AD100" s="71">
        <v>2.608255229148686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68.638000000000005</v>
      </c>
      <c r="BK100" s="71">
        <v>0</v>
      </c>
      <c r="BL100" s="71">
        <v>2.9039999999999999</v>
      </c>
      <c r="BM100" s="71">
        <v>0</v>
      </c>
      <c r="BN100" s="72"/>
      <c r="BO100" s="71">
        <v>0</v>
      </c>
      <c r="BP100" s="71">
        <v>0</v>
      </c>
      <c r="BQ100" s="71">
        <v>10</v>
      </c>
      <c r="BR100" s="71">
        <v>0</v>
      </c>
      <c r="BS100" s="71">
        <v>1</v>
      </c>
      <c r="BT100" s="71">
        <v>0</v>
      </c>
      <c r="BU100"/>
      <c r="BV100" s="70">
        <v>71.542000000000002</v>
      </c>
      <c r="BW100" s="70">
        <v>0</v>
      </c>
      <c r="BX100" s="70">
        <v>0</v>
      </c>
      <c r="BY100" s="70">
        <v>0</v>
      </c>
      <c r="BZ100" s="70">
        <v>0</v>
      </c>
      <c r="CA100" s="70">
        <v>0</v>
      </c>
      <c r="CB100" s="70">
        <v>0</v>
      </c>
      <c r="CC100" s="70">
        <v>0</v>
      </c>
      <c r="CD100" s="70">
        <v>0</v>
      </c>
    </row>
    <row r="101" spans="1:82">
      <c r="A101" s="70" t="s">
        <v>1830</v>
      </c>
      <c r="B101" s="70">
        <v>349</v>
      </c>
      <c r="C101" s="70">
        <v>9</v>
      </c>
      <c r="D101" s="70">
        <v>21</v>
      </c>
      <c r="E101" s="70">
        <v>2012</v>
      </c>
      <c r="F101" s="70" t="s">
        <v>179</v>
      </c>
      <c r="G101" s="70" t="s">
        <v>1821</v>
      </c>
      <c r="H101" s="70" t="s">
        <v>1822</v>
      </c>
      <c r="I101" s="148"/>
      <c r="J101" s="71">
        <v>208.57767735673531</v>
      </c>
      <c r="K101" s="71">
        <v>3.8038842899226779</v>
      </c>
      <c r="L101" s="71">
        <v>3.78047535227285</v>
      </c>
      <c r="M101" s="71">
        <v>62.699024183426332</v>
      </c>
      <c r="N101" s="71">
        <v>50.033496322736802</v>
      </c>
      <c r="O101" s="71">
        <v>37.887450219782565</v>
      </c>
      <c r="P101" s="71">
        <v>32.323095003289069</v>
      </c>
      <c r="Q101" s="71">
        <v>2.3712487916285898</v>
      </c>
      <c r="R101" s="71">
        <v>0</v>
      </c>
      <c r="S101" s="71">
        <v>3.305636905560549</v>
      </c>
      <c r="T101" s="72"/>
      <c r="U101" s="71">
        <v>19440642</v>
      </c>
      <c r="V101" s="71">
        <v>1518</v>
      </c>
      <c r="W101" s="71">
        <v>90</v>
      </c>
      <c r="X101" s="71">
        <v>9458</v>
      </c>
      <c r="Y101" s="71">
        <v>9942</v>
      </c>
      <c r="Z101" s="71">
        <v>19816</v>
      </c>
      <c r="AA101" s="71">
        <v>6495</v>
      </c>
      <c r="AB101" s="71">
        <v>31100</v>
      </c>
      <c r="AC101" s="71">
        <v>0</v>
      </c>
      <c r="AD101" s="71">
        <v>3.305636905560549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95.018000000000001</v>
      </c>
      <c r="BK101" s="71">
        <v>0</v>
      </c>
      <c r="BL101" s="71">
        <v>3.6</v>
      </c>
      <c r="BM101" s="71">
        <v>0</v>
      </c>
      <c r="BN101" s="72"/>
      <c r="BO101" s="71">
        <v>0</v>
      </c>
      <c r="BP101" s="71">
        <v>0</v>
      </c>
      <c r="BQ101" s="71">
        <v>9</v>
      </c>
      <c r="BR101" s="71">
        <v>0</v>
      </c>
      <c r="BS101" s="71">
        <v>1</v>
      </c>
      <c r="BT101" s="71">
        <v>0</v>
      </c>
      <c r="BU101"/>
      <c r="BV101" s="70">
        <v>98.617999999999995</v>
      </c>
      <c r="BW101" s="70">
        <v>0</v>
      </c>
      <c r="BX101" s="70">
        <v>0</v>
      </c>
      <c r="BY101" s="70">
        <v>0</v>
      </c>
      <c r="BZ101" s="70">
        <v>0</v>
      </c>
      <c r="CA101" s="70">
        <v>0</v>
      </c>
      <c r="CB101" s="70">
        <v>0</v>
      </c>
      <c r="CC101" s="70">
        <v>0</v>
      </c>
      <c r="CD101" s="70">
        <v>0</v>
      </c>
    </row>
    <row r="102" spans="1:82">
      <c r="A102" s="70" t="s">
        <v>1831</v>
      </c>
      <c r="B102" s="70">
        <v>350</v>
      </c>
      <c r="C102" s="70">
        <v>10</v>
      </c>
      <c r="D102" s="70">
        <v>21</v>
      </c>
      <c r="E102" s="70">
        <v>2013</v>
      </c>
      <c r="F102" s="70" t="s">
        <v>180</v>
      </c>
      <c r="G102" s="1064" t="s">
        <v>1821</v>
      </c>
      <c r="H102" s="70" t="s">
        <v>1822</v>
      </c>
      <c r="I102" s="148"/>
      <c r="J102" s="71">
        <v>227.6067967792209</v>
      </c>
      <c r="K102" s="71">
        <v>3.2294004377782719</v>
      </c>
      <c r="L102" s="71">
        <v>2.742535143389075</v>
      </c>
      <c r="M102" s="71">
        <v>54.113213742788723</v>
      </c>
      <c r="N102" s="71">
        <v>49.509269842972181</v>
      </c>
      <c r="O102" s="71">
        <v>37.230853536864963</v>
      </c>
      <c r="P102" s="71">
        <v>32.989383326935929</v>
      </c>
      <c r="Q102" s="71">
        <v>2.39629990007449</v>
      </c>
      <c r="R102" s="71">
        <v>0</v>
      </c>
      <c r="S102" s="71">
        <v>2.3036504147168562</v>
      </c>
      <c r="T102" s="72"/>
      <c r="U102" s="71">
        <v>23323818</v>
      </c>
      <c r="V102" s="71">
        <v>1518</v>
      </c>
      <c r="W102" s="71">
        <v>90</v>
      </c>
      <c r="X102" s="71">
        <v>9458</v>
      </c>
      <c r="Y102" s="71">
        <v>10002</v>
      </c>
      <c r="Z102" s="71">
        <v>20342</v>
      </c>
      <c r="AA102" s="71">
        <v>6604</v>
      </c>
      <c r="AB102" s="71">
        <v>30978</v>
      </c>
      <c r="AC102" s="71">
        <v>0</v>
      </c>
      <c r="AD102" s="71">
        <v>2.3036504147168562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112.04</v>
      </c>
      <c r="BK102" s="71">
        <v>0</v>
      </c>
      <c r="BL102" s="71">
        <v>3.871</v>
      </c>
      <c r="BM102" s="71">
        <v>0</v>
      </c>
      <c r="BN102" s="72"/>
      <c r="BO102" s="71">
        <v>0</v>
      </c>
      <c r="BP102" s="71">
        <v>0</v>
      </c>
      <c r="BQ102" s="71">
        <v>10</v>
      </c>
      <c r="BR102" s="71">
        <v>0</v>
      </c>
      <c r="BS102" s="71">
        <v>1</v>
      </c>
      <c r="BT102" s="71">
        <v>0</v>
      </c>
      <c r="BU102"/>
      <c r="BV102" s="70">
        <v>115.911</v>
      </c>
      <c r="BW102" s="70">
        <v>0</v>
      </c>
      <c r="BX102" s="70">
        <v>0</v>
      </c>
      <c r="BY102" s="70">
        <v>0</v>
      </c>
      <c r="BZ102" s="70">
        <v>0</v>
      </c>
      <c r="CA102" s="70">
        <v>0</v>
      </c>
      <c r="CB102" s="70">
        <v>0</v>
      </c>
      <c r="CC102" s="70">
        <v>0</v>
      </c>
      <c r="CD102" s="70">
        <v>0</v>
      </c>
    </row>
    <row r="103" spans="1:82">
      <c r="A103" s="70" t="s">
        <v>1832</v>
      </c>
      <c r="B103" s="70">
        <v>351</v>
      </c>
      <c r="C103" s="70">
        <v>11</v>
      </c>
      <c r="D103" s="70">
        <v>21</v>
      </c>
      <c r="E103" s="70">
        <v>2014</v>
      </c>
      <c r="F103" s="70" t="s">
        <v>181</v>
      </c>
      <c r="G103" s="1064" t="s">
        <v>1821</v>
      </c>
      <c r="H103" s="70" t="s">
        <v>1822</v>
      </c>
      <c r="I103" s="148"/>
      <c r="J103" s="71">
        <v>226.33945877496359</v>
      </c>
      <c r="K103" s="71">
        <v>3.3207414095853389</v>
      </c>
      <c r="L103" s="71">
        <v>2.799604103210235</v>
      </c>
      <c r="M103" s="71">
        <v>63.036187891037109</v>
      </c>
      <c r="N103" s="71">
        <v>49.065981722980027</v>
      </c>
      <c r="O103" s="71">
        <v>36.371266420596157</v>
      </c>
      <c r="P103" s="71">
        <v>38.814873623022152</v>
      </c>
      <c r="Q103" s="71">
        <v>2.2901267155974301</v>
      </c>
      <c r="R103" s="71">
        <v>0</v>
      </c>
      <c r="S103" s="71">
        <v>3.867559069872597</v>
      </c>
      <c r="T103" s="72"/>
      <c r="U103" s="71">
        <v>24945512</v>
      </c>
      <c r="V103" s="71">
        <v>1437</v>
      </c>
      <c r="W103" s="71">
        <v>61</v>
      </c>
      <c r="X103" s="71">
        <v>9854</v>
      </c>
      <c r="Y103" s="71">
        <v>10149</v>
      </c>
      <c r="Z103" s="71">
        <v>20930</v>
      </c>
      <c r="AA103" s="71">
        <v>7730</v>
      </c>
      <c r="AB103" s="71">
        <v>30857</v>
      </c>
      <c r="AC103" s="71">
        <v>0</v>
      </c>
      <c r="AD103" s="71">
        <v>3.867559069872597</v>
      </c>
      <c r="AE103" s="72"/>
      <c r="AF103" s="71"/>
      <c r="AG103" s="71"/>
      <c r="AH103" s="71"/>
      <c r="AI103" s="71"/>
      <c r="AJ103" s="71"/>
      <c r="AK103" s="71"/>
      <c r="AL103" s="71"/>
      <c r="AM103" s="71"/>
      <c r="AN103" s="71"/>
      <c r="AO103" s="71"/>
      <c r="AP103" s="71"/>
      <c r="AQ103" s="72"/>
      <c r="AR103" s="71">
        <v>773</v>
      </c>
      <c r="AS103" s="71">
        <v>111</v>
      </c>
      <c r="AT103" s="71">
        <v>0</v>
      </c>
      <c r="AU103" s="71">
        <v>0</v>
      </c>
      <c r="AV103" s="71">
        <v>0</v>
      </c>
      <c r="AW103" s="71">
        <v>0</v>
      </c>
      <c r="AX103" s="71"/>
      <c r="AY103" s="72"/>
      <c r="AZ103" s="71">
        <v>3317</v>
      </c>
      <c r="BA103" s="71">
        <v>10865.8</v>
      </c>
      <c r="BB103" s="71">
        <v>0</v>
      </c>
      <c r="BC103" s="71">
        <v>0</v>
      </c>
      <c r="BD103" s="71">
        <v>0</v>
      </c>
      <c r="BE103" s="71">
        <v>0</v>
      </c>
      <c r="BF103" s="71"/>
      <c r="BG103" s="72"/>
      <c r="BH103" s="71">
        <v>0</v>
      </c>
      <c r="BI103" s="71">
        <v>0</v>
      </c>
      <c r="BJ103" s="71">
        <v>114.24299999999999</v>
      </c>
      <c r="BK103" s="71">
        <v>0</v>
      </c>
      <c r="BL103" s="71">
        <v>3.7490000000000001</v>
      </c>
      <c r="BM103" s="71">
        <v>0</v>
      </c>
      <c r="BN103" s="72"/>
      <c r="BO103" s="71">
        <v>0</v>
      </c>
      <c r="BP103" s="71">
        <v>0</v>
      </c>
      <c r="BQ103" s="71">
        <v>10</v>
      </c>
      <c r="BR103" s="71">
        <v>0</v>
      </c>
      <c r="BS103" s="71">
        <v>1</v>
      </c>
      <c r="BT103" s="71">
        <v>0</v>
      </c>
      <c r="BU103"/>
      <c r="BV103" s="70">
        <v>117.992</v>
      </c>
      <c r="BW103" s="70">
        <v>0</v>
      </c>
      <c r="BX103" s="70">
        <v>0</v>
      </c>
      <c r="BY103" s="70">
        <v>0</v>
      </c>
      <c r="BZ103" s="70">
        <v>0</v>
      </c>
      <c r="CA103" s="70">
        <v>0</v>
      </c>
      <c r="CB103" s="70">
        <v>0</v>
      </c>
      <c r="CC103" s="70">
        <v>0</v>
      </c>
      <c r="CD103" s="70">
        <v>0</v>
      </c>
    </row>
    <row r="104" spans="1:82">
      <c r="A104" s="70" t="s">
        <v>1833</v>
      </c>
      <c r="B104" s="70">
        <v>352</v>
      </c>
      <c r="C104" s="70">
        <v>12</v>
      </c>
      <c r="D104" s="70">
        <v>21</v>
      </c>
      <c r="E104" s="70">
        <v>2015</v>
      </c>
      <c r="F104" s="70" t="s">
        <v>182</v>
      </c>
      <c r="G104" s="70" t="s">
        <v>1821</v>
      </c>
      <c r="H104" s="70" t="s">
        <v>1822</v>
      </c>
      <c r="I104" s="148"/>
      <c r="J104" s="71">
        <v>199.1792326753019</v>
      </c>
      <c r="K104" s="71">
        <v>3.355966834952901</v>
      </c>
      <c r="L104" s="71">
        <v>2.8477789547656198</v>
      </c>
      <c r="M104" s="71">
        <v>62.014918032216457</v>
      </c>
      <c r="N104" s="71">
        <v>44.582945341834389</v>
      </c>
      <c r="O104" s="71">
        <v>36.552975222062884</v>
      </c>
      <c r="P104" s="71">
        <v>47.137278374659573</v>
      </c>
      <c r="Q104" s="71">
        <v>2.23483901436708</v>
      </c>
      <c r="R104" s="71">
        <v>0</v>
      </c>
      <c r="S104" s="71">
        <v>3.1473525037932681</v>
      </c>
      <c r="T104" s="72"/>
      <c r="U104" s="71">
        <v>24305708</v>
      </c>
      <c r="V104" s="71">
        <v>1437</v>
      </c>
      <c r="W104" s="71">
        <v>61</v>
      </c>
      <c r="X104" s="71">
        <v>9854</v>
      </c>
      <c r="Y104" s="71">
        <v>10285</v>
      </c>
      <c r="Z104" s="71">
        <v>21237</v>
      </c>
      <c r="AA104" s="71">
        <v>9380</v>
      </c>
      <c r="AB104" s="71">
        <v>30760</v>
      </c>
      <c r="AC104" s="71">
        <v>0</v>
      </c>
      <c r="AD104" s="71">
        <v>3.1473525037932681</v>
      </c>
      <c r="AE104" s="72"/>
      <c r="AF104" s="71">
        <v>211864996.78960571</v>
      </c>
      <c r="AG104" s="71">
        <v>2467829.845562472</v>
      </c>
      <c r="AH104" s="71">
        <v>495324.90951607761</v>
      </c>
      <c r="AI104" s="71">
        <v>69432468.539958581</v>
      </c>
      <c r="AJ104" s="71">
        <v>59332703.934465319</v>
      </c>
      <c r="AK104" s="71">
        <v>0</v>
      </c>
      <c r="AL104" s="71">
        <v>0</v>
      </c>
      <c r="AM104" s="71">
        <v>4215528.9666530369</v>
      </c>
      <c r="AN104" s="71">
        <v>0</v>
      </c>
      <c r="AO104" s="71">
        <v>0</v>
      </c>
      <c r="AP104" s="71">
        <v>347808852.98576123</v>
      </c>
      <c r="AQ104" s="72"/>
      <c r="AR104" s="71">
        <v>850</v>
      </c>
      <c r="AS104" s="71">
        <v>149</v>
      </c>
      <c r="AT104" s="71">
        <v>0</v>
      </c>
      <c r="AU104" s="71">
        <v>0</v>
      </c>
      <c r="AV104" s="71">
        <v>0</v>
      </c>
      <c r="AW104" s="71">
        <v>0</v>
      </c>
      <c r="AX104" s="71"/>
      <c r="AY104" s="72"/>
      <c r="AZ104" s="71">
        <v>3678.3</v>
      </c>
      <c r="BA104" s="71">
        <v>14909.7</v>
      </c>
      <c r="BB104" s="71">
        <v>0</v>
      </c>
      <c r="BC104" s="71">
        <v>0</v>
      </c>
      <c r="BD104" s="71">
        <v>0</v>
      </c>
      <c r="BE104" s="71">
        <v>0</v>
      </c>
      <c r="BF104" s="71"/>
      <c r="BG104" s="72"/>
      <c r="BH104" s="71">
        <v>0</v>
      </c>
      <c r="BI104" s="71">
        <v>0</v>
      </c>
      <c r="BJ104" s="71">
        <v>117.628</v>
      </c>
      <c r="BK104" s="71">
        <v>0</v>
      </c>
      <c r="BL104" s="71">
        <v>2.7480000000000002</v>
      </c>
      <c r="BM104" s="71">
        <v>0</v>
      </c>
      <c r="BN104" s="72"/>
      <c r="BO104" s="71">
        <v>0</v>
      </c>
      <c r="BP104" s="71">
        <v>0</v>
      </c>
      <c r="BQ104" s="71">
        <v>11</v>
      </c>
      <c r="BR104" s="71">
        <v>0</v>
      </c>
      <c r="BS104" s="71">
        <v>1</v>
      </c>
      <c r="BT104" s="71">
        <v>0</v>
      </c>
      <c r="BU104"/>
      <c r="BV104" s="70">
        <v>120.376</v>
      </c>
      <c r="BW104" s="70">
        <v>0</v>
      </c>
      <c r="BX104" s="70">
        <v>0</v>
      </c>
      <c r="BY104" s="70">
        <v>0</v>
      </c>
      <c r="BZ104" s="70">
        <v>0</v>
      </c>
      <c r="CA104" s="70">
        <v>0</v>
      </c>
      <c r="CB104" s="70">
        <v>0</v>
      </c>
      <c r="CC104" s="70">
        <v>0</v>
      </c>
      <c r="CD104" s="70">
        <v>0</v>
      </c>
    </row>
    <row r="105" spans="1:82">
      <c r="A105" s="70" t="s">
        <v>1834</v>
      </c>
      <c r="B105" s="70">
        <v>353</v>
      </c>
      <c r="C105" s="70">
        <v>13</v>
      </c>
      <c r="D105" s="70">
        <v>21</v>
      </c>
      <c r="E105" s="70">
        <v>2016</v>
      </c>
      <c r="F105" s="70" t="s">
        <v>155</v>
      </c>
      <c r="G105" s="70" t="s">
        <v>1821</v>
      </c>
      <c r="H105" s="70" t="s">
        <v>1822</v>
      </c>
      <c r="I105" s="148"/>
      <c r="J105" s="71">
        <v>211.45669373127228</v>
      </c>
      <c r="K105" s="71">
        <v>3.4473425443751307</v>
      </c>
      <c r="L105" s="71">
        <v>3.1222863929427134</v>
      </c>
      <c r="M105" s="71">
        <v>45.306512791137337</v>
      </c>
      <c r="N105" s="71">
        <v>42.081186619903825</v>
      </c>
      <c r="O105" s="71">
        <v>36.60558003337129</v>
      </c>
      <c r="P105" s="71">
        <v>43.072569945448265</v>
      </c>
      <c r="Q105" s="71">
        <v>2.1705928478984871</v>
      </c>
      <c r="R105" s="71">
        <v>0</v>
      </c>
      <c r="S105" s="71">
        <v>4.0187837165201294</v>
      </c>
      <c r="T105" s="72"/>
      <c r="U105" s="71">
        <v>25427500</v>
      </c>
      <c r="V105" s="71">
        <v>1437</v>
      </c>
      <c r="W105" s="71">
        <v>61</v>
      </c>
      <c r="X105" s="71">
        <v>9854</v>
      </c>
      <c r="Y105" s="71">
        <v>10434</v>
      </c>
      <c r="Z105" s="71">
        <v>21529</v>
      </c>
      <c r="AA105" s="71">
        <v>8865</v>
      </c>
      <c r="AB105" s="71">
        <v>30731</v>
      </c>
      <c r="AC105" s="71">
        <v>0</v>
      </c>
      <c r="AD105" s="71">
        <v>4.0187837165201286</v>
      </c>
      <c r="AE105" s="72"/>
      <c r="AF105" s="71">
        <v>234826386.90298221</v>
      </c>
      <c r="AG105" s="71">
        <v>2432604.392701169</v>
      </c>
      <c r="AH105" s="71">
        <v>435791.95225281938</v>
      </c>
      <c r="AI105" s="71">
        <v>61844931.157539703</v>
      </c>
      <c r="AJ105" s="71">
        <v>53645343.264617711</v>
      </c>
      <c r="AK105" s="71">
        <v>0</v>
      </c>
      <c r="AL105" s="71">
        <v>0</v>
      </c>
      <c r="AM105" s="71">
        <v>4214826.6030233866</v>
      </c>
      <c r="AN105" s="71">
        <v>0</v>
      </c>
      <c r="AO105" s="71">
        <v>0</v>
      </c>
      <c r="AP105" s="71">
        <v>357399884.27311707</v>
      </c>
      <c r="AQ105" s="72"/>
      <c r="AR105" s="71">
        <v>939</v>
      </c>
      <c r="AS105" s="71">
        <v>169</v>
      </c>
      <c r="AT105" s="71">
        <v>0</v>
      </c>
      <c r="AU105" s="71">
        <v>0</v>
      </c>
      <c r="AV105" s="71">
        <v>0</v>
      </c>
      <c r="AW105" s="71">
        <v>0</v>
      </c>
      <c r="AX105" s="71"/>
      <c r="AY105" s="72"/>
      <c r="AZ105" s="71">
        <v>4139.8</v>
      </c>
      <c r="BA105" s="71">
        <v>15483.2</v>
      </c>
      <c r="BB105" s="71">
        <v>0</v>
      </c>
      <c r="BC105" s="71">
        <v>0</v>
      </c>
      <c r="BD105" s="71">
        <v>0</v>
      </c>
      <c r="BE105" s="71">
        <v>0</v>
      </c>
      <c r="BF105" s="71"/>
      <c r="BG105" s="72"/>
      <c r="BH105" s="71">
        <v>0</v>
      </c>
      <c r="BI105" s="71">
        <v>0</v>
      </c>
      <c r="BJ105" s="71">
        <v>116.498</v>
      </c>
      <c r="BK105" s="71">
        <v>0</v>
      </c>
      <c r="BL105" s="71">
        <v>3.488</v>
      </c>
      <c r="BM105" s="71">
        <v>0</v>
      </c>
      <c r="BN105" s="72"/>
      <c r="BO105" s="71">
        <v>0</v>
      </c>
      <c r="BP105" s="71">
        <v>0</v>
      </c>
      <c r="BQ105" s="71">
        <v>11</v>
      </c>
      <c r="BR105" s="71">
        <v>0</v>
      </c>
      <c r="BS105" s="71">
        <v>1</v>
      </c>
      <c r="BT105" s="71">
        <v>0</v>
      </c>
      <c r="BU105"/>
      <c r="BV105" s="70">
        <v>119.986</v>
      </c>
      <c r="BW105" s="70">
        <v>0</v>
      </c>
      <c r="BX105" s="70">
        <v>0</v>
      </c>
      <c r="BY105" s="70">
        <v>0</v>
      </c>
      <c r="BZ105" s="70">
        <v>0</v>
      </c>
      <c r="CA105" s="70">
        <v>0</v>
      </c>
      <c r="CB105" s="70">
        <v>0</v>
      </c>
      <c r="CC105" s="70">
        <v>0</v>
      </c>
      <c r="CD105" s="70">
        <v>0</v>
      </c>
    </row>
    <row r="106" spans="1:82">
      <c r="A106" s="70" t="s">
        <v>1835</v>
      </c>
      <c r="B106" s="70">
        <v>354</v>
      </c>
      <c r="C106" s="70">
        <v>14</v>
      </c>
      <c r="D106" s="70">
        <v>21</v>
      </c>
      <c r="E106" s="70">
        <v>2017</v>
      </c>
      <c r="F106" s="70" t="s">
        <v>156</v>
      </c>
      <c r="G106" s="70" t="s">
        <v>1821</v>
      </c>
      <c r="H106" s="70" t="s">
        <v>1822</v>
      </c>
      <c r="I106" s="148"/>
      <c r="J106" s="71">
        <v>191.87640991028212</v>
      </c>
      <c r="K106" s="71">
        <v>3.5433867031536925</v>
      </c>
      <c r="L106" s="71">
        <v>3.2347859161154098</v>
      </c>
      <c r="M106" s="71">
        <v>41.99381184690764</v>
      </c>
      <c r="N106" s="71">
        <v>45.502809302733617</v>
      </c>
      <c r="O106" s="71">
        <v>36.441453859852466</v>
      </c>
      <c r="P106" s="71">
        <v>40.125039804762928</v>
      </c>
      <c r="Q106" s="71">
        <v>2.0919764165924901</v>
      </c>
      <c r="R106" s="71">
        <v>0</v>
      </c>
      <c r="S106" s="71">
        <v>2.3750088779418572</v>
      </c>
      <c r="T106" s="72"/>
      <c r="U106" s="71">
        <v>24392935</v>
      </c>
      <c r="V106" s="71">
        <v>1437</v>
      </c>
      <c r="W106" s="71">
        <v>61</v>
      </c>
      <c r="X106" s="71">
        <v>9854</v>
      </c>
      <c r="Y106" s="71">
        <v>10632</v>
      </c>
      <c r="Z106" s="71">
        <v>21788</v>
      </c>
      <c r="AA106" s="71">
        <v>8311</v>
      </c>
      <c r="AB106" s="71">
        <v>30628</v>
      </c>
      <c r="AC106" s="71">
        <v>0</v>
      </c>
      <c r="AD106" s="71">
        <v>2.3750088779418572</v>
      </c>
      <c r="AE106" s="72"/>
      <c r="AF106" s="71">
        <v>217765814.1844855</v>
      </c>
      <c r="AG106" s="71">
        <v>2548195.8933109832</v>
      </c>
      <c r="AH106" s="71">
        <v>610264.02007631166</v>
      </c>
      <c r="AI106" s="71">
        <v>60666513.912317783</v>
      </c>
      <c r="AJ106" s="71">
        <v>60144692.918637633</v>
      </c>
      <c r="AK106" s="71">
        <v>0</v>
      </c>
      <c r="AL106" s="71">
        <v>0</v>
      </c>
      <c r="AM106" s="71">
        <v>4207272.8672690429</v>
      </c>
      <c r="AN106" s="71">
        <v>0</v>
      </c>
      <c r="AO106" s="71">
        <v>0</v>
      </c>
      <c r="AP106" s="71">
        <v>345942753.79609728</v>
      </c>
      <c r="AQ106" s="72"/>
      <c r="AR106" s="71">
        <v>1001</v>
      </c>
      <c r="AS106" s="71">
        <v>183</v>
      </c>
      <c r="AT106" s="71">
        <v>0</v>
      </c>
      <c r="AU106" s="71">
        <v>0</v>
      </c>
      <c r="AV106" s="71">
        <v>0</v>
      </c>
      <c r="AW106" s="71">
        <v>0</v>
      </c>
      <c r="AX106" s="71"/>
      <c r="AY106" s="72"/>
      <c r="AZ106" s="71">
        <v>4472.1000000000004</v>
      </c>
      <c r="BA106" s="71">
        <v>15804.9</v>
      </c>
      <c r="BB106" s="71">
        <v>0</v>
      </c>
      <c r="BC106" s="71">
        <v>0</v>
      </c>
      <c r="BD106" s="71">
        <v>0</v>
      </c>
      <c r="BE106" s="71">
        <v>0</v>
      </c>
      <c r="BF106" s="71"/>
      <c r="BG106" s="72"/>
      <c r="BH106" s="71">
        <v>0</v>
      </c>
      <c r="BI106" s="71">
        <v>0</v>
      </c>
      <c r="BJ106" s="71">
        <v>100.083</v>
      </c>
      <c r="BK106" s="71">
        <v>0</v>
      </c>
      <c r="BL106" s="71">
        <v>3.3370000000000002</v>
      </c>
      <c r="BM106" s="71">
        <v>0</v>
      </c>
      <c r="BN106" s="72"/>
      <c r="BO106" s="71">
        <v>0</v>
      </c>
      <c r="BP106" s="71">
        <v>0</v>
      </c>
      <c r="BQ106" s="71">
        <v>10</v>
      </c>
      <c r="BR106" s="71">
        <v>0</v>
      </c>
      <c r="BS106" s="71">
        <v>1</v>
      </c>
      <c r="BT106" s="71">
        <v>0</v>
      </c>
      <c r="BU106"/>
      <c r="BV106" s="70">
        <v>103.42</v>
      </c>
      <c r="BW106" s="70">
        <v>0</v>
      </c>
      <c r="BX106" s="70">
        <v>0</v>
      </c>
      <c r="BY106" s="70">
        <v>0</v>
      </c>
      <c r="BZ106" s="70">
        <v>0</v>
      </c>
      <c r="CA106" s="70">
        <v>0</v>
      </c>
      <c r="CB106" s="70">
        <v>0</v>
      </c>
      <c r="CC106" s="70">
        <v>0</v>
      </c>
      <c r="CD106" s="70">
        <v>0</v>
      </c>
    </row>
    <row r="107" spans="1:82">
      <c r="A107" s="70" t="s">
        <v>1836</v>
      </c>
      <c r="B107" s="70">
        <v>355</v>
      </c>
      <c r="C107" s="70">
        <v>15</v>
      </c>
      <c r="D107" s="70">
        <v>21</v>
      </c>
      <c r="E107" s="70">
        <v>2018</v>
      </c>
      <c r="F107" s="70" t="s">
        <v>183</v>
      </c>
      <c r="G107" s="70" t="s">
        <v>1821</v>
      </c>
      <c r="H107" s="70" t="s">
        <v>1822</v>
      </c>
      <c r="I107" s="148"/>
      <c r="J107" s="71">
        <v>214.48209998317657</v>
      </c>
      <c r="K107" s="71">
        <v>3.3679597238526502</v>
      </c>
      <c r="L107" s="71">
        <v>2.9332839083215538</v>
      </c>
      <c r="M107" s="71">
        <v>44.540948341132861</v>
      </c>
      <c r="N107" s="71">
        <v>42.36763135653495</v>
      </c>
      <c r="O107" s="71">
        <v>36.103075528399934</v>
      </c>
      <c r="P107" s="71">
        <v>38.640591701364038</v>
      </c>
      <c r="Q107" s="71">
        <v>1.9392633589339501</v>
      </c>
      <c r="R107" s="71">
        <v>0</v>
      </c>
      <c r="S107" s="71">
        <v>2.7476576674644178</v>
      </c>
      <c r="T107" s="72"/>
      <c r="U107" s="71">
        <v>26296084</v>
      </c>
      <c r="V107" s="71">
        <v>1437</v>
      </c>
      <c r="W107" s="71">
        <v>61</v>
      </c>
      <c r="X107" s="71">
        <v>9854</v>
      </c>
      <c r="Y107" s="71">
        <v>10785</v>
      </c>
      <c r="Z107" s="71">
        <v>21999</v>
      </c>
      <c r="AA107" s="71">
        <v>8084</v>
      </c>
      <c r="AB107" s="71">
        <v>30597</v>
      </c>
      <c r="AC107" s="71">
        <v>0</v>
      </c>
      <c r="AD107" s="71">
        <v>2.7476576674644182</v>
      </c>
      <c r="AE107" s="72"/>
      <c r="AF107" s="71">
        <v>245639250.5211024</v>
      </c>
      <c r="AG107" s="71">
        <v>2264787.6819166611</v>
      </c>
      <c r="AH107" s="71">
        <v>578610.90135685913</v>
      </c>
      <c r="AI107" s="71">
        <v>60512984.526829891</v>
      </c>
      <c r="AJ107" s="71">
        <v>53625892.44842831</v>
      </c>
      <c r="AK107" s="71">
        <v>0</v>
      </c>
      <c r="AL107" s="71">
        <v>0</v>
      </c>
      <c r="AM107" s="71">
        <v>4211711.03444432</v>
      </c>
      <c r="AN107" s="71">
        <v>0</v>
      </c>
      <c r="AO107" s="71">
        <v>0</v>
      </c>
      <c r="AP107" s="71">
        <v>366833237.11407846</v>
      </c>
      <c r="AQ107" s="72"/>
      <c r="AR107" s="71">
        <v>1080</v>
      </c>
      <c r="AS107" s="71">
        <v>196</v>
      </c>
      <c r="AT107" s="71">
        <v>0</v>
      </c>
      <c r="AU107" s="71">
        <v>0</v>
      </c>
      <c r="AV107" s="71">
        <v>0</v>
      </c>
      <c r="AW107" s="71">
        <v>0</v>
      </c>
      <c r="AX107" s="71"/>
      <c r="AY107" s="72"/>
      <c r="AZ107" s="71">
        <v>4878.4000000000005</v>
      </c>
      <c r="BA107" s="71">
        <v>16896.400000000001</v>
      </c>
      <c r="BB107" s="71">
        <v>0</v>
      </c>
      <c r="BC107" s="71">
        <v>0</v>
      </c>
      <c r="BD107" s="71">
        <v>0</v>
      </c>
      <c r="BE107" s="71">
        <v>0</v>
      </c>
      <c r="BF107" s="71"/>
      <c r="BG107" s="72"/>
      <c r="BH107" s="71">
        <v>0</v>
      </c>
      <c r="BI107" s="71">
        <v>0</v>
      </c>
      <c r="BJ107" s="71">
        <v>115.122</v>
      </c>
      <c r="BK107" s="71">
        <v>0</v>
      </c>
      <c r="BL107" s="71">
        <v>6.9740000000000002</v>
      </c>
      <c r="BM107" s="71">
        <v>0</v>
      </c>
      <c r="BN107" s="72"/>
      <c r="BO107" s="71">
        <v>0</v>
      </c>
      <c r="BP107" s="71">
        <v>0</v>
      </c>
      <c r="BQ107" s="71">
        <v>11</v>
      </c>
      <c r="BR107" s="71">
        <v>0</v>
      </c>
      <c r="BS107" s="71">
        <v>1</v>
      </c>
      <c r="BT107" s="71">
        <v>0</v>
      </c>
      <c r="BU107"/>
      <c r="BV107" s="70">
        <v>118.392</v>
      </c>
      <c r="BW107" s="70">
        <v>0</v>
      </c>
      <c r="BX107" s="70">
        <v>3.7040000000000002</v>
      </c>
      <c r="BY107" s="70">
        <v>0</v>
      </c>
      <c r="BZ107" s="70">
        <v>0</v>
      </c>
      <c r="CA107" s="70">
        <v>0</v>
      </c>
      <c r="CB107" s="70">
        <v>0</v>
      </c>
      <c r="CC107" s="70">
        <v>0</v>
      </c>
      <c r="CD107" s="70">
        <v>0</v>
      </c>
    </row>
    <row r="108" spans="1:82">
      <c r="A108" s="70" t="s">
        <v>1837</v>
      </c>
      <c r="B108" s="70">
        <v>356</v>
      </c>
      <c r="C108" s="70">
        <v>16</v>
      </c>
      <c r="D108" s="70">
        <v>21</v>
      </c>
      <c r="E108" s="70">
        <v>2019</v>
      </c>
      <c r="F108" s="70" t="s">
        <v>158</v>
      </c>
      <c r="G108" s="70" t="s">
        <v>1821</v>
      </c>
      <c r="H108" s="70" t="s">
        <v>1822</v>
      </c>
      <c r="I108" s="148"/>
      <c r="J108" s="71">
        <v>191.2878561949247</v>
      </c>
      <c r="K108" s="71">
        <v>3.117621286864046</v>
      </c>
      <c r="L108" s="71">
        <v>2.9621843565285948</v>
      </c>
      <c r="M108" s="71">
        <v>44.592187293507884</v>
      </c>
      <c r="N108" s="71">
        <v>41.733802471901697</v>
      </c>
      <c r="O108" s="71">
        <v>34.608116225341512</v>
      </c>
      <c r="P108" s="71">
        <v>37.814704052310738</v>
      </c>
      <c r="Q108" s="71">
        <v>1.87420107777004</v>
      </c>
      <c r="R108" s="71">
        <v>0</v>
      </c>
      <c r="S108" s="71">
        <v>3.7157278376880289</v>
      </c>
      <c r="T108" s="72"/>
      <c r="U108" s="71">
        <v>23493747</v>
      </c>
      <c r="V108" s="71">
        <v>1437</v>
      </c>
      <c r="W108" s="71">
        <v>61</v>
      </c>
      <c r="X108" s="71">
        <v>9854</v>
      </c>
      <c r="Y108" s="71">
        <v>10911</v>
      </c>
      <c r="Z108" s="71">
        <v>21667</v>
      </c>
      <c r="AA108" s="71">
        <v>7852</v>
      </c>
      <c r="AB108" s="71">
        <v>30371</v>
      </c>
      <c r="AC108" s="71">
        <v>0</v>
      </c>
      <c r="AD108" s="71">
        <v>3.7157278376880289</v>
      </c>
      <c r="AE108" s="72"/>
      <c r="AF108" s="71">
        <v>231802493.39136109</v>
      </c>
      <c r="AG108" s="71">
        <v>2192983.214190077</v>
      </c>
      <c r="AH108" s="71">
        <v>607402.22817399132</v>
      </c>
      <c r="AI108" s="71">
        <v>64648371.303944238</v>
      </c>
      <c r="AJ108" s="71">
        <v>56426386.791046187</v>
      </c>
      <c r="AK108" s="71">
        <v>0</v>
      </c>
      <c r="AL108" s="71">
        <v>0</v>
      </c>
      <c r="AM108" s="71">
        <v>4136301.567234409</v>
      </c>
      <c r="AN108" s="71">
        <v>0</v>
      </c>
      <c r="AO108" s="71">
        <v>0</v>
      </c>
      <c r="AP108" s="71">
        <v>359813938.49594998</v>
      </c>
      <c r="AQ108" s="72"/>
      <c r="AR108" s="71">
        <v>1152</v>
      </c>
      <c r="AS108" s="71">
        <v>223</v>
      </c>
      <c r="AT108" s="71">
        <v>0</v>
      </c>
      <c r="AU108" s="71">
        <v>0</v>
      </c>
      <c r="AV108" s="71">
        <v>0</v>
      </c>
      <c r="AW108" s="71">
        <v>0</v>
      </c>
      <c r="AX108" s="71"/>
      <c r="AY108" s="72"/>
      <c r="AZ108" s="71">
        <v>5245.100000000004</v>
      </c>
      <c r="BA108" s="71">
        <v>19974.5</v>
      </c>
      <c r="BB108" s="71">
        <v>0</v>
      </c>
      <c r="BC108" s="71">
        <v>0</v>
      </c>
      <c r="BD108" s="71">
        <v>0</v>
      </c>
      <c r="BE108" s="71">
        <v>0</v>
      </c>
      <c r="BF108" s="71"/>
      <c r="BG108" s="72"/>
      <c r="BH108" s="71">
        <v>0</v>
      </c>
      <c r="BI108" s="71">
        <v>0</v>
      </c>
      <c r="BJ108" s="71">
        <v>106.551</v>
      </c>
      <c r="BK108" s="71">
        <v>0</v>
      </c>
      <c r="BL108" s="71">
        <v>3.3050000000000002</v>
      </c>
      <c r="BM108" s="71">
        <v>0</v>
      </c>
      <c r="BN108" s="72"/>
      <c r="BO108" s="71">
        <v>0</v>
      </c>
      <c r="BP108" s="71">
        <v>0</v>
      </c>
      <c r="BQ108" s="71">
        <v>11</v>
      </c>
      <c r="BR108" s="71">
        <v>0</v>
      </c>
      <c r="BS108" s="71">
        <v>1</v>
      </c>
      <c r="BT108" s="71">
        <v>0</v>
      </c>
      <c r="BU108"/>
      <c r="BV108" s="70">
        <v>109.85599999999999</v>
      </c>
      <c r="BW108" s="70">
        <v>0</v>
      </c>
      <c r="BX108" s="70">
        <v>0</v>
      </c>
      <c r="BY108" s="70">
        <v>0</v>
      </c>
      <c r="BZ108" s="70">
        <v>0</v>
      </c>
      <c r="CA108" s="70">
        <v>0</v>
      </c>
      <c r="CB108" s="70">
        <v>0</v>
      </c>
      <c r="CC108" s="70">
        <v>0</v>
      </c>
      <c r="CD108" s="70">
        <v>0</v>
      </c>
    </row>
    <row r="109" spans="1:82">
      <c r="A109" s="70" t="s">
        <v>1838</v>
      </c>
      <c r="B109" s="70">
        <v>357</v>
      </c>
      <c r="C109" s="70">
        <v>17</v>
      </c>
      <c r="D109" s="70">
        <v>21</v>
      </c>
      <c r="E109" s="70">
        <v>2020</v>
      </c>
      <c r="F109" s="70" t="s">
        <v>159</v>
      </c>
      <c r="G109" s="70" t="s">
        <v>1821</v>
      </c>
      <c r="H109" s="70" t="s">
        <v>1822</v>
      </c>
      <c r="I109" s="148"/>
      <c r="J109" s="71">
        <v>187.37870960810491</v>
      </c>
      <c r="K109" s="71">
        <v>2.8752231615695467</v>
      </c>
      <c r="L109" s="71">
        <v>2.1043566853876507</v>
      </c>
      <c r="M109" s="71">
        <v>38.176426994824304</v>
      </c>
      <c r="N109" s="71">
        <v>37.391433436150265</v>
      </c>
      <c r="O109" s="71">
        <v>30.418163969465308</v>
      </c>
      <c r="P109" s="71">
        <v>35.667713659728818</v>
      </c>
      <c r="Q109" s="71">
        <v>1.7774889283072299</v>
      </c>
      <c r="R109" s="71">
        <v>0</v>
      </c>
      <c r="S109" s="71">
        <v>1.9179804216579699</v>
      </c>
      <c r="T109" s="72"/>
      <c r="U109" s="71">
        <v>24295392</v>
      </c>
      <c r="V109" s="71">
        <v>1314</v>
      </c>
      <c r="W109" s="71">
        <v>53</v>
      </c>
      <c r="X109" s="71">
        <v>10099</v>
      </c>
      <c r="Y109" s="71">
        <v>10961</v>
      </c>
      <c r="Z109" s="71">
        <v>21736</v>
      </c>
      <c r="AA109" s="71">
        <v>7872</v>
      </c>
      <c r="AB109" s="71">
        <v>30147</v>
      </c>
      <c r="AC109" s="71">
        <v>0</v>
      </c>
      <c r="AD109" s="71">
        <v>1.9179804216579699</v>
      </c>
      <c r="AE109" s="72"/>
      <c r="AF109" s="71">
        <v>227636324.88521081</v>
      </c>
      <c r="AG109" s="71">
        <v>1967406.6677945531</v>
      </c>
      <c r="AH109" s="71">
        <v>434795.6362028959</v>
      </c>
      <c r="AI109" s="71">
        <v>56687347.279004999</v>
      </c>
      <c r="AJ109" s="71">
        <v>55348139.837634057</v>
      </c>
      <c r="AK109" s="71"/>
      <c r="AL109" s="71"/>
      <c r="AM109" s="71">
        <v>3934518.4401558624</v>
      </c>
      <c r="AN109" s="71"/>
      <c r="AO109" s="71"/>
      <c r="AP109" s="71">
        <v>346008532.74600315</v>
      </c>
      <c r="AQ109" s="72"/>
      <c r="AR109" s="71">
        <v>1192</v>
      </c>
      <c r="AS109" s="71">
        <v>234</v>
      </c>
      <c r="AT109" s="71">
        <v>0</v>
      </c>
      <c r="AU109" s="71">
        <v>0</v>
      </c>
      <c r="AV109" s="71">
        <v>0</v>
      </c>
      <c r="AW109" s="71">
        <v>0</v>
      </c>
      <c r="AX109" s="71"/>
      <c r="AY109" s="72"/>
      <c r="AZ109" s="71">
        <v>5451.1000000000067</v>
      </c>
      <c r="BA109" s="71">
        <v>26986.799999999999</v>
      </c>
      <c r="BB109" s="71">
        <v>0</v>
      </c>
      <c r="BC109" s="71">
        <v>0</v>
      </c>
      <c r="BD109" s="71">
        <v>0</v>
      </c>
      <c r="BE109" s="71">
        <v>0</v>
      </c>
      <c r="BF109" s="71"/>
      <c r="BG109" s="72"/>
      <c r="BH109" s="71">
        <v>0</v>
      </c>
      <c r="BI109" s="71">
        <v>0</v>
      </c>
      <c r="BJ109" s="71">
        <v>108.68600000000001</v>
      </c>
      <c r="BK109" s="71">
        <v>0</v>
      </c>
      <c r="BL109" s="71">
        <v>3.4079999999999999</v>
      </c>
      <c r="BM109" s="71">
        <v>0</v>
      </c>
      <c r="BN109" s="72"/>
      <c r="BO109" s="71">
        <v>0</v>
      </c>
      <c r="BP109" s="71">
        <v>0</v>
      </c>
      <c r="BQ109" s="71">
        <v>12</v>
      </c>
      <c r="BR109" s="71">
        <v>0</v>
      </c>
      <c r="BS109" s="71">
        <v>1</v>
      </c>
      <c r="BT109" s="71">
        <v>0</v>
      </c>
      <c r="BU109"/>
      <c r="BV109" s="70">
        <v>112.09399999999999</v>
      </c>
      <c r="BW109" s="70">
        <v>0</v>
      </c>
      <c r="BX109" s="70">
        <v>0</v>
      </c>
      <c r="BY109" s="70">
        <v>0</v>
      </c>
      <c r="BZ109" s="70">
        <v>0</v>
      </c>
      <c r="CA109" s="70">
        <v>0</v>
      </c>
      <c r="CB109" s="70">
        <v>0</v>
      </c>
      <c r="CC109" s="70">
        <v>0</v>
      </c>
      <c r="CD109" s="70">
        <v>0</v>
      </c>
    </row>
    <row r="110" spans="1:82">
      <c r="A110" s="70" t="s">
        <v>1839</v>
      </c>
      <c r="B110" s="70">
        <v>357</v>
      </c>
      <c r="C110" s="70">
        <v>18</v>
      </c>
      <c r="D110" s="70">
        <v>21</v>
      </c>
      <c r="E110" s="70">
        <v>2021</v>
      </c>
      <c r="F110" s="70" t="s">
        <v>160</v>
      </c>
      <c r="G110" s="70" t="s">
        <v>1821</v>
      </c>
      <c r="H110" s="70" t="s">
        <v>1822</v>
      </c>
      <c r="I110" s="148"/>
      <c r="J110" s="71">
        <v>197.06415798444851</v>
      </c>
      <c r="K110" s="71">
        <v>3.1488335237829141</v>
      </c>
      <c r="L110" s="71">
        <v>1.7329457088856357</v>
      </c>
      <c r="M110" s="71">
        <v>41.875954802623959</v>
      </c>
      <c r="N110" s="71">
        <v>42.274811190125085</v>
      </c>
      <c r="O110" s="71">
        <v>29.665854209014409</v>
      </c>
      <c r="P110" s="71">
        <v>36.726804662467288</v>
      </c>
      <c r="Q110" s="71">
        <v>1.75394870621897</v>
      </c>
      <c r="R110" s="71">
        <v>0</v>
      </c>
      <c r="S110" s="71">
        <v>2.966421338586517</v>
      </c>
      <c r="T110" s="72"/>
      <c r="U110" s="71">
        <v>26501571</v>
      </c>
      <c r="V110" s="71">
        <v>1314</v>
      </c>
      <c r="W110" s="71">
        <v>53</v>
      </c>
      <c r="X110" s="71">
        <v>10099</v>
      </c>
      <c r="Y110" s="71">
        <v>11121</v>
      </c>
      <c r="Z110" s="71">
        <v>21827</v>
      </c>
      <c r="AA110" s="71">
        <v>7904</v>
      </c>
      <c r="AB110" s="71">
        <v>30040</v>
      </c>
      <c r="AC110" s="71">
        <v>0</v>
      </c>
      <c r="AD110" s="71">
        <v>2.966421338586517</v>
      </c>
      <c r="AE110" s="72"/>
      <c r="AF110" s="71">
        <v>242372047.17184821</v>
      </c>
      <c r="AG110" s="71">
        <v>2106711.9315824681</v>
      </c>
      <c r="AH110" s="71">
        <v>347187.53088575671</v>
      </c>
      <c r="AI110" s="71">
        <v>62790791.688992515</v>
      </c>
      <c r="AJ110" s="71">
        <v>58008234.166801803</v>
      </c>
      <c r="AK110" s="71">
        <v>0</v>
      </c>
      <c r="AL110" s="71">
        <v>0</v>
      </c>
      <c r="AM110" s="71">
        <v>3943167.1897463999</v>
      </c>
      <c r="AN110" s="71">
        <v>0</v>
      </c>
      <c r="AO110" s="71">
        <v>0</v>
      </c>
      <c r="AP110" s="71">
        <v>369568139.67985713</v>
      </c>
      <c r="AQ110" s="72"/>
      <c r="AR110" s="71">
        <v>1257</v>
      </c>
      <c r="AS110" s="71">
        <v>251</v>
      </c>
      <c r="AT110" s="71">
        <v>0</v>
      </c>
      <c r="AU110" s="71">
        <v>0</v>
      </c>
      <c r="AV110" s="71">
        <v>0</v>
      </c>
      <c r="AW110" s="71">
        <v>0</v>
      </c>
      <c r="AX110" s="71"/>
      <c r="AY110" s="72"/>
      <c r="AZ110" s="71">
        <v>5879.2000000000089</v>
      </c>
      <c r="BA110" s="71">
        <v>63904.600000000042</v>
      </c>
      <c r="BB110" s="71">
        <v>0</v>
      </c>
      <c r="BC110" s="71">
        <v>0</v>
      </c>
      <c r="BD110" s="71">
        <v>0</v>
      </c>
      <c r="BE110" s="71">
        <v>0</v>
      </c>
      <c r="BF110" s="71"/>
      <c r="BG110" s="72"/>
      <c r="BH110" s="71">
        <v>0</v>
      </c>
      <c r="BI110" s="71">
        <v>0</v>
      </c>
      <c r="BJ110" s="71">
        <v>112.211</v>
      </c>
      <c r="BK110" s="71">
        <v>0</v>
      </c>
      <c r="BL110" s="71">
        <v>3.07</v>
      </c>
      <c r="BM110" s="71">
        <v>0</v>
      </c>
      <c r="BN110" s="72"/>
      <c r="BO110" s="71">
        <v>0</v>
      </c>
      <c r="BP110" s="71">
        <v>0</v>
      </c>
      <c r="BQ110" s="71">
        <v>12</v>
      </c>
      <c r="BR110" s="71">
        <v>0</v>
      </c>
      <c r="BS110" s="71">
        <v>1</v>
      </c>
      <c r="BT110" s="71">
        <v>0</v>
      </c>
      <c r="BU110"/>
      <c r="BV110" s="70">
        <v>115.28100000000001</v>
      </c>
      <c r="BW110" s="70">
        <v>0</v>
      </c>
      <c r="BX110" s="70">
        <v>0</v>
      </c>
      <c r="BY110" s="70">
        <v>0</v>
      </c>
      <c r="BZ110" s="70">
        <v>0</v>
      </c>
      <c r="CA110" s="70">
        <v>0</v>
      </c>
      <c r="CB110" s="70">
        <v>0</v>
      </c>
      <c r="CC110" s="70">
        <v>0</v>
      </c>
      <c r="CD110" s="70">
        <v>0</v>
      </c>
    </row>
    <row r="111" spans="1:82">
      <c r="A111" s="70" t="s">
        <v>1840</v>
      </c>
      <c r="B111" s="70">
        <v>357</v>
      </c>
      <c r="C111" s="70">
        <v>19</v>
      </c>
      <c r="D111" s="70">
        <v>21</v>
      </c>
      <c r="E111" s="70">
        <v>2022</v>
      </c>
      <c r="F111" s="70" t="s">
        <v>161</v>
      </c>
      <c r="G111" s="70" t="s">
        <v>1821</v>
      </c>
      <c r="H111" s="70" t="s">
        <v>1822</v>
      </c>
      <c r="I111" s="148"/>
      <c r="J111" s="71">
        <v>175.09417338904649</v>
      </c>
      <c r="K111" s="71">
        <v>2.8213168460631626</v>
      </c>
      <c r="L111" s="71">
        <v>1.5874493904366076</v>
      </c>
      <c r="M111" s="71">
        <v>41.674833536808038</v>
      </c>
      <c r="N111" s="71">
        <v>41.372400588657506</v>
      </c>
      <c r="O111" s="71">
        <v>31.641377824128366</v>
      </c>
      <c r="P111" s="71">
        <v>36.111256912103123</v>
      </c>
      <c r="Q111" s="71">
        <v>1.7636227418272306</v>
      </c>
      <c r="R111" s="71">
        <v>0</v>
      </c>
      <c r="S111" s="71">
        <v>2.7472418216228038</v>
      </c>
      <c r="T111" s="72"/>
      <c r="U111" s="71">
        <v>28440761</v>
      </c>
      <c r="V111" s="71">
        <v>1314</v>
      </c>
      <c r="W111" s="71">
        <v>53</v>
      </c>
      <c r="X111" s="71">
        <v>10099</v>
      </c>
      <c r="Y111" s="71">
        <v>11278</v>
      </c>
      <c r="Z111" s="71">
        <v>22119</v>
      </c>
      <c r="AA111" s="71">
        <v>7890</v>
      </c>
      <c r="AB111" s="71">
        <v>29958</v>
      </c>
      <c r="AC111" s="71">
        <v>0</v>
      </c>
      <c r="AD111" s="71">
        <v>2.7472418216228038</v>
      </c>
      <c r="AE111" s="72"/>
      <c r="AF111" s="71">
        <v>200171142.19975823</v>
      </c>
      <c r="AG111" s="71">
        <v>2048764.8587929015</v>
      </c>
      <c r="AH111" s="71">
        <v>363395.09586155863</v>
      </c>
      <c r="AI111" s="71">
        <v>59906211.535987087</v>
      </c>
      <c r="AJ111" s="71">
        <v>59312595.037180699</v>
      </c>
      <c r="AK111" s="71">
        <v>0</v>
      </c>
      <c r="AL111" s="71">
        <v>0</v>
      </c>
      <c r="AM111" s="71">
        <v>3868395.4858483677</v>
      </c>
      <c r="AN111" s="71">
        <v>0</v>
      </c>
      <c r="AO111" s="71">
        <v>0</v>
      </c>
      <c r="AP111" s="71">
        <v>325670504.21342885</v>
      </c>
      <c r="AQ111" s="72"/>
      <c r="AR111" s="71">
        <v>1343</v>
      </c>
      <c r="AS111" s="71">
        <v>252</v>
      </c>
      <c r="AT111" s="71">
        <v>0</v>
      </c>
      <c r="AU111" s="71">
        <v>0</v>
      </c>
      <c r="AV111" s="71">
        <v>0</v>
      </c>
      <c r="AW111" s="71">
        <v>0</v>
      </c>
      <c r="AX111" s="71"/>
      <c r="AY111" s="72"/>
      <c r="AZ111" s="71">
        <v>6498.1</v>
      </c>
      <c r="BA111" s="71">
        <v>65879.600000000035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1841</v>
      </c>
      <c r="B112" s="70">
        <v>357</v>
      </c>
      <c r="C112" s="70">
        <v>20</v>
      </c>
      <c r="D112" s="70">
        <v>21</v>
      </c>
      <c r="E112" s="70">
        <v>2023</v>
      </c>
      <c r="F112" s="70" t="s">
        <v>1539</v>
      </c>
      <c r="G112" s="70" t="s">
        <v>1821</v>
      </c>
      <c r="H112" s="70" t="s">
        <v>1822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1418</v>
      </c>
      <c r="AS112" s="71">
        <v>258</v>
      </c>
      <c r="AT112" s="71">
        <v>0</v>
      </c>
      <c r="AU112" s="71">
        <v>0</v>
      </c>
      <c r="AV112" s="71">
        <v>0</v>
      </c>
      <c r="AW112" s="71">
        <v>0</v>
      </c>
      <c r="AX112" s="71"/>
      <c r="AY112" s="72"/>
      <c r="AZ112" s="71">
        <v>6947.0999999999931</v>
      </c>
      <c r="BA112" s="71">
        <v>67367.600000000035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1842</v>
      </c>
      <c r="B113" s="70">
        <v>357</v>
      </c>
      <c r="C113" s="70">
        <v>21</v>
      </c>
      <c r="D113" s="70">
        <v>21</v>
      </c>
      <c r="E113" s="70">
        <v>2024</v>
      </c>
      <c r="F113" s="70" t="s">
        <v>1554</v>
      </c>
      <c r="G113" s="70" t="s">
        <v>1821</v>
      </c>
      <c r="H113" s="70" t="s">
        <v>1822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1843</v>
      </c>
      <c r="B114" s="70">
        <v>35</v>
      </c>
      <c r="C114" s="70">
        <v>1</v>
      </c>
      <c r="D114" s="70">
        <v>3</v>
      </c>
      <c r="E114" s="70">
        <v>1990</v>
      </c>
      <c r="F114" s="70" t="s">
        <v>787</v>
      </c>
      <c r="G114" s="70" t="s">
        <v>1720</v>
      </c>
      <c r="H114" s="70" t="s">
        <v>1721</v>
      </c>
      <c r="I114" s="148"/>
      <c r="J114" s="71">
        <v>75.187160950735532</v>
      </c>
      <c r="K114" s="71">
        <v>4.3023942858399344</v>
      </c>
      <c r="L114" s="71">
        <v>11.239577403210101</v>
      </c>
      <c r="M114" s="71">
        <v>15.826639231920661</v>
      </c>
      <c r="N114" s="71">
        <v>43.515336671905928</v>
      </c>
      <c r="O114" s="71">
        <v>21.312304350627429</v>
      </c>
      <c r="P114" s="71">
        <v>38.379630308047567</v>
      </c>
      <c r="Q114" s="71">
        <v>2.3371876659677202</v>
      </c>
      <c r="R114" s="71">
        <v>0</v>
      </c>
      <c r="S114" s="71">
        <v>2.6865377694515979</v>
      </c>
      <c r="T114" s="72"/>
      <c r="U114" s="71">
        <v>1595418</v>
      </c>
      <c r="V114" s="71">
        <v>1326</v>
      </c>
      <c r="W114" s="71">
        <v>148</v>
      </c>
      <c r="X114" s="71">
        <v>6579</v>
      </c>
      <c r="Y114" s="71">
        <v>9556</v>
      </c>
      <c r="Z114" s="71">
        <v>8766</v>
      </c>
      <c r="AA114" s="71">
        <v>9319</v>
      </c>
      <c r="AB114" s="71">
        <v>37948</v>
      </c>
      <c r="AC114" s="71">
        <v>0</v>
      </c>
      <c r="AD114" s="71">
        <v>2.6865377694515979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1844</v>
      </c>
      <c r="B115" s="70">
        <v>36</v>
      </c>
      <c r="C115" s="70">
        <v>2</v>
      </c>
      <c r="D115" s="70">
        <v>3</v>
      </c>
      <c r="E115" s="70">
        <v>2005</v>
      </c>
      <c r="F115" s="70" t="s">
        <v>789</v>
      </c>
      <c r="G115" s="70" t="s">
        <v>1720</v>
      </c>
      <c r="H115" s="70" t="s">
        <v>1721</v>
      </c>
      <c r="I115" s="148"/>
      <c r="J115" s="71">
        <v>120.23964790302161</v>
      </c>
      <c r="K115" s="71">
        <v>4.5932427595352259</v>
      </c>
      <c r="L115" s="71">
        <v>24.7139210543837</v>
      </c>
      <c r="M115" s="71">
        <v>34.564556048315872</v>
      </c>
      <c r="N115" s="71">
        <v>71.224875738646446</v>
      </c>
      <c r="O115" s="71">
        <v>34.622216947408297</v>
      </c>
      <c r="P115" s="71">
        <v>40.098562813064873</v>
      </c>
      <c r="Q115" s="71">
        <v>2.09776208329956</v>
      </c>
      <c r="R115" s="71">
        <v>0</v>
      </c>
      <c r="S115" s="71">
        <v>3.0017119216031989</v>
      </c>
      <c r="T115" s="72"/>
      <c r="U115" s="71">
        <v>3002726</v>
      </c>
      <c r="V115" s="71">
        <v>1548</v>
      </c>
      <c r="W115" s="71">
        <v>253</v>
      </c>
      <c r="X115" s="71">
        <v>5746</v>
      </c>
      <c r="Y115" s="71">
        <v>10867</v>
      </c>
      <c r="Z115" s="71">
        <v>16479</v>
      </c>
      <c r="AA115" s="71">
        <v>7974</v>
      </c>
      <c r="AB115" s="71">
        <v>35607</v>
      </c>
      <c r="AC115" s="71">
        <v>0</v>
      </c>
      <c r="AD115" s="71">
        <v>3.0017119216031989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1845</v>
      </c>
      <c r="B116" s="70">
        <v>37</v>
      </c>
      <c r="C116" s="70">
        <v>3</v>
      </c>
      <c r="D116" s="70">
        <v>3</v>
      </c>
      <c r="E116" s="70">
        <v>2006</v>
      </c>
      <c r="F116" s="70" t="s">
        <v>790</v>
      </c>
      <c r="G116" s="70" t="s">
        <v>1720</v>
      </c>
      <c r="H116" s="70" t="s">
        <v>1721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1846</v>
      </c>
      <c r="B117" s="70">
        <v>38</v>
      </c>
      <c r="C117" s="70">
        <v>4</v>
      </c>
      <c r="D117" s="70">
        <v>3</v>
      </c>
      <c r="E117" s="70">
        <v>2007</v>
      </c>
      <c r="F117" s="70" t="s">
        <v>791</v>
      </c>
      <c r="G117" s="70" t="s">
        <v>1720</v>
      </c>
      <c r="H117" s="70" t="s">
        <v>1721</v>
      </c>
      <c r="I117" s="148"/>
      <c r="J117" s="71">
        <v>124.9424607981903</v>
      </c>
      <c r="K117" s="71">
        <v>4.3405663258350007</v>
      </c>
      <c r="L117" s="71">
        <v>30.33839724999233</v>
      </c>
      <c r="M117" s="71">
        <v>30.906110775032928</v>
      </c>
      <c r="N117" s="71">
        <v>62.137381529376903</v>
      </c>
      <c r="O117" s="71">
        <v>33.191773312002383</v>
      </c>
      <c r="P117" s="71">
        <v>39.406871383962532</v>
      </c>
      <c r="Q117" s="71">
        <v>2.1742033268749599</v>
      </c>
      <c r="R117" s="71">
        <v>0</v>
      </c>
      <c r="S117" s="71">
        <v>2.844078228678546</v>
      </c>
      <c r="T117" s="72"/>
      <c r="U117" s="71">
        <v>4848648</v>
      </c>
      <c r="V117" s="71">
        <v>1365</v>
      </c>
      <c r="W117" s="71">
        <v>360</v>
      </c>
      <c r="X117" s="71">
        <v>6689</v>
      </c>
      <c r="Y117" s="71">
        <v>11012</v>
      </c>
      <c r="Z117" s="71">
        <v>16423</v>
      </c>
      <c r="AA117" s="71">
        <v>7717</v>
      </c>
      <c r="AB117" s="71">
        <v>34953</v>
      </c>
      <c r="AC117" s="71">
        <v>0</v>
      </c>
      <c r="AD117" s="71">
        <v>2.844078228678546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1847</v>
      </c>
      <c r="B118" s="70">
        <v>39</v>
      </c>
      <c r="C118" s="70">
        <v>5</v>
      </c>
      <c r="D118" s="70">
        <v>3</v>
      </c>
      <c r="E118" s="70">
        <v>2008</v>
      </c>
      <c r="F118" s="70" t="s">
        <v>792</v>
      </c>
      <c r="G118" s="70" t="s">
        <v>1720</v>
      </c>
      <c r="H118" s="70" t="s">
        <v>1721</v>
      </c>
      <c r="I118" s="148"/>
      <c r="J118" s="71">
        <v>125.5170555004747</v>
      </c>
      <c r="K118" s="71">
        <v>3.1291037277828022</v>
      </c>
      <c r="L118" s="71">
        <v>26.98178625354204</v>
      </c>
      <c r="M118" s="71">
        <v>32.575090290538697</v>
      </c>
      <c r="N118" s="71">
        <v>59.33726765848867</v>
      </c>
      <c r="O118" s="71">
        <v>32.146355782621377</v>
      </c>
      <c r="P118" s="71">
        <v>38.908000741120652</v>
      </c>
      <c r="Q118" s="71">
        <v>2.1171124440381099</v>
      </c>
      <c r="R118" s="71">
        <v>0</v>
      </c>
      <c r="S118" s="71">
        <v>2.8147705565451768</v>
      </c>
      <c r="T118" s="72"/>
      <c r="U118" s="71">
        <v>5341298</v>
      </c>
      <c r="V118" s="71">
        <v>1365</v>
      </c>
      <c r="W118" s="71">
        <v>360</v>
      </c>
      <c r="X118" s="71">
        <v>6689</v>
      </c>
      <c r="Y118" s="71">
        <v>11057</v>
      </c>
      <c r="Z118" s="71">
        <v>16464</v>
      </c>
      <c r="AA118" s="71">
        <v>7628</v>
      </c>
      <c r="AB118" s="71">
        <v>34595</v>
      </c>
      <c r="AC118" s="71">
        <v>0</v>
      </c>
      <c r="AD118" s="71">
        <v>2.8147705565451768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1848</v>
      </c>
      <c r="B119" s="70">
        <v>40</v>
      </c>
      <c r="C119" s="70">
        <v>6</v>
      </c>
      <c r="D119" s="70">
        <v>3</v>
      </c>
      <c r="E119" s="70">
        <v>2009</v>
      </c>
      <c r="F119" s="70" t="s">
        <v>176</v>
      </c>
      <c r="G119" s="70" t="s">
        <v>1720</v>
      </c>
      <c r="H119" s="70" t="s">
        <v>1721</v>
      </c>
      <c r="I119" s="148"/>
      <c r="J119" s="71">
        <v>89.113380991819611</v>
      </c>
      <c r="K119" s="71">
        <v>2.5672050776276061</v>
      </c>
      <c r="L119" s="71">
        <v>25.799554350696241</v>
      </c>
      <c r="M119" s="71">
        <v>34.482887406044107</v>
      </c>
      <c r="N119" s="71">
        <v>60.961720544634957</v>
      </c>
      <c r="O119" s="71">
        <v>32.603765940166603</v>
      </c>
      <c r="P119" s="71">
        <v>37.561534000545031</v>
      </c>
      <c r="Q119" s="71">
        <v>1.99907471540598</v>
      </c>
      <c r="R119" s="71">
        <v>0</v>
      </c>
      <c r="S119" s="71">
        <v>2.558615240447911</v>
      </c>
      <c r="T119" s="72"/>
      <c r="U119" s="71">
        <v>3581833</v>
      </c>
      <c r="V119" s="71">
        <v>1164</v>
      </c>
      <c r="W119" s="71">
        <v>432</v>
      </c>
      <c r="X119" s="71">
        <v>7242</v>
      </c>
      <c r="Y119" s="71">
        <v>11124</v>
      </c>
      <c r="Z119" s="71">
        <v>16482</v>
      </c>
      <c r="AA119" s="71">
        <v>7560</v>
      </c>
      <c r="AB119" s="71">
        <v>34291</v>
      </c>
      <c r="AC119" s="71">
        <v>0</v>
      </c>
      <c r="AD119" s="71">
        <v>2.558615240447911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4.3019999999999996</v>
      </c>
      <c r="BK119" s="71">
        <v>0</v>
      </c>
      <c r="BL119" s="71">
        <v>0</v>
      </c>
      <c r="BM119" s="71">
        <v>0</v>
      </c>
      <c r="BN119" s="72"/>
      <c r="BO119" s="71">
        <v>0</v>
      </c>
      <c r="BP119" s="71">
        <v>0</v>
      </c>
      <c r="BQ119" s="71">
        <v>1</v>
      </c>
      <c r="BR119" s="71">
        <v>0</v>
      </c>
      <c r="BS119" s="71">
        <v>0</v>
      </c>
      <c r="BT119" s="71">
        <v>0</v>
      </c>
      <c r="BU119"/>
      <c r="BV119" s="70">
        <v>4.3019999999999996</v>
      </c>
      <c r="BW119" s="70">
        <v>0</v>
      </c>
      <c r="BX119" s="70">
        <v>0</v>
      </c>
      <c r="BY119" s="70">
        <v>0</v>
      </c>
      <c r="BZ119" s="70">
        <v>0</v>
      </c>
      <c r="CA119" s="70">
        <v>0</v>
      </c>
      <c r="CB119" s="70">
        <v>0</v>
      </c>
      <c r="CC119" s="70">
        <v>0</v>
      </c>
      <c r="CD119" s="70">
        <v>0</v>
      </c>
    </row>
    <row r="120" spans="1:82">
      <c r="A120" s="70" t="s">
        <v>1849</v>
      </c>
      <c r="B120" s="70">
        <v>41</v>
      </c>
      <c r="C120" s="70">
        <v>7</v>
      </c>
      <c r="D120" s="70">
        <v>3</v>
      </c>
      <c r="E120" s="70">
        <v>2010</v>
      </c>
      <c r="F120" s="70" t="s">
        <v>177</v>
      </c>
      <c r="G120" s="70" t="s">
        <v>1720</v>
      </c>
      <c r="H120" s="70" t="s">
        <v>1721</v>
      </c>
      <c r="I120" s="148"/>
      <c r="J120" s="71">
        <v>109.4718846585976</v>
      </c>
      <c r="K120" s="71">
        <v>2.9824814533415069</v>
      </c>
      <c r="L120" s="71">
        <v>23.815987122784559</v>
      </c>
      <c r="M120" s="71">
        <v>32.767435157954218</v>
      </c>
      <c r="N120" s="71">
        <v>62.798774845070078</v>
      </c>
      <c r="O120" s="71">
        <v>32.643955968409898</v>
      </c>
      <c r="P120" s="71">
        <v>38.02423055401681</v>
      </c>
      <c r="Q120" s="71">
        <v>2.0634143776744298</v>
      </c>
      <c r="R120" s="71">
        <v>0</v>
      </c>
      <c r="S120" s="71">
        <v>2.2248683905442812</v>
      </c>
      <c r="T120" s="72"/>
      <c r="U120" s="71">
        <v>4338100</v>
      </c>
      <c r="V120" s="71">
        <v>1164</v>
      </c>
      <c r="W120" s="71">
        <v>432</v>
      </c>
      <c r="X120" s="71">
        <v>7242</v>
      </c>
      <c r="Y120" s="71">
        <v>11231</v>
      </c>
      <c r="Z120" s="71">
        <v>16579</v>
      </c>
      <c r="AA120" s="71">
        <v>7462</v>
      </c>
      <c r="AB120" s="71">
        <v>33916</v>
      </c>
      <c r="AC120" s="71">
        <v>0</v>
      </c>
      <c r="AD120" s="71">
        <v>2.2248683905442812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4.45</v>
      </c>
      <c r="BK120" s="71">
        <v>0</v>
      </c>
      <c r="BL120" s="71">
        <v>0</v>
      </c>
      <c r="BM120" s="71">
        <v>0</v>
      </c>
      <c r="BN120" s="72"/>
      <c r="BO120" s="71">
        <v>0</v>
      </c>
      <c r="BP120" s="71">
        <v>0</v>
      </c>
      <c r="BQ120" s="71">
        <v>1</v>
      </c>
      <c r="BR120" s="71">
        <v>0</v>
      </c>
      <c r="BS120" s="71">
        <v>0</v>
      </c>
      <c r="BT120" s="71">
        <v>0</v>
      </c>
      <c r="BU120"/>
      <c r="BV120" s="70">
        <v>4.45</v>
      </c>
      <c r="BW120" s="70">
        <v>0</v>
      </c>
      <c r="BX120" s="70">
        <v>0</v>
      </c>
      <c r="BY120" s="70">
        <v>0</v>
      </c>
      <c r="BZ120" s="70">
        <v>0</v>
      </c>
      <c r="CA120" s="70">
        <v>0</v>
      </c>
      <c r="CB120" s="70">
        <v>0</v>
      </c>
      <c r="CC120" s="70">
        <v>0</v>
      </c>
      <c r="CD120" s="70">
        <v>0</v>
      </c>
    </row>
    <row r="121" spans="1:82">
      <c r="A121" s="70" t="s">
        <v>1850</v>
      </c>
      <c r="B121" s="70">
        <v>42</v>
      </c>
      <c r="C121" s="70">
        <v>8</v>
      </c>
      <c r="D121" s="70">
        <v>3</v>
      </c>
      <c r="E121" s="70">
        <v>2011</v>
      </c>
      <c r="F121" s="70" t="s">
        <v>178</v>
      </c>
      <c r="G121" s="1064" t="s">
        <v>1720</v>
      </c>
      <c r="H121" s="70" t="s">
        <v>1721</v>
      </c>
      <c r="I121" s="148"/>
      <c r="J121" s="71">
        <v>121.460956839426</v>
      </c>
      <c r="K121" s="71">
        <v>3.4680798996226159</v>
      </c>
      <c r="L121" s="71">
        <v>21.563753372192579</v>
      </c>
      <c r="M121" s="71">
        <v>38.59917300144987</v>
      </c>
      <c r="N121" s="71">
        <v>72.318055473144184</v>
      </c>
      <c r="O121" s="71">
        <v>32.23506048068073</v>
      </c>
      <c r="P121" s="71">
        <v>36.613638804891401</v>
      </c>
      <c r="Q121" s="71">
        <v>2.3655277251172699</v>
      </c>
      <c r="R121" s="71">
        <v>0</v>
      </c>
      <c r="S121" s="71">
        <v>2.629260641349862</v>
      </c>
      <c r="T121" s="72"/>
      <c r="U121" s="71">
        <v>4558720</v>
      </c>
      <c r="V121" s="71">
        <v>1164</v>
      </c>
      <c r="W121" s="71">
        <v>432</v>
      </c>
      <c r="X121" s="71">
        <v>7242</v>
      </c>
      <c r="Y121" s="71">
        <v>11357</v>
      </c>
      <c r="Z121" s="71">
        <v>16727</v>
      </c>
      <c r="AA121" s="71">
        <v>7399</v>
      </c>
      <c r="AB121" s="71">
        <v>33708</v>
      </c>
      <c r="AC121" s="71">
        <v>0</v>
      </c>
      <c r="AD121" s="71">
        <v>2.629260641349862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4.0510000000000002</v>
      </c>
      <c r="BK121" s="71">
        <v>0</v>
      </c>
      <c r="BL121" s="71">
        <v>0</v>
      </c>
      <c r="BM121" s="71">
        <v>0</v>
      </c>
      <c r="BN121" s="72"/>
      <c r="BO121" s="71">
        <v>0</v>
      </c>
      <c r="BP121" s="71">
        <v>0</v>
      </c>
      <c r="BQ121" s="71">
        <v>1</v>
      </c>
      <c r="BR121" s="71">
        <v>0</v>
      </c>
      <c r="BS121" s="71">
        <v>0</v>
      </c>
      <c r="BT121" s="71">
        <v>0</v>
      </c>
      <c r="BU121"/>
      <c r="BV121" s="70">
        <v>4.0510000000000002</v>
      </c>
      <c r="BW121" s="70">
        <v>0</v>
      </c>
      <c r="BX121" s="70">
        <v>0</v>
      </c>
      <c r="BY121" s="70">
        <v>0</v>
      </c>
      <c r="BZ121" s="70">
        <v>0</v>
      </c>
      <c r="CA121" s="70">
        <v>0</v>
      </c>
      <c r="CB121" s="70">
        <v>0</v>
      </c>
      <c r="CC121" s="70">
        <v>0</v>
      </c>
      <c r="CD121" s="70">
        <v>0</v>
      </c>
    </row>
    <row r="122" spans="1:82">
      <c r="A122" s="70" t="s">
        <v>1851</v>
      </c>
      <c r="B122" s="70">
        <v>43</v>
      </c>
      <c r="C122" s="70">
        <v>9</v>
      </c>
      <c r="D122" s="70">
        <v>3</v>
      </c>
      <c r="E122" s="70">
        <v>2012</v>
      </c>
      <c r="F122" s="70" t="s">
        <v>179</v>
      </c>
      <c r="G122" s="1064" t="s">
        <v>1720</v>
      </c>
      <c r="H122" s="70" t="s">
        <v>1721</v>
      </c>
      <c r="I122" s="148"/>
      <c r="J122" s="71">
        <v>99.391507318262796</v>
      </c>
      <c r="K122" s="71">
        <v>3.8141172051426691</v>
      </c>
      <c r="L122" s="71">
        <v>21.012906757554529</v>
      </c>
      <c r="M122" s="71">
        <v>41.855453258563202</v>
      </c>
      <c r="N122" s="71">
        <v>73.465270677481271</v>
      </c>
      <c r="O122" s="71">
        <v>32.302607562738515</v>
      </c>
      <c r="P122" s="71">
        <v>36.712466795883522</v>
      </c>
      <c r="Q122" s="71">
        <v>2.5460044903556902</v>
      </c>
      <c r="R122" s="71">
        <v>0</v>
      </c>
      <c r="S122" s="71">
        <v>2.2616559700265051</v>
      </c>
      <c r="T122" s="72"/>
      <c r="U122" s="71">
        <v>3302622</v>
      </c>
      <c r="V122" s="71">
        <v>1164</v>
      </c>
      <c r="W122" s="71">
        <v>432</v>
      </c>
      <c r="X122" s="71">
        <v>7242</v>
      </c>
      <c r="Y122" s="71">
        <v>11517</v>
      </c>
      <c r="Z122" s="71">
        <v>16895</v>
      </c>
      <c r="AA122" s="71">
        <v>7377</v>
      </c>
      <c r="AB122" s="71">
        <v>33392</v>
      </c>
      <c r="AC122" s="71">
        <v>0</v>
      </c>
      <c r="AD122" s="71">
        <v>2.2616559700265051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5.0419999999999998</v>
      </c>
      <c r="BK122" s="71">
        <v>0</v>
      </c>
      <c r="BL122" s="71">
        <v>0</v>
      </c>
      <c r="BM122" s="71">
        <v>0</v>
      </c>
      <c r="BN122" s="72"/>
      <c r="BO122" s="71">
        <v>0</v>
      </c>
      <c r="BP122" s="71">
        <v>0</v>
      </c>
      <c r="BQ122" s="71">
        <v>1</v>
      </c>
      <c r="BR122" s="71">
        <v>0</v>
      </c>
      <c r="BS122" s="71">
        <v>0</v>
      </c>
      <c r="BT122" s="71">
        <v>0</v>
      </c>
      <c r="BU122"/>
      <c r="BV122" s="70">
        <v>5.0419999999999998</v>
      </c>
      <c r="BW122" s="70">
        <v>0</v>
      </c>
      <c r="BX122" s="70">
        <v>0</v>
      </c>
      <c r="BY122" s="70">
        <v>0</v>
      </c>
      <c r="BZ122" s="70">
        <v>0</v>
      </c>
      <c r="CA122" s="70">
        <v>0</v>
      </c>
      <c r="CB122" s="70">
        <v>0</v>
      </c>
      <c r="CC122" s="70">
        <v>0</v>
      </c>
      <c r="CD122" s="70">
        <v>0</v>
      </c>
    </row>
    <row r="123" spans="1:82">
      <c r="A123" s="70" t="s">
        <v>1852</v>
      </c>
      <c r="B123" s="70">
        <v>44</v>
      </c>
      <c r="C123" s="70">
        <v>10</v>
      </c>
      <c r="D123" s="70">
        <v>3</v>
      </c>
      <c r="E123" s="70">
        <v>2013</v>
      </c>
      <c r="F123" s="70" t="s">
        <v>180</v>
      </c>
      <c r="G123" s="70" t="s">
        <v>1720</v>
      </c>
      <c r="H123" s="70" t="s">
        <v>1721</v>
      </c>
      <c r="I123" s="148"/>
      <c r="J123" s="71">
        <v>118.7994545386628</v>
      </c>
      <c r="K123" s="71">
        <v>3.524812584820225</v>
      </c>
      <c r="L123" s="71">
        <v>18.13626941202951</v>
      </c>
      <c r="M123" s="71">
        <v>39.012444810465553</v>
      </c>
      <c r="N123" s="71">
        <v>72.66013949384282</v>
      </c>
      <c r="O123" s="71">
        <v>31.269744011274106</v>
      </c>
      <c r="P123" s="71">
        <v>36.875776456608278</v>
      </c>
      <c r="Q123" s="71">
        <v>2.5713540247393598</v>
      </c>
      <c r="R123" s="71">
        <v>0</v>
      </c>
      <c r="S123" s="71">
        <v>2.8396624070513292</v>
      </c>
      <c r="T123" s="72"/>
      <c r="U123" s="71">
        <v>3954226</v>
      </c>
      <c r="V123" s="71">
        <v>1164</v>
      </c>
      <c r="W123" s="71">
        <v>432</v>
      </c>
      <c r="X123" s="71">
        <v>7242</v>
      </c>
      <c r="Y123" s="71">
        <v>11599</v>
      </c>
      <c r="Z123" s="71">
        <v>17085</v>
      </c>
      <c r="AA123" s="71">
        <v>7382</v>
      </c>
      <c r="AB123" s="71">
        <v>33241</v>
      </c>
      <c r="AC123" s="71">
        <v>0</v>
      </c>
      <c r="AD123" s="71">
        <v>2.8396624070513292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5.5880000000000001</v>
      </c>
      <c r="BK123" s="71">
        <v>0</v>
      </c>
      <c r="BL123" s="71">
        <v>0</v>
      </c>
      <c r="BM123" s="71">
        <v>0</v>
      </c>
      <c r="BN123" s="72"/>
      <c r="BO123" s="71">
        <v>0</v>
      </c>
      <c r="BP123" s="71">
        <v>0</v>
      </c>
      <c r="BQ123" s="71">
        <v>1</v>
      </c>
      <c r="BR123" s="71">
        <v>0</v>
      </c>
      <c r="BS123" s="71">
        <v>0</v>
      </c>
      <c r="BT123" s="71">
        <v>0</v>
      </c>
      <c r="BU123"/>
      <c r="BV123" s="70">
        <v>5.5880000000000001</v>
      </c>
      <c r="BW123" s="70">
        <v>0</v>
      </c>
      <c r="BX123" s="70">
        <v>0</v>
      </c>
      <c r="BY123" s="70">
        <v>0</v>
      </c>
      <c r="BZ123" s="70">
        <v>0</v>
      </c>
      <c r="CA123" s="70">
        <v>0</v>
      </c>
      <c r="CB123" s="70">
        <v>0</v>
      </c>
      <c r="CC123" s="70">
        <v>0</v>
      </c>
      <c r="CD123" s="70">
        <v>0</v>
      </c>
    </row>
    <row r="124" spans="1:82">
      <c r="A124" s="70" t="s">
        <v>1853</v>
      </c>
      <c r="B124" s="70">
        <v>45</v>
      </c>
      <c r="C124" s="70">
        <v>11</v>
      </c>
      <c r="D124" s="70">
        <v>3</v>
      </c>
      <c r="E124" s="70">
        <v>2014</v>
      </c>
      <c r="F124" s="70" t="s">
        <v>181</v>
      </c>
      <c r="G124" s="70" t="s">
        <v>1720</v>
      </c>
      <c r="H124" s="70" t="s">
        <v>1721</v>
      </c>
      <c r="I124" s="148"/>
      <c r="J124" s="71">
        <v>120.25780214502861</v>
      </c>
      <c r="K124" s="71">
        <v>3.5028949538583332</v>
      </c>
      <c r="L124" s="71">
        <v>16.01630621840356</v>
      </c>
      <c r="M124" s="71">
        <v>38.500654045084637</v>
      </c>
      <c r="N124" s="71">
        <v>70.02287705354621</v>
      </c>
      <c r="O124" s="71">
        <v>29.872053022935876</v>
      </c>
      <c r="P124" s="71">
        <v>36.756128708993806</v>
      </c>
      <c r="Q124" s="71">
        <v>2.43640923679011</v>
      </c>
      <c r="R124" s="71">
        <v>0</v>
      </c>
      <c r="S124" s="71">
        <v>2.8180448106027698</v>
      </c>
      <c r="T124" s="72"/>
      <c r="U124" s="71">
        <v>4717532</v>
      </c>
      <c r="V124" s="71">
        <v>1051</v>
      </c>
      <c r="W124" s="71">
        <v>315</v>
      </c>
      <c r="X124" s="71">
        <v>6988</v>
      </c>
      <c r="Y124" s="71">
        <v>11647</v>
      </c>
      <c r="Z124" s="71">
        <v>17190</v>
      </c>
      <c r="AA124" s="71">
        <v>7320</v>
      </c>
      <c r="AB124" s="71">
        <v>32828</v>
      </c>
      <c r="AC124" s="71">
        <v>0</v>
      </c>
      <c r="AD124" s="71">
        <v>2.8180448106027698</v>
      </c>
      <c r="AE124" s="72"/>
      <c r="AF124" s="71"/>
      <c r="AG124" s="71"/>
      <c r="AH124" s="71"/>
      <c r="AI124" s="71"/>
      <c r="AJ124" s="71"/>
      <c r="AK124" s="71"/>
      <c r="AL124" s="71"/>
      <c r="AM124" s="71"/>
      <c r="AN124" s="71"/>
      <c r="AO124" s="71"/>
      <c r="AP124" s="71"/>
      <c r="AQ124" s="72"/>
      <c r="AR124" s="71">
        <v>157</v>
      </c>
      <c r="AS124" s="71">
        <v>20</v>
      </c>
      <c r="AT124" s="71">
        <v>0</v>
      </c>
      <c r="AU124" s="71">
        <v>0</v>
      </c>
      <c r="AV124" s="71">
        <v>0</v>
      </c>
      <c r="AW124" s="71">
        <v>0</v>
      </c>
      <c r="AX124" s="71"/>
      <c r="AY124" s="72"/>
      <c r="AZ124" s="71">
        <v>679.3</v>
      </c>
      <c r="BA124" s="71">
        <v>690</v>
      </c>
      <c r="BB124" s="71">
        <v>0</v>
      </c>
      <c r="BC124" s="71">
        <v>0</v>
      </c>
      <c r="BD124" s="71">
        <v>0</v>
      </c>
      <c r="BE124" s="71">
        <v>0</v>
      </c>
      <c r="BF124" s="71"/>
      <c r="BG124" s="72"/>
      <c r="BH124" s="71">
        <v>0</v>
      </c>
      <c r="BI124" s="71">
        <v>0</v>
      </c>
      <c r="BJ124" s="71">
        <v>5.4859999999999998</v>
      </c>
      <c r="BK124" s="71">
        <v>0</v>
      </c>
      <c r="BL124" s="71">
        <v>0</v>
      </c>
      <c r="BM124" s="71">
        <v>0</v>
      </c>
      <c r="BN124" s="72"/>
      <c r="BO124" s="71">
        <v>0</v>
      </c>
      <c r="BP124" s="71">
        <v>0</v>
      </c>
      <c r="BQ124" s="71">
        <v>1</v>
      </c>
      <c r="BR124" s="71">
        <v>0</v>
      </c>
      <c r="BS124" s="71">
        <v>0</v>
      </c>
      <c r="BT124" s="71">
        <v>0</v>
      </c>
      <c r="BU124"/>
      <c r="BV124" s="70">
        <v>5.4859999999999998</v>
      </c>
      <c r="BW124" s="70">
        <v>0</v>
      </c>
      <c r="BX124" s="70">
        <v>0</v>
      </c>
      <c r="BY124" s="70">
        <v>0</v>
      </c>
      <c r="BZ124" s="70">
        <v>0</v>
      </c>
      <c r="CA124" s="70">
        <v>0</v>
      </c>
      <c r="CB124" s="70">
        <v>0</v>
      </c>
      <c r="CC124" s="70">
        <v>0</v>
      </c>
      <c r="CD124" s="70">
        <v>0</v>
      </c>
    </row>
    <row r="125" spans="1:82">
      <c r="A125" s="70" t="s">
        <v>1854</v>
      </c>
      <c r="B125" s="70">
        <v>46</v>
      </c>
      <c r="C125" s="70">
        <v>12</v>
      </c>
      <c r="D125" s="70">
        <v>3</v>
      </c>
      <c r="E125" s="70">
        <v>2015</v>
      </c>
      <c r="F125" s="70" t="s">
        <v>182</v>
      </c>
      <c r="G125" s="70" t="s">
        <v>1720</v>
      </c>
      <c r="H125" s="70" t="s">
        <v>1721</v>
      </c>
      <c r="I125" s="148"/>
      <c r="J125" s="71">
        <v>136.57860541162989</v>
      </c>
      <c r="K125" s="71">
        <v>3.3749841407334009</v>
      </c>
      <c r="L125" s="71">
        <v>14.156554460177411</v>
      </c>
      <c r="M125" s="71">
        <v>33.327847128043999</v>
      </c>
      <c r="N125" s="71">
        <v>65.416646686887816</v>
      </c>
      <c r="O125" s="71">
        <v>30.003835950040028</v>
      </c>
      <c r="P125" s="71">
        <v>36.513802203654201</v>
      </c>
      <c r="Q125" s="71">
        <v>2.3568978421998699</v>
      </c>
      <c r="R125" s="71">
        <v>0</v>
      </c>
      <c r="S125" s="71">
        <v>2.4987281815038749</v>
      </c>
      <c r="T125" s="72"/>
      <c r="U125" s="71">
        <v>5349693</v>
      </c>
      <c r="V125" s="71">
        <v>1051</v>
      </c>
      <c r="W125" s="71">
        <v>315</v>
      </c>
      <c r="X125" s="71">
        <v>6988</v>
      </c>
      <c r="Y125" s="71">
        <v>11746</v>
      </c>
      <c r="Z125" s="71">
        <v>17432</v>
      </c>
      <c r="AA125" s="71">
        <v>7266</v>
      </c>
      <c r="AB125" s="71">
        <v>32440</v>
      </c>
      <c r="AC125" s="71">
        <v>0</v>
      </c>
      <c r="AD125" s="71">
        <v>2.4987281815038749</v>
      </c>
      <c r="AE125" s="72"/>
      <c r="AF125" s="71">
        <v>74806234.793185517</v>
      </c>
      <c r="AG125" s="71">
        <v>2631951.325374315</v>
      </c>
      <c r="AH125" s="71">
        <v>2130176.3974628332</v>
      </c>
      <c r="AI125" s="71">
        <v>42670946.334265232</v>
      </c>
      <c r="AJ125" s="71">
        <v>62480808.369455896</v>
      </c>
      <c r="AK125" s="71">
        <v>0</v>
      </c>
      <c r="AL125" s="71">
        <v>0</v>
      </c>
      <c r="AM125" s="71">
        <v>4445765.9193180921</v>
      </c>
      <c r="AN125" s="71">
        <v>0</v>
      </c>
      <c r="AO125" s="71">
        <v>0</v>
      </c>
      <c r="AP125" s="71">
        <v>189165883.13906187</v>
      </c>
      <c r="AQ125" s="72"/>
      <c r="AR125" s="71">
        <v>179</v>
      </c>
      <c r="AS125" s="71">
        <v>27</v>
      </c>
      <c r="AT125" s="71">
        <v>0</v>
      </c>
      <c r="AU125" s="71">
        <v>0</v>
      </c>
      <c r="AV125" s="71">
        <v>0</v>
      </c>
      <c r="AW125" s="71">
        <v>1</v>
      </c>
      <c r="AX125" s="71"/>
      <c r="AY125" s="72"/>
      <c r="AZ125" s="71">
        <v>791</v>
      </c>
      <c r="BA125" s="71">
        <v>922</v>
      </c>
      <c r="BB125" s="71">
        <v>0</v>
      </c>
      <c r="BC125" s="71">
        <v>0</v>
      </c>
      <c r="BD125" s="71">
        <v>0</v>
      </c>
      <c r="BE125" s="71">
        <v>6250</v>
      </c>
      <c r="BF125" s="71"/>
      <c r="BG125" s="72"/>
      <c r="BH125" s="71">
        <v>0</v>
      </c>
      <c r="BI125" s="71">
        <v>0</v>
      </c>
      <c r="BJ125" s="71">
        <v>5.4240000000000004</v>
      </c>
      <c r="BK125" s="71">
        <v>0</v>
      </c>
      <c r="BL125" s="71">
        <v>0</v>
      </c>
      <c r="BM125" s="71">
        <v>0</v>
      </c>
      <c r="BN125" s="72"/>
      <c r="BO125" s="71">
        <v>0</v>
      </c>
      <c r="BP125" s="71">
        <v>0</v>
      </c>
      <c r="BQ125" s="71">
        <v>1</v>
      </c>
      <c r="BR125" s="71">
        <v>0</v>
      </c>
      <c r="BS125" s="71">
        <v>0</v>
      </c>
      <c r="BT125" s="71">
        <v>0</v>
      </c>
      <c r="BU125"/>
      <c r="BV125" s="70">
        <v>5.4240000000000004</v>
      </c>
      <c r="BW125" s="70">
        <v>0</v>
      </c>
      <c r="BX125" s="70">
        <v>0</v>
      </c>
      <c r="BY125" s="70">
        <v>0</v>
      </c>
      <c r="BZ125" s="70">
        <v>0</v>
      </c>
      <c r="CA125" s="70">
        <v>0</v>
      </c>
      <c r="CB125" s="70">
        <v>0</v>
      </c>
      <c r="CC125" s="70">
        <v>0</v>
      </c>
      <c r="CD125" s="70">
        <v>0</v>
      </c>
    </row>
    <row r="126" spans="1:82">
      <c r="A126" s="70" t="s">
        <v>1855</v>
      </c>
      <c r="B126" s="70">
        <v>47</v>
      </c>
      <c r="C126" s="70">
        <v>13</v>
      </c>
      <c r="D126" s="70">
        <v>3</v>
      </c>
      <c r="E126" s="70">
        <v>2016</v>
      </c>
      <c r="F126" s="70" t="s">
        <v>155</v>
      </c>
      <c r="G126" s="70" t="s">
        <v>1720</v>
      </c>
      <c r="H126" s="70" t="s">
        <v>1721</v>
      </c>
      <c r="I126" s="148"/>
      <c r="J126" s="71">
        <v>114.50111433207569</v>
      </c>
      <c r="K126" s="71">
        <v>3.1065135096790697</v>
      </c>
      <c r="L126" s="71">
        <v>17.590421995671566</v>
      </c>
      <c r="M126" s="71">
        <v>31.360084354008816</v>
      </c>
      <c r="N126" s="71">
        <v>71.211070201537765</v>
      </c>
      <c r="O126" s="71">
        <v>29.778908853382173</v>
      </c>
      <c r="P126" s="71">
        <v>35.978835921719622</v>
      </c>
      <c r="Q126" s="71">
        <v>2.2611431076038615</v>
      </c>
      <c r="R126" s="71">
        <v>0</v>
      </c>
      <c r="S126" s="71">
        <v>3.6846876802672019</v>
      </c>
      <c r="T126" s="72"/>
      <c r="U126" s="71">
        <v>5133701</v>
      </c>
      <c r="V126" s="71">
        <v>1051</v>
      </c>
      <c r="W126" s="71">
        <v>315</v>
      </c>
      <c r="X126" s="71">
        <v>6988</v>
      </c>
      <c r="Y126" s="71">
        <v>11788</v>
      </c>
      <c r="Z126" s="71">
        <v>17514</v>
      </c>
      <c r="AA126" s="71">
        <v>7405</v>
      </c>
      <c r="AB126" s="71">
        <v>32013</v>
      </c>
      <c r="AC126" s="71">
        <v>0</v>
      </c>
      <c r="AD126" s="71">
        <v>3.6846876802672019</v>
      </c>
      <c r="AE126" s="72"/>
      <c r="AF126" s="71">
        <v>62778523.660889447</v>
      </c>
      <c r="AG126" s="71">
        <v>2466880.84544054</v>
      </c>
      <c r="AH126" s="71">
        <v>1951567.8511961061</v>
      </c>
      <c r="AI126" s="71">
        <v>43567363.490196303</v>
      </c>
      <c r="AJ126" s="71">
        <v>63452160.801700734</v>
      </c>
      <c r="AK126" s="71">
        <v>0</v>
      </c>
      <c r="AL126" s="71">
        <v>0</v>
      </c>
      <c r="AM126" s="71">
        <v>4390655.8212419935</v>
      </c>
      <c r="AN126" s="71">
        <v>0</v>
      </c>
      <c r="AO126" s="71">
        <v>0</v>
      </c>
      <c r="AP126" s="71">
        <v>178607152.47066513</v>
      </c>
      <c r="AQ126" s="72"/>
      <c r="AR126" s="71">
        <v>197</v>
      </c>
      <c r="AS126" s="71">
        <v>29</v>
      </c>
      <c r="AT126" s="71">
        <v>0</v>
      </c>
      <c r="AU126" s="71">
        <v>0</v>
      </c>
      <c r="AV126" s="71">
        <v>0</v>
      </c>
      <c r="AW126" s="71">
        <v>1</v>
      </c>
      <c r="AX126" s="71"/>
      <c r="AY126" s="72"/>
      <c r="AZ126" s="71">
        <v>899.30000000000007</v>
      </c>
      <c r="BA126" s="71">
        <v>943</v>
      </c>
      <c r="BB126" s="71">
        <v>0</v>
      </c>
      <c r="BC126" s="71">
        <v>0</v>
      </c>
      <c r="BD126" s="71">
        <v>0</v>
      </c>
      <c r="BE126" s="71">
        <v>6250</v>
      </c>
      <c r="BF126" s="71"/>
      <c r="BG126" s="72"/>
      <c r="BH126" s="71">
        <v>0</v>
      </c>
      <c r="BI126" s="71">
        <v>0</v>
      </c>
      <c r="BJ126" s="71">
        <v>5.4859999999999998</v>
      </c>
      <c r="BK126" s="71">
        <v>0</v>
      </c>
      <c r="BL126" s="71">
        <v>0</v>
      </c>
      <c r="BM126" s="71">
        <v>0</v>
      </c>
      <c r="BN126" s="72"/>
      <c r="BO126" s="71">
        <v>0</v>
      </c>
      <c r="BP126" s="71">
        <v>0</v>
      </c>
      <c r="BQ126" s="71">
        <v>1</v>
      </c>
      <c r="BR126" s="71">
        <v>0</v>
      </c>
      <c r="BS126" s="71">
        <v>0</v>
      </c>
      <c r="BT126" s="71">
        <v>0</v>
      </c>
      <c r="BU126"/>
      <c r="BV126" s="70">
        <v>5.4859999999999998</v>
      </c>
      <c r="BW126" s="70">
        <v>0</v>
      </c>
      <c r="BX126" s="70">
        <v>0</v>
      </c>
      <c r="BY126" s="70">
        <v>0</v>
      </c>
      <c r="BZ126" s="70">
        <v>0</v>
      </c>
      <c r="CA126" s="70">
        <v>0</v>
      </c>
      <c r="CB126" s="70">
        <v>0</v>
      </c>
      <c r="CC126" s="70">
        <v>0</v>
      </c>
      <c r="CD126" s="70">
        <v>0</v>
      </c>
    </row>
    <row r="127" spans="1:82">
      <c r="A127" s="70" t="s">
        <v>1856</v>
      </c>
      <c r="B127" s="70">
        <v>48</v>
      </c>
      <c r="C127" s="70">
        <v>14</v>
      </c>
      <c r="D127" s="70">
        <v>3</v>
      </c>
      <c r="E127" s="70">
        <v>2017</v>
      </c>
      <c r="F127" s="70" t="s">
        <v>156</v>
      </c>
      <c r="G127" s="70" t="s">
        <v>1720</v>
      </c>
      <c r="H127" s="70" t="s">
        <v>1721</v>
      </c>
      <c r="I127" s="148"/>
      <c r="J127" s="71">
        <v>174.90776057337911</v>
      </c>
      <c r="K127" s="71">
        <v>3.3995104581690097</v>
      </c>
      <c r="L127" s="71">
        <v>17.168466831926764</v>
      </c>
      <c r="M127" s="71">
        <v>27.963968807306379</v>
      </c>
      <c r="N127" s="71">
        <v>64.846488094741559</v>
      </c>
      <c r="O127" s="71">
        <v>29.321421315268658</v>
      </c>
      <c r="P127" s="71">
        <v>35.828169942383063</v>
      </c>
      <c r="Q127" s="71">
        <v>2.1657433791731302</v>
      </c>
      <c r="R127" s="71">
        <v>0</v>
      </c>
      <c r="S127" s="71">
        <v>2.743073106284561</v>
      </c>
      <c r="T127" s="72"/>
      <c r="U127" s="71">
        <v>8003202</v>
      </c>
      <c r="V127" s="71">
        <v>1051</v>
      </c>
      <c r="W127" s="71">
        <v>315</v>
      </c>
      <c r="X127" s="71">
        <v>6988</v>
      </c>
      <c r="Y127" s="71">
        <v>11860</v>
      </c>
      <c r="Z127" s="71">
        <v>17531</v>
      </c>
      <c r="AA127" s="71">
        <v>7421</v>
      </c>
      <c r="AB127" s="71">
        <v>31708</v>
      </c>
      <c r="AC127" s="71">
        <v>0</v>
      </c>
      <c r="AD127" s="71">
        <v>2.743073106284561</v>
      </c>
      <c r="AE127" s="72"/>
      <c r="AF127" s="71">
        <v>101893337.60911161</v>
      </c>
      <c r="AG127" s="71">
        <v>2643815.173601374</v>
      </c>
      <c r="AH127" s="71">
        <v>2638713.78098909</v>
      </c>
      <c r="AI127" s="71">
        <v>40538965.634263247</v>
      </c>
      <c r="AJ127" s="71">
        <v>64454823.449178457</v>
      </c>
      <c r="AK127" s="71">
        <v>0</v>
      </c>
      <c r="AL127" s="71">
        <v>0</v>
      </c>
      <c r="AM127" s="71">
        <v>4355629.100018505</v>
      </c>
      <c r="AN127" s="71">
        <v>0</v>
      </c>
      <c r="AO127" s="71">
        <v>0</v>
      </c>
      <c r="AP127" s="71">
        <v>216525284.74716228</v>
      </c>
      <c r="AQ127" s="72"/>
      <c r="AR127" s="71">
        <v>204</v>
      </c>
      <c r="AS127" s="71">
        <v>30</v>
      </c>
      <c r="AT127" s="71">
        <v>0</v>
      </c>
      <c r="AU127" s="71">
        <v>0</v>
      </c>
      <c r="AV127" s="71">
        <v>0</v>
      </c>
      <c r="AW127" s="71">
        <v>1</v>
      </c>
      <c r="AX127" s="71"/>
      <c r="AY127" s="72"/>
      <c r="AZ127" s="71">
        <v>938.19999999999993</v>
      </c>
      <c r="BA127" s="71">
        <v>975.99999999999989</v>
      </c>
      <c r="BB127" s="71">
        <v>0</v>
      </c>
      <c r="BC127" s="71">
        <v>0</v>
      </c>
      <c r="BD127" s="71">
        <v>0</v>
      </c>
      <c r="BE127" s="71">
        <v>6250</v>
      </c>
      <c r="BF127" s="71"/>
      <c r="BG127" s="72"/>
      <c r="BH127" s="71">
        <v>0</v>
      </c>
      <c r="BI127" s="71">
        <v>0</v>
      </c>
      <c r="BJ127" s="71">
        <v>6.0750000000000002</v>
      </c>
      <c r="BK127" s="71">
        <v>0</v>
      </c>
      <c r="BL127" s="71">
        <v>0</v>
      </c>
      <c r="BM127" s="71">
        <v>0</v>
      </c>
      <c r="BN127" s="72"/>
      <c r="BO127" s="71">
        <v>0</v>
      </c>
      <c r="BP127" s="71">
        <v>0</v>
      </c>
      <c r="BQ127" s="71">
        <v>1</v>
      </c>
      <c r="BR127" s="71">
        <v>0</v>
      </c>
      <c r="BS127" s="71">
        <v>0</v>
      </c>
      <c r="BT127" s="71">
        <v>0</v>
      </c>
      <c r="BU127"/>
      <c r="BV127" s="70">
        <v>6.0750000000000002</v>
      </c>
      <c r="BW127" s="70">
        <v>0</v>
      </c>
      <c r="BX127" s="70">
        <v>0</v>
      </c>
      <c r="BY127" s="70">
        <v>0</v>
      </c>
      <c r="BZ127" s="70">
        <v>0</v>
      </c>
      <c r="CA127" s="70">
        <v>0</v>
      </c>
      <c r="CB127" s="70">
        <v>0</v>
      </c>
      <c r="CC127" s="70">
        <v>0</v>
      </c>
      <c r="CD127" s="70">
        <v>0</v>
      </c>
    </row>
    <row r="128" spans="1:82">
      <c r="A128" s="70" t="s">
        <v>1857</v>
      </c>
      <c r="B128" s="70">
        <v>49</v>
      </c>
      <c r="C128" s="70">
        <v>15</v>
      </c>
      <c r="D128" s="70">
        <v>3</v>
      </c>
      <c r="E128" s="70">
        <v>2018</v>
      </c>
      <c r="F128" s="70" t="s">
        <v>183</v>
      </c>
      <c r="G128" s="70" t="s">
        <v>1720</v>
      </c>
      <c r="H128" s="70" t="s">
        <v>1721</v>
      </c>
      <c r="I128" s="148"/>
      <c r="J128" s="71">
        <v>193.65796836567557</v>
      </c>
      <c r="K128" s="71">
        <v>3.1723194029019672</v>
      </c>
      <c r="L128" s="71">
        <v>15.843760730170221</v>
      </c>
      <c r="M128" s="71">
        <v>30.315430354116423</v>
      </c>
      <c r="N128" s="71">
        <v>63.373368597415919</v>
      </c>
      <c r="O128" s="71">
        <v>28.704890861732039</v>
      </c>
      <c r="P128" s="71">
        <v>35.208634150451203</v>
      </c>
      <c r="Q128" s="71">
        <v>1.9938342564742999</v>
      </c>
      <c r="R128" s="71">
        <v>0</v>
      </c>
      <c r="S128" s="71">
        <v>3.1144369767842277</v>
      </c>
      <c r="T128" s="72"/>
      <c r="U128" s="71">
        <v>8232606</v>
      </c>
      <c r="V128" s="71">
        <v>1051</v>
      </c>
      <c r="W128" s="71">
        <v>315</v>
      </c>
      <c r="X128" s="71">
        <v>6988</v>
      </c>
      <c r="Y128" s="71">
        <v>11974</v>
      </c>
      <c r="Z128" s="71">
        <v>17491</v>
      </c>
      <c r="AA128" s="71">
        <v>7366</v>
      </c>
      <c r="AB128" s="71">
        <v>31458</v>
      </c>
      <c r="AC128" s="71">
        <v>0</v>
      </c>
      <c r="AD128" s="71">
        <v>3.1144369767842282</v>
      </c>
      <c r="AE128" s="72"/>
      <c r="AF128" s="71">
        <v>112103059.1140711</v>
      </c>
      <c r="AG128" s="71">
        <v>2423778.2328743041</v>
      </c>
      <c r="AH128" s="71">
        <v>2511238.5107520982</v>
      </c>
      <c r="AI128" s="71">
        <v>42894415.229643688</v>
      </c>
      <c r="AJ128" s="71">
        <v>59117168.84373939</v>
      </c>
      <c r="AK128" s="71">
        <v>0</v>
      </c>
      <c r="AL128" s="71">
        <v>0</v>
      </c>
      <c r="AM128" s="71">
        <v>4330228.640767049</v>
      </c>
      <c r="AN128" s="71">
        <v>0</v>
      </c>
      <c r="AO128" s="71">
        <v>0</v>
      </c>
      <c r="AP128" s="71">
        <v>223379888.57184762</v>
      </c>
      <c r="AQ128" s="72"/>
      <c r="AR128" s="71">
        <v>223</v>
      </c>
      <c r="AS128" s="71">
        <v>34</v>
      </c>
      <c r="AT128" s="71">
        <v>0</v>
      </c>
      <c r="AU128" s="71">
        <v>0</v>
      </c>
      <c r="AV128" s="71">
        <v>0</v>
      </c>
      <c r="AW128" s="71">
        <v>1</v>
      </c>
      <c r="AX128" s="71"/>
      <c r="AY128" s="72"/>
      <c r="AZ128" s="71">
        <v>1046.0999999999999</v>
      </c>
      <c r="BA128" s="71">
        <v>1144</v>
      </c>
      <c r="BB128" s="71">
        <v>0</v>
      </c>
      <c r="BC128" s="71">
        <v>0</v>
      </c>
      <c r="BD128" s="71">
        <v>0</v>
      </c>
      <c r="BE128" s="71">
        <v>6250</v>
      </c>
      <c r="BF128" s="71"/>
      <c r="BG128" s="72"/>
      <c r="BH128" s="71">
        <v>0</v>
      </c>
      <c r="BI128" s="71">
        <v>0</v>
      </c>
      <c r="BJ128" s="71">
        <v>6.2539999999999996</v>
      </c>
      <c r="BK128" s="71">
        <v>0</v>
      </c>
      <c r="BL128" s="71">
        <v>0</v>
      </c>
      <c r="BM128" s="71">
        <v>0</v>
      </c>
      <c r="BN128" s="72"/>
      <c r="BO128" s="71">
        <v>0</v>
      </c>
      <c r="BP128" s="71">
        <v>0</v>
      </c>
      <c r="BQ128" s="71">
        <v>1</v>
      </c>
      <c r="BR128" s="71">
        <v>0</v>
      </c>
      <c r="BS128" s="71">
        <v>0</v>
      </c>
      <c r="BT128" s="71">
        <v>0</v>
      </c>
      <c r="BU128"/>
      <c r="BV128" s="70">
        <v>6.2539999999999996</v>
      </c>
      <c r="BW128" s="70">
        <v>0</v>
      </c>
      <c r="BX128" s="70">
        <v>0</v>
      </c>
      <c r="BY128" s="70">
        <v>0</v>
      </c>
      <c r="BZ128" s="70">
        <v>0</v>
      </c>
      <c r="CA128" s="70">
        <v>0</v>
      </c>
      <c r="CB128" s="70">
        <v>0</v>
      </c>
      <c r="CC128" s="70">
        <v>0</v>
      </c>
      <c r="CD128" s="70">
        <v>0</v>
      </c>
    </row>
    <row r="129" spans="1:82">
      <c r="A129" s="70" t="s">
        <v>1858</v>
      </c>
      <c r="B129" s="70">
        <v>50</v>
      </c>
      <c r="C129" s="70">
        <v>16</v>
      </c>
      <c r="D129" s="70">
        <v>3</v>
      </c>
      <c r="E129" s="70">
        <v>2019</v>
      </c>
      <c r="F129" s="70" t="s">
        <v>158</v>
      </c>
      <c r="G129" s="70" t="s">
        <v>1720</v>
      </c>
      <c r="H129" s="70" t="s">
        <v>1721</v>
      </c>
      <c r="I129" s="148"/>
      <c r="J129" s="71">
        <v>173.74097982901105</v>
      </c>
      <c r="K129" s="71">
        <v>2.8150659282147394</v>
      </c>
      <c r="L129" s="71">
        <v>16.009248891901873</v>
      </c>
      <c r="M129" s="71">
        <v>28.073173003775732</v>
      </c>
      <c r="N129" s="71">
        <v>62.598951687478255</v>
      </c>
      <c r="O129" s="71">
        <v>27.920333761894572</v>
      </c>
      <c r="P129" s="71">
        <v>34.212386345850163</v>
      </c>
      <c r="Q129" s="71">
        <v>1.9199283504521301</v>
      </c>
      <c r="R129" s="71">
        <v>0</v>
      </c>
      <c r="S129" s="71">
        <v>2.8355510916122215</v>
      </c>
      <c r="T129" s="72"/>
      <c r="U129" s="71">
        <v>7419620</v>
      </c>
      <c r="V129" s="71">
        <v>1051</v>
      </c>
      <c r="W129" s="71">
        <v>315</v>
      </c>
      <c r="X129" s="71">
        <v>6988</v>
      </c>
      <c r="Y129" s="71">
        <v>12040</v>
      </c>
      <c r="Z129" s="71">
        <v>17480</v>
      </c>
      <c r="AA129" s="71">
        <v>7104</v>
      </c>
      <c r="AB129" s="71">
        <v>31112</v>
      </c>
      <c r="AC129" s="71">
        <v>0</v>
      </c>
      <c r="AD129" s="71">
        <v>2.835551091612222</v>
      </c>
      <c r="AE129" s="72"/>
      <c r="AF129" s="71">
        <v>97975483.913509488</v>
      </c>
      <c r="AG129" s="71">
        <v>2123073.1989546451</v>
      </c>
      <c r="AH129" s="71">
        <v>2666172.0768158198</v>
      </c>
      <c r="AI129" s="71">
        <v>40979960.40638569</v>
      </c>
      <c r="AJ129" s="71">
        <v>60518290.119194306</v>
      </c>
      <c r="AK129" s="71">
        <v>0</v>
      </c>
      <c r="AL129" s="71">
        <v>0</v>
      </c>
      <c r="AM129" s="71">
        <v>4237220.1889893953</v>
      </c>
      <c r="AN129" s="71">
        <v>0</v>
      </c>
      <c r="AO129" s="71">
        <v>0</v>
      </c>
      <c r="AP129" s="71">
        <v>208500199.90384933</v>
      </c>
      <c r="AQ129" s="72"/>
      <c r="AR129" s="71">
        <v>241</v>
      </c>
      <c r="AS129" s="71">
        <v>37</v>
      </c>
      <c r="AT129" s="71">
        <v>0</v>
      </c>
      <c r="AU129" s="71">
        <v>0</v>
      </c>
      <c r="AV129" s="71">
        <v>0</v>
      </c>
      <c r="AW129" s="71">
        <v>1</v>
      </c>
      <c r="AX129" s="71"/>
      <c r="AY129" s="72"/>
      <c r="AZ129" s="71">
        <v>1136.2</v>
      </c>
      <c r="BA129" s="71">
        <v>1192.9000000000001</v>
      </c>
      <c r="BB129" s="71">
        <v>0</v>
      </c>
      <c r="BC129" s="71">
        <v>0</v>
      </c>
      <c r="BD129" s="71">
        <v>0</v>
      </c>
      <c r="BE129" s="71">
        <v>6250</v>
      </c>
      <c r="BF129" s="71"/>
      <c r="BG129" s="72"/>
      <c r="BH129" s="71">
        <v>0</v>
      </c>
      <c r="BI129" s="71">
        <v>0</v>
      </c>
      <c r="BJ129" s="71">
        <v>6.7110000000000003</v>
      </c>
      <c r="BK129" s="71">
        <v>0</v>
      </c>
      <c r="BL129" s="71">
        <v>0</v>
      </c>
      <c r="BM129" s="71">
        <v>0</v>
      </c>
      <c r="BN129" s="72"/>
      <c r="BO129" s="71">
        <v>0</v>
      </c>
      <c r="BP129" s="71">
        <v>0</v>
      </c>
      <c r="BQ129" s="71">
        <v>1</v>
      </c>
      <c r="BR129" s="71">
        <v>0</v>
      </c>
      <c r="BS129" s="71">
        <v>0</v>
      </c>
      <c r="BT129" s="71">
        <v>0</v>
      </c>
      <c r="BU129"/>
      <c r="BV129" s="70">
        <v>6.7110000000000003</v>
      </c>
      <c r="BW129" s="70">
        <v>0</v>
      </c>
      <c r="BX129" s="70">
        <v>0</v>
      </c>
      <c r="BY129" s="70">
        <v>0</v>
      </c>
      <c r="BZ129" s="70">
        <v>0</v>
      </c>
      <c r="CA129" s="70">
        <v>0</v>
      </c>
      <c r="CB129" s="70">
        <v>0</v>
      </c>
      <c r="CC129" s="70">
        <v>0</v>
      </c>
      <c r="CD129" s="70">
        <v>0</v>
      </c>
    </row>
    <row r="130" spans="1:82">
      <c r="A130" s="70" t="s">
        <v>1859</v>
      </c>
      <c r="B130" s="70">
        <v>51</v>
      </c>
      <c r="C130" s="70">
        <v>17</v>
      </c>
      <c r="D130" s="70">
        <v>3</v>
      </c>
      <c r="E130" s="70">
        <v>2020</v>
      </c>
      <c r="F130" s="70" t="s">
        <v>159</v>
      </c>
      <c r="G130" s="70" t="s">
        <v>1720</v>
      </c>
      <c r="H130" s="70" t="s">
        <v>1721</v>
      </c>
      <c r="I130" s="148"/>
      <c r="J130" s="71">
        <v>159.83983037838999</v>
      </c>
      <c r="K130" s="71">
        <v>2.861531028478542</v>
      </c>
      <c r="L130" s="71">
        <v>14.535783766794832</v>
      </c>
      <c r="M130" s="71">
        <v>23.769709836879986</v>
      </c>
      <c r="N130" s="71">
        <v>55.044180802749615</v>
      </c>
      <c r="O130" s="71">
        <v>24.589508608183422</v>
      </c>
      <c r="P130" s="71">
        <v>32.419015654898338</v>
      </c>
      <c r="Q130" s="71">
        <v>1.8105658941340299</v>
      </c>
      <c r="R130" s="71">
        <v>0</v>
      </c>
      <c r="S130" s="71">
        <v>2.847590946421465</v>
      </c>
      <c r="T130" s="72"/>
      <c r="U130" s="71">
        <v>8048761</v>
      </c>
      <c r="V130" s="71">
        <v>954</v>
      </c>
      <c r="W130" s="71">
        <v>309</v>
      </c>
      <c r="X130" s="71">
        <v>6422</v>
      </c>
      <c r="Y130" s="71">
        <v>12099</v>
      </c>
      <c r="Z130" s="71">
        <v>17571</v>
      </c>
      <c r="AA130" s="71">
        <v>7155</v>
      </c>
      <c r="AB130" s="71">
        <v>30708</v>
      </c>
      <c r="AC130" s="71">
        <v>0</v>
      </c>
      <c r="AD130" s="71">
        <v>2.847590946421465</v>
      </c>
      <c r="AE130" s="72"/>
      <c r="AF130" s="71">
        <v>94184078.242844135</v>
      </c>
      <c r="AG130" s="71">
        <v>2204554.8589487346</v>
      </c>
      <c r="AH130" s="71">
        <v>2534608.3685265197</v>
      </c>
      <c r="AI130" s="71">
        <v>36292302.547234379</v>
      </c>
      <c r="AJ130" s="71">
        <v>58158489.142483987</v>
      </c>
      <c r="AK130" s="71"/>
      <c r="AL130" s="71"/>
      <c r="AM130" s="71">
        <v>4007735.1729958607</v>
      </c>
      <c r="AN130" s="71"/>
      <c r="AO130" s="71"/>
      <c r="AP130" s="71">
        <v>197381768.33303362</v>
      </c>
      <c r="AQ130" s="72"/>
      <c r="AR130" s="71">
        <v>255</v>
      </c>
      <c r="AS130" s="71">
        <v>37</v>
      </c>
      <c r="AT130" s="71">
        <v>0</v>
      </c>
      <c r="AU130" s="71">
        <v>0</v>
      </c>
      <c r="AV130" s="71">
        <v>0</v>
      </c>
      <c r="AW130" s="71">
        <v>1</v>
      </c>
      <c r="AX130" s="71"/>
      <c r="AY130" s="72"/>
      <c r="AZ130" s="71">
        <v>1214.7</v>
      </c>
      <c r="BA130" s="71">
        <v>1192.9000000000001</v>
      </c>
      <c r="BB130" s="71">
        <v>0</v>
      </c>
      <c r="BC130" s="71">
        <v>0</v>
      </c>
      <c r="BD130" s="71">
        <v>0</v>
      </c>
      <c r="BE130" s="71">
        <v>6250</v>
      </c>
      <c r="BF130" s="71"/>
      <c r="BG130" s="72"/>
      <c r="BH130" s="71">
        <v>0</v>
      </c>
      <c r="BI130" s="71">
        <v>0</v>
      </c>
      <c r="BJ130" s="71">
        <v>7.0629999999999997</v>
      </c>
      <c r="BK130" s="71">
        <v>0</v>
      </c>
      <c r="BL130" s="71">
        <v>0</v>
      </c>
      <c r="BM130" s="71">
        <v>0</v>
      </c>
      <c r="BN130" s="72"/>
      <c r="BO130" s="71">
        <v>0</v>
      </c>
      <c r="BP130" s="71">
        <v>0</v>
      </c>
      <c r="BQ130" s="71">
        <v>1</v>
      </c>
      <c r="BR130" s="71">
        <v>0</v>
      </c>
      <c r="BS130" s="71">
        <v>0</v>
      </c>
      <c r="BT130" s="71">
        <v>0</v>
      </c>
      <c r="BU130"/>
      <c r="BV130" s="70">
        <v>7.0629999999999997</v>
      </c>
      <c r="BW130" s="70">
        <v>0</v>
      </c>
      <c r="BX130" s="70">
        <v>0</v>
      </c>
      <c r="BY130" s="70">
        <v>0</v>
      </c>
      <c r="BZ130" s="70">
        <v>0</v>
      </c>
      <c r="CA130" s="70">
        <v>0</v>
      </c>
      <c r="CB130" s="70">
        <v>0</v>
      </c>
      <c r="CC130" s="70">
        <v>0</v>
      </c>
      <c r="CD130" s="70">
        <v>0</v>
      </c>
    </row>
    <row r="131" spans="1:82">
      <c r="A131" s="70" t="s">
        <v>1860</v>
      </c>
      <c r="B131" s="70">
        <v>51</v>
      </c>
      <c r="C131" s="70">
        <v>18</v>
      </c>
      <c r="D131" s="70">
        <v>3</v>
      </c>
      <c r="E131" s="70">
        <v>2021</v>
      </c>
      <c r="F131" s="70" t="s">
        <v>160</v>
      </c>
      <c r="G131" s="70" t="s">
        <v>1720</v>
      </c>
      <c r="H131" s="70" t="s">
        <v>1721</v>
      </c>
      <c r="I131" s="148"/>
      <c r="J131" s="71">
        <v>187.90266617329323</v>
      </c>
      <c r="K131" s="71">
        <v>3.3917226119259705</v>
      </c>
      <c r="L131" s="71">
        <v>11.59449416223233</v>
      </c>
      <c r="M131" s="71">
        <v>27.055697429058856</v>
      </c>
      <c r="N131" s="71">
        <v>56.210478411644225</v>
      </c>
      <c r="O131" s="71">
        <v>23.937097371565574</v>
      </c>
      <c r="P131" s="71">
        <v>33.664688737294469</v>
      </c>
      <c r="Q131" s="71">
        <v>1.7810987111587799</v>
      </c>
      <c r="R131" s="71">
        <v>0</v>
      </c>
      <c r="S131" s="71">
        <v>3.0476306213037261</v>
      </c>
      <c r="T131" s="72"/>
      <c r="U131" s="71">
        <v>8733511</v>
      </c>
      <c r="V131" s="71">
        <v>954</v>
      </c>
      <c r="W131" s="71">
        <v>309</v>
      </c>
      <c r="X131" s="71">
        <v>6422</v>
      </c>
      <c r="Y131" s="71">
        <v>12213</v>
      </c>
      <c r="Z131" s="71">
        <v>17612</v>
      </c>
      <c r="AA131" s="71">
        <v>7245</v>
      </c>
      <c r="AB131" s="71">
        <v>30505</v>
      </c>
      <c r="AC131" s="71">
        <v>0</v>
      </c>
      <c r="AD131" s="71">
        <v>3.0476306213037261</v>
      </c>
      <c r="AE131" s="72"/>
      <c r="AF131" s="71">
        <v>110804252.03196672</v>
      </c>
      <c r="AG131" s="71">
        <v>2440925.980394436</v>
      </c>
      <c r="AH131" s="71">
        <v>1945174.2086329777</v>
      </c>
      <c r="AI131" s="71">
        <v>40744094.119212799</v>
      </c>
      <c r="AJ131" s="71">
        <v>60809159.832801603</v>
      </c>
      <c r="AK131" s="71">
        <v>0</v>
      </c>
      <c r="AL131" s="71">
        <v>0</v>
      </c>
      <c r="AM131" s="71">
        <v>4004204.8975770283</v>
      </c>
      <c r="AN131" s="71">
        <v>0</v>
      </c>
      <c r="AO131" s="71">
        <v>0</v>
      </c>
      <c r="AP131" s="71">
        <v>220747811.07058555</v>
      </c>
      <c r="AQ131" s="72"/>
      <c r="AR131" s="71">
        <v>280</v>
      </c>
      <c r="AS131" s="71">
        <v>37</v>
      </c>
      <c r="AT131" s="71">
        <v>0</v>
      </c>
      <c r="AU131" s="71">
        <v>0</v>
      </c>
      <c r="AV131" s="71">
        <v>0</v>
      </c>
      <c r="AW131" s="71">
        <v>1</v>
      </c>
      <c r="AX131" s="71"/>
      <c r="AY131" s="72"/>
      <c r="AZ131" s="71">
        <v>1366.9999999999991</v>
      </c>
      <c r="BA131" s="71">
        <v>1192.9000000000001</v>
      </c>
      <c r="BB131" s="71">
        <v>0</v>
      </c>
      <c r="BC131" s="71">
        <v>0</v>
      </c>
      <c r="BD131" s="71">
        <v>0</v>
      </c>
      <c r="BE131" s="71">
        <v>6250</v>
      </c>
      <c r="BF131" s="71"/>
      <c r="BG131" s="72"/>
      <c r="BH131" s="71">
        <v>0</v>
      </c>
      <c r="BI131" s="71">
        <v>0</v>
      </c>
      <c r="BJ131" s="71">
        <v>7.1340000000000003</v>
      </c>
      <c r="BK131" s="71">
        <v>0</v>
      </c>
      <c r="BL131" s="71">
        <v>0</v>
      </c>
      <c r="BM131" s="71">
        <v>0</v>
      </c>
      <c r="BN131" s="72"/>
      <c r="BO131" s="71">
        <v>0</v>
      </c>
      <c r="BP131" s="71">
        <v>0</v>
      </c>
      <c r="BQ131" s="71">
        <v>1</v>
      </c>
      <c r="BR131" s="71">
        <v>0</v>
      </c>
      <c r="BS131" s="71">
        <v>0</v>
      </c>
      <c r="BT131" s="71">
        <v>0</v>
      </c>
      <c r="BU131"/>
      <c r="BV131" s="70">
        <v>7.1340000000000003</v>
      </c>
      <c r="BW131" s="70">
        <v>0</v>
      </c>
      <c r="BX131" s="70">
        <v>0</v>
      </c>
      <c r="BY131" s="70">
        <v>0</v>
      </c>
      <c r="BZ131" s="70">
        <v>0</v>
      </c>
      <c r="CA131" s="70">
        <v>0</v>
      </c>
      <c r="CB131" s="70">
        <v>0</v>
      </c>
      <c r="CC131" s="70">
        <v>0</v>
      </c>
      <c r="CD131" s="70">
        <v>0</v>
      </c>
    </row>
    <row r="132" spans="1:82">
      <c r="A132" s="70" t="s">
        <v>1723</v>
      </c>
      <c r="B132" s="70">
        <v>51</v>
      </c>
      <c r="C132" s="70">
        <v>19</v>
      </c>
      <c r="D132" s="70">
        <v>3</v>
      </c>
      <c r="E132" s="70">
        <v>2022</v>
      </c>
      <c r="F132" s="70" t="s">
        <v>161</v>
      </c>
      <c r="G132" s="70" t="s">
        <v>1720</v>
      </c>
      <c r="H132" s="70" t="s">
        <v>1721</v>
      </c>
      <c r="I132" s="148"/>
      <c r="J132" s="71">
        <v>141.17985865163848</v>
      </c>
      <c r="K132" s="71">
        <v>3.1025043172953075</v>
      </c>
      <c r="L132" s="71">
        <v>11.711276988193637</v>
      </c>
      <c r="M132" s="71">
        <v>25.808408690708685</v>
      </c>
      <c r="N132" s="71">
        <v>59.710004736581631</v>
      </c>
      <c r="O132" s="71">
        <v>25.245582342792051</v>
      </c>
      <c r="P132" s="71">
        <v>33.328539015707854</v>
      </c>
      <c r="Q132" s="71">
        <v>1.7735128753684206</v>
      </c>
      <c r="R132" s="71">
        <v>0</v>
      </c>
      <c r="S132" s="71">
        <v>3.4032785607055089</v>
      </c>
      <c r="T132" s="72"/>
      <c r="U132" s="71">
        <v>8344084</v>
      </c>
      <c r="V132" s="71">
        <v>954</v>
      </c>
      <c r="W132" s="71">
        <v>309</v>
      </c>
      <c r="X132" s="71">
        <v>6422</v>
      </c>
      <c r="Y132" s="71">
        <v>12255</v>
      </c>
      <c r="Z132" s="71">
        <v>17648</v>
      </c>
      <c r="AA132" s="71">
        <v>7282</v>
      </c>
      <c r="AB132" s="71">
        <v>30126</v>
      </c>
      <c r="AC132" s="71">
        <v>0</v>
      </c>
      <c r="AD132" s="71">
        <v>3.4032785607055089</v>
      </c>
      <c r="AE132" s="72"/>
      <c r="AF132" s="71">
        <v>82804580.712557063</v>
      </c>
      <c r="AG132" s="71">
        <v>2558389.084608241</v>
      </c>
      <c r="AH132" s="71">
        <v>2382652.2879383727</v>
      </c>
      <c r="AI132" s="71">
        <v>38154638.064900428</v>
      </c>
      <c r="AJ132" s="71">
        <v>70210655.967602149</v>
      </c>
      <c r="AK132" s="71">
        <v>0</v>
      </c>
      <c r="AL132" s="71">
        <v>0</v>
      </c>
      <c r="AM132" s="71">
        <v>3890088.8713087635</v>
      </c>
      <c r="AN132" s="71">
        <v>0</v>
      </c>
      <c r="AO132" s="71">
        <v>0</v>
      </c>
      <c r="AP132" s="71">
        <v>200001004.98891503</v>
      </c>
      <c r="AQ132" s="72"/>
      <c r="AR132" s="71">
        <v>326</v>
      </c>
      <c r="AS132" s="71">
        <v>36</v>
      </c>
      <c r="AT132" s="71">
        <v>0</v>
      </c>
      <c r="AU132" s="71">
        <v>0</v>
      </c>
      <c r="AV132" s="71">
        <v>0</v>
      </c>
      <c r="AW132" s="71">
        <v>1</v>
      </c>
      <c r="AX132" s="71"/>
      <c r="AY132" s="72"/>
      <c r="AZ132" s="71">
        <v>1681.1000000000013</v>
      </c>
      <c r="BA132" s="71">
        <v>1182.0000000000002</v>
      </c>
      <c r="BB132" s="71">
        <v>0</v>
      </c>
      <c r="BC132" s="71">
        <v>0</v>
      </c>
      <c r="BD132" s="71">
        <v>0</v>
      </c>
      <c r="BE132" s="71">
        <v>6560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1861</v>
      </c>
      <c r="B133" s="70">
        <v>51</v>
      </c>
      <c r="C133" s="70">
        <v>20</v>
      </c>
      <c r="D133" s="70">
        <v>3</v>
      </c>
      <c r="E133" s="70">
        <v>2023</v>
      </c>
      <c r="F133" s="70" t="s">
        <v>1539</v>
      </c>
      <c r="G133" s="70" t="s">
        <v>1720</v>
      </c>
      <c r="H133" s="70" t="s">
        <v>1721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358</v>
      </c>
      <c r="AS133" s="71">
        <v>36</v>
      </c>
      <c r="AT133" s="71">
        <v>0</v>
      </c>
      <c r="AU133" s="71">
        <v>0</v>
      </c>
      <c r="AV133" s="71">
        <v>0</v>
      </c>
      <c r="AW133" s="71">
        <v>1</v>
      </c>
      <c r="AX133" s="71"/>
      <c r="AY133" s="72"/>
      <c r="AZ133" s="71">
        <v>1884.6000000000024</v>
      </c>
      <c r="BA133" s="71">
        <v>1182.0000000000002</v>
      </c>
      <c r="BB133" s="71">
        <v>0</v>
      </c>
      <c r="BC133" s="71">
        <v>0</v>
      </c>
      <c r="BD133" s="71">
        <v>0</v>
      </c>
      <c r="BE133" s="71">
        <v>6560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1719</v>
      </c>
      <c r="B134" s="70">
        <v>51</v>
      </c>
      <c r="C134" s="70">
        <v>21</v>
      </c>
      <c r="D134" s="70">
        <v>3</v>
      </c>
      <c r="E134" s="70">
        <v>2024</v>
      </c>
      <c r="F134" s="70" t="s">
        <v>1554</v>
      </c>
      <c r="G134" s="70" t="s">
        <v>1720</v>
      </c>
      <c r="H134" s="70" t="s">
        <v>1721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1862</v>
      </c>
      <c r="B135" s="70">
        <v>375</v>
      </c>
      <c r="C135" s="70">
        <v>1</v>
      </c>
      <c r="D135" s="70">
        <v>23</v>
      </c>
      <c r="E135" s="70">
        <v>1990</v>
      </c>
      <c r="F135" s="70" t="s">
        <v>787</v>
      </c>
      <c r="G135" s="70" t="s">
        <v>1863</v>
      </c>
      <c r="H135" s="70" t="s">
        <v>1864</v>
      </c>
      <c r="I135" s="148"/>
      <c r="J135" s="71">
        <v>234.96447436424529</v>
      </c>
      <c r="K135" s="71">
        <v>9.2493052383725658</v>
      </c>
      <c r="L135" s="71">
        <v>2.2907378055744521</v>
      </c>
      <c r="M135" s="71">
        <v>42.786994847996553</v>
      </c>
      <c r="N135" s="71">
        <v>52.110530618384509</v>
      </c>
      <c r="O135" s="71">
        <v>26.434940132828199</v>
      </c>
      <c r="P135" s="71">
        <v>38.128406201513513</v>
      </c>
      <c r="Q135" s="71">
        <v>2.4930083889280401</v>
      </c>
      <c r="R135" s="71">
        <v>39.464555241712318</v>
      </c>
      <c r="S135" s="71">
        <v>2.4414000936655862</v>
      </c>
      <c r="T135" s="72"/>
      <c r="U135" s="71">
        <v>4222307</v>
      </c>
      <c r="V135" s="71">
        <v>1714</v>
      </c>
      <c r="W135" s="71">
        <v>21</v>
      </c>
      <c r="X135" s="71">
        <v>13137</v>
      </c>
      <c r="Y135" s="71">
        <v>14162</v>
      </c>
      <c r="Z135" s="71">
        <v>10873</v>
      </c>
      <c r="AA135" s="71">
        <v>9258</v>
      </c>
      <c r="AB135" s="71">
        <v>40478</v>
      </c>
      <c r="AC135" s="71">
        <v>6835332</v>
      </c>
      <c r="AD135" s="71">
        <v>2.4414000936655862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1865</v>
      </c>
      <c r="B136" s="70">
        <v>376</v>
      </c>
      <c r="C136" s="70">
        <v>2</v>
      </c>
      <c r="D136" s="70">
        <v>23</v>
      </c>
      <c r="E136" s="70">
        <v>2005</v>
      </c>
      <c r="F136" s="70" t="s">
        <v>789</v>
      </c>
      <c r="G136" s="70" t="s">
        <v>1863</v>
      </c>
      <c r="H136" s="70" t="s">
        <v>1864</v>
      </c>
      <c r="I136" s="148"/>
      <c r="J136" s="71">
        <v>130.43259921393209</v>
      </c>
      <c r="K136" s="71">
        <v>8.5158411535250469</v>
      </c>
      <c r="L136" s="71">
        <v>9.5962123114348916</v>
      </c>
      <c r="M136" s="71">
        <v>73.814385294400452</v>
      </c>
      <c r="N136" s="71">
        <v>76.205994118981707</v>
      </c>
      <c r="O136" s="71">
        <v>38.126668544488027</v>
      </c>
      <c r="P136" s="71">
        <v>37.860807551989637</v>
      </c>
      <c r="Q136" s="71">
        <v>2.1563818286553298</v>
      </c>
      <c r="R136" s="71">
        <v>24.924682429293259</v>
      </c>
      <c r="S136" s="71">
        <v>4.9562408683707302</v>
      </c>
      <c r="T136" s="72"/>
      <c r="U136" s="71">
        <v>3122329</v>
      </c>
      <c r="V136" s="71">
        <v>1709</v>
      </c>
      <c r="W136" s="71">
        <v>96</v>
      </c>
      <c r="X136" s="71">
        <v>10577</v>
      </c>
      <c r="Y136" s="71">
        <v>15909</v>
      </c>
      <c r="Z136" s="71">
        <v>18147</v>
      </c>
      <c r="AA136" s="71">
        <v>7529</v>
      </c>
      <c r="AB136" s="71">
        <v>36602</v>
      </c>
      <c r="AC136" s="71">
        <v>4407414</v>
      </c>
      <c r="AD136" s="71">
        <v>4.9562408683707302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1866</v>
      </c>
      <c r="B137" s="70">
        <v>377</v>
      </c>
      <c r="C137" s="70">
        <v>3</v>
      </c>
      <c r="D137" s="70">
        <v>23</v>
      </c>
      <c r="E137" s="70">
        <v>2006</v>
      </c>
      <c r="F137" s="70" t="s">
        <v>790</v>
      </c>
      <c r="G137" s="70" t="s">
        <v>1863</v>
      </c>
      <c r="H137" s="70" t="s">
        <v>1864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1867</v>
      </c>
      <c r="B138" s="70">
        <v>378</v>
      </c>
      <c r="C138" s="70">
        <v>4</v>
      </c>
      <c r="D138" s="70">
        <v>23</v>
      </c>
      <c r="E138" s="70">
        <v>2007</v>
      </c>
      <c r="F138" s="70" t="s">
        <v>791</v>
      </c>
      <c r="G138" s="70" t="s">
        <v>1863</v>
      </c>
      <c r="H138" s="70" t="s">
        <v>1864</v>
      </c>
      <c r="I138" s="148"/>
      <c r="J138" s="71">
        <v>137.2410788748918</v>
      </c>
      <c r="K138" s="71">
        <v>5.9884571870843608</v>
      </c>
      <c r="L138" s="71">
        <v>9.0614048216023271</v>
      </c>
      <c r="M138" s="71">
        <v>80.341963267161944</v>
      </c>
      <c r="N138" s="71">
        <v>70.709701343744712</v>
      </c>
      <c r="O138" s="71">
        <v>36.950934145000282</v>
      </c>
      <c r="P138" s="71">
        <v>36.465526571579169</v>
      </c>
      <c r="Q138" s="71">
        <v>2.2425029078239098</v>
      </c>
      <c r="R138" s="71">
        <v>21.419379545644649</v>
      </c>
      <c r="S138" s="71">
        <v>5.3541339741494332</v>
      </c>
      <c r="T138" s="72"/>
      <c r="U138" s="71">
        <v>3800064</v>
      </c>
      <c r="V138" s="71">
        <v>1526</v>
      </c>
      <c r="W138" s="71">
        <v>86</v>
      </c>
      <c r="X138" s="71">
        <v>12965</v>
      </c>
      <c r="Y138" s="71">
        <v>16039</v>
      </c>
      <c r="Z138" s="71">
        <v>18283</v>
      </c>
      <c r="AA138" s="71">
        <v>7141</v>
      </c>
      <c r="AB138" s="71">
        <v>36051</v>
      </c>
      <c r="AC138" s="71">
        <v>3896249</v>
      </c>
      <c r="AD138" s="71">
        <v>5.3541339741494332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1868</v>
      </c>
      <c r="B139" s="70">
        <v>379</v>
      </c>
      <c r="C139" s="70">
        <v>5</v>
      </c>
      <c r="D139" s="70">
        <v>23</v>
      </c>
      <c r="E139" s="70">
        <v>2008</v>
      </c>
      <c r="F139" s="70" t="s">
        <v>792</v>
      </c>
      <c r="G139" s="70" t="s">
        <v>1863</v>
      </c>
      <c r="H139" s="70" t="s">
        <v>1864</v>
      </c>
      <c r="I139" s="148"/>
      <c r="J139" s="71">
        <v>118.4975652473226</v>
      </c>
      <c r="K139" s="71">
        <v>4.7662005874415243</v>
      </c>
      <c r="L139" s="71">
        <v>7.3497683350888314</v>
      </c>
      <c r="M139" s="71">
        <v>82.888208220855915</v>
      </c>
      <c r="N139" s="71">
        <v>72.375685845696339</v>
      </c>
      <c r="O139" s="71">
        <v>35.922537274578971</v>
      </c>
      <c r="P139" s="71">
        <v>34.898864849337627</v>
      </c>
      <c r="Q139" s="71">
        <v>2.1863263239111301</v>
      </c>
      <c r="R139" s="71">
        <v>20.484107157098091</v>
      </c>
      <c r="S139" s="71">
        <v>3.5823193285281878</v>
      </c>
      <c r="T139" s="72"/>
      <c r="U139" s="71">
        <v>3645849</v>
      </c>
      <c r="V139" s="71">
        <v>1526</v>
      </c>
      <c r="W139" s="71">
        <v>86</v>
      </c>
      <c r="X139" s="71">
        <v>12965</v>
      </c>
      <c r="Y139" s="71">
        <v>16051</v>
      </c>
      <c r="Z139" s="71">
        <v>18398</v>
      </c>
      <c r="AA139" s="71">
        <v>6842</v>
      </c>
      <c r="AB139" s="71">
        <v>35726</v>
      </c>
      <c r="AC139" s="71">
        <v>3869166</v>
      </c>
      <c r="AD139" s="71">
        <v>3.5823193285281878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1869</v>
      </c>
      <c r="B140" s="70">
        <v>380</v>
      </c>
      <c r="C140" s="70">
        <v>6</v>
      </c>
      <c r="D140" s="70">
        <v>23</v>
      </c>
      <c r="E140" s="70">
        <v>2009</v>
      </c>
      <c r="F140" s="70" t="s">
        <v>176</v>
      </c>
      <c r="G140" s="1064" t="s">
        <v>1863</v>
      </c>
      <c r="H140" s="70" t="s">
        <v>1864</v>
      </c>
      <c r="I140" s="148"/>
      <c r="J140" s="71">
        <v>112.8068595658017</v>
      </c>
      <c r="K140" s="71">
        <v>4.5002419540533936</v>
      </c>
      <c r="L140" s="71">
        <v>11.68510293894292</v>
      </c>
      <c r="M140" s="71">
        <v>77.691426711802023</v>
      </c>
      <c r="N140" s="71">
        <v>63.084529367294941</v>
      </c>
      <c r="O140" s="71">
        <v>36.611485257893669</v>
      </c>
      <c r="P140" s="71">
        <v>33.363187938314802</v>
      </c>
      <c r="Q140" s="71">
        <v>2.0658251907242802</v>
      </c>
      <c r="R140" s="71">
        <v>19.75265394912407</v>
      </c>
      <c r="S140" s="71">
        <v>5.4205531227565977</v>
      </c>
      <c r="T140" s="72"/>
      <c r="U140" s="71">
        <v>2676422</v>
      </c>
      <c r="V140" s="71">
        <v>1476</v>
      </c>
      <c r="W140" s="71">
        <v>204</v>
      </c>
      <c r="X140" s="71">
        <v>13293</v>
      </c>
      <c r="Y140" s="71">
        <v>16017</v>
      </c>
      <c r="Z140" s="71">
        <v>18508</v>
      </c>
      <c r="AA140" s="71">
        <v>6715</v>
      </c>
      <c r="AB140" s="71">
        <v>35436</v>
      </c>
      <c r="AC140" s="71">
        <v>3639894</v>
      </c>
      <c r="AD140" s="71">
        <v>5.4205531227565977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36.579000000000001</v>
      </c>
      <c r="BK140" s="71">
        <v>13.81</v>
      </c>
      <c r="BL140" s="71">
        <v>4.82</v>
      </c>
      <c r="BM140" s="71">
        <v>0</v>
      </c>
      <c r="BN140" s="72"/>
      <c r="BO140" s="71">
        <v>0</v>
      </c>
      <c r="BP140" s="71">
        <v>0</v>
      </c>
      <c r="BQ140" s="71">
        <v>3</v>
      </c>
      <c r="BR140" s="71">
        <v>2</v>
      </c>
      <c r="BS140" s="71">
        <v>1</v>
      </c>
      <c r="BT140" s="71">
        <v>0</v>
      </c>
      <c r="BU140"/>
      <c r="BV140" s="70">
        <v>51.331000000000003</v>
      </c>
      <c r="BW140" s="70">
        <v>3.8780000000000001</v>
      </c>
      <c r="BX140" s="70">
        <v>0</v>
      </c>
      <c r="BY140" s="70">
        <v>0</v>
      </c>
      <c r="BZ140" s="70">
        <v>0</v>
      </c>
      <c r="CA140" s="70">
        <v>0</v>
      </c>
      <c r="CB140" s="70">
        <v>0</v>
      </c>
      <c r="CC140" s="70">
        <v>0</v>
      </c>
      <c r="CD140" s="70">
        <v>0</v>
      </c>
    </row>
    <row r="141" spans="1:82">
      <c r="A141" s="70" t="s">
        <v>1870</v>
      </c>
      <c r="B141" s="70">
        <v>381</v>
      </c>
      <c r="C141" s="70">
        <v>7</v>
      </c>
      <c r="D141" s="70">
        <v>23</v>
      </c>
      <c r="E141" s="70">
        <v>2010</v>
      </c>
      <c r="F141" s="70" t="s">
        <v>177</v>
      </c>
      <c r="G141" s="1064" t="s">
        <v>1863</v>
      </c>
      <c r="H141" s="70" t="s">
        <v>1864</v>
      </c>
      <c r="I141" s="148"/>
      <c r="J141" s="71">
        <v>115.8471818424434</v>
      </c>
      <c r="K141" s="71">
        <v>5.5954253215384746</v>
      </c>
      <c r="L141" s="71">
        <v>10.824476559596221</v>
      </c>
      <c r="M141" s="71">
        <v>88.854891941529871</v>
      </c>
      <c r="N141" s="71">
        <v>76.811265698493145</v>
      </c>
      <c r="O141" s="71">
        <v>36.469711831044577</v>
      </c>
      <c r="P141" s="71">
        <v>33.677585061846301</v>
      </c>
      <c r="Q141" s="71">
        <v>2.1451819482486201</v>
      </c>
      <c r="R141" s="71">
        <v>17.529623428779111</v>
      </c>
      <c r="S141" s="71">
        <v>4.7620832538309319</v>
      </c>
      <c r="T141" s="72"/>
      <c r="U141" s="71">
        <v>2924698</v>
      </c>
      <c r="V141" s="71">
        <v>1476</v>
      </c>
      <c r="W141" s="71">
        <v>204</v>
      </c>
      <c r="X141" s="71">
        <v>13293</v>
      </c>
      <c r="Y141" s="71">
        <v>16045</v>
      </c>
      <c r="Z141" s="71">
        <v>18522</v>
      </c>
      <c r="AA141" s="71">
        <v>6609</v>
      </c>
      <c r="AB141" s="71">
        <v>35260</v>
      </c>
      <c r="AC141" s="71">
        <v>3061173</v>
      </c>
      <c r="AD141" s="71">
        <v>4.7620832538309319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37.869999999999997</v>
      </c>
      <c r="BK141" s="71">
        <v>87.4</v>
      </c>
      <c r="BL141" s="71">
        <v>5.08</v>
      </c>
      <c r="BM141" s="71">
        <v>0</v>
      </c>
      <c r="BN141" s="72"/>
      <c r="BO141" s="71">
        <v>0</v>
      </c>
      <c r="BP141" s="71">
        <v>0</v>
      </c>
      <c r="BQ141" s="71">
        <v>3</v>
      </c>
      <c r="BR141" s="71">
        <v>2</v>
      </c>
      <c r="BS141" s="71">
        <v>1</v>
      </c>
      <c r="BT141" s="71">
        <v>0</v>
      </c>
      <c r="BU141"/>
      <c r="BV141" s="70">
        <v>124.492</v>
      </c>
      <c r="BW141" s="70">
        <v>5.8579999999999997</v>
      </c>
      <c r="BX141" s="70">
        <v>0</v>
      </c>
      <c r="BY141" s="70">
        <v>0</v>
      </c>
      <c r="BZ141" s="70">
        <v>0</v>
      </c>
      <c r="CA141" s="70">
        <v>0</v>
      </c>
      <c r="CB141" s="70">
        <v>0</v>
      </c>
      <c r="CC141" s="70">
        <v>0</v>
      </c>
      <c r="CD141" s="70">
        <v>0</v>
      </c>
    </row>
    <row r="142" spans="1:82">
      <c r="A142" s="70" t="s">
        <v>1871</v>
      </c>
      <c r="B142" s="70">
        <v>382</v>
      </c>
      <c r="C142" s="70">
        <v>8</v>
      </c>
      <c r="D142" s="70">
        <v>23</v>
      </c>
      <c r="E142" s="70">
        <v>2011</v>
      </c>
      <c r="F142" s="70" t="s">
        <v>178</v>
      </c>
      <c r="G142" s="70" t="s">
        <v>1863</v>
      </c>
      <c r="H142" s="70" t="s">
        <v>1864</v>
      </c>
      <c r="I142" s="148"/>
      <c r="J142" s="71">
        <v>110.2745203978112</v>
      </c>
      <c r="K142" s="71">
        <v>7.4342773877398676</v>
      </c>
      <c r="L142" s="71">
        <v>10.58225394401622</v>
      </c>
      <c r="M142" s="71">
        <v>81.431713730749578</v>
      </c>
      <c r="N142" s="71">
        <v>72.969740448303284</v>
      </c>
      <c r="O142" s="71">
        <v>36.012230238684808</v>
      </c>
      <c r="P142" s="71">
        <v>32.046212312539083</v>
      </c>
      <c r="Q142" s="71">
        <v>2.4484769885291802</v>
      </c>
      <c r="R142" s="71">
        <v>17.391197167445679</v>
      </c>
      <c r="S142" s="71">
        <v>5.3115218563786151</v>
      </c>
      <c r="T142" s="72"/>
      <c r="U142" s="71">
        <v>2931778</v>
      </c>
      <c r="V142" s="71">
        <v>1476</v>
      </c>
      <c r="W142" s="71">
        <v>204</v>
      </c>
      <c r="X142" s="71">
        <v>13293</v>
      </c>
      <c r="Y142" s="71">
        <v>16042</v>
      </c>
      <c r="Z142" s="71">
        <v>18687</v>
      </c>
      <c r="AA142" s="71">
        <v>6476</v>
      </c>
      <c r="AB142" s="71">
        <v>34890</v>
      </c>
      <c r="AC142" s="71">
        <v>3031977</v>
      </c>
      <c r="AD142" s="71">
        <v>5.3115218563786151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42.243000000000002</v>
      </c>
      <c r="BK142" s="71">
        <v>82.617000000000004</v>
      </c>
      <c r="BL142" s="71">
        <v>5.2489999999999997</v>
      </c>
      <c r="BM142" s="71">
        <v>0</v>
      </c>
      <c r="BN142" s="72"/>
      <c r="BO142" s="71">
        <v>0</v>
      </c>
      <c r="BP142" s="71">
        <v>0</v>
      </c>
      <c r="BQ142" s="71">
        <v>3</v>
      </c>
      <c r="BR142" s="71">
        <v>2</v>
      </c>
      <c r="BS142" s="71">
        <v>1</v>
      </c>
      <c r="BT142" s="71">
        <v>0</v>
      </c>
      <c r="BU142"/>
      <c r="BV142" s="70">
        <v>125.093</v>
      </c>
      <c r="BW142" s="70">
        <v>5.016</v>
      </c>
      <c r="BX142" s="70">
        <v>0</v>
      </c>
      <c r="BY142" s="70">
        <v>0</v>
      </c>
      <c r="BZ142" s="70">
        <v>0</v>
      </c>
      <c r="CA142" s="70">
        <v>0</v>
      </c>
      <c r="CB142" s="70">
        <v>0</v>
      </c>
      <c r="CC142" s="70">
        <v>0</v>
      </c>
      <c r="CD142" s="70">
        <v>0</v>
      </c>
    </row>
    <row r="143" spans="1:82">
      <c r="A143" s="70" t="s">
        <v>1872</v>
      </c>
      <c r="B143" s="70">
        <v>383</v>
      </c>
      <c r="C143" s="70">
        <v>9</v>
      </c>
      <c r="D143" s="70">
        <v>23</v>
      </c>
      <c r="E143" s="70">
        <v>2012</v>
      </c>
      <c r="F143" s="70" t="s">
        <v>179</v>
      </c>
      <c r="G143" s="70" t="s">
        <v>1863</v>
      </c>
      <c r="H143" s="70" t="s">
        <v>1864</v>
      </c>
      <c r="I143" s="148"/>
      <c r="J143" s="71">
        <v>128.04307042620579</v>
      </c>
      <c r="K143" s="71">
        <v>7.1825571965913024</v>
      </c>
      <c r="L143" s="71">
        <v>10.35470604008828</v>
      </c>
      <c r="M143" s="71">
        <v>81.9073237248965</v>
      </c>
      <c r="N143" s="71">
        <v>77.611808411962187</v>
      </c>
      <c r="O143" s="71">
        <v>35.931512514148864</v>
      </c>
      <c r="P143" s="71">
        <v>31.536790305749474</v>
      </c>
      <c r="Q143" s="71">
        <v>2.6321624046495899</v>
      </c>
      <c r="R143" s="71">
        <v>18.263744466989252</v>
      </c>
      <c r="S143" s="71">
        <v>6.433058354582986</v>
      </c>
      <c r="T143" s="72"/>
      <c r="U143" s="71">
        <v>3422650</v>
      </c>
      <c r="V143" s="71">
        <v>1476</v>
      </c>
      <c r="W143" s="71">
        <v>204</v>
      </c>
      <c r="X143" s="71">
        <v>13293</v>
      </c>
      <c r="Y143" s="71">
        <v>16020</v>
      </c>
      <c r="Z143" s="71">
        <v>18793</v>
      </c>
      <c r="AA143" s="71">
        <v>6337</v>
      </c>
      <c r="AB143" s="71">
        <v>34522</v>
      </c>
      <c r="AC143" s="71">
        <v>3101626</v>
      </c>
      <c r="AD143" s="71">
        <v>6.433058354582986</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36.58</v>
      </c>
      <c r="BK143" s="71">
        <v>83.575000000000003</v>
      </c>
      <c r="BL143" s="71">
        <v>15.246</v>
      </c>
      <c r="BM143" s="71">
        <v>0</v>
      </c>
      <c r="BN143" s="72"/>
      <c r="BO143" s="71">
        <v>0</v>
      </c>
      <c r="BP143" s="71">
        <v>0</v>
      </c>
      <c r="BQ143" s="71">
        <v>3</v>
      </c>
      <c r="BR143" s="71">
        <v>2</v>
      </c>
      <c r="BS143" s="71">
        <v>2</v>
      </c>
      <c r="BT143" s="71">
        <v>0</v>
      </c>
      <c r="BU143"/>
      <c r="BV143" s="70">
        <v>120.087</v>
      </c>
      <c r="BW143" s="70">
        <v>4.9400000000000004</v>
      </c>
      <c r="BX143" s="70">
        <v>10.374000000000001</v>
      </c>
      <c r="BY143" s="70">
        <v>0</v>
      </c>
      <c r="BZ143" s="70">
        <v>0</v>
      </c>
      <c r="CA143" s="70">
        <v>0</v>
      </c>
      <c r="CB143" s="70">
        <v>0</v>
      </c>
      <c r="CC143" s="70">
        <v>0</v>
      </c>
      <c r="CD143" s="70">
        <v>0</v>
      </c>
    </row>
    <row r="144" spans="1:82">
      <c r="A144" s="70" t="s">
        <v>1873</v>
      </c>
      <c r="B144" s="70">
        <v>384</v>
      </c>
      <c r="C144" s="70">
        <v>10</v>
      </c>
      <c r="D144" s="70">
        <v>23</v>
      </c>
      <c r="E144" s="70">
        <v>2013</v>
      </c>
      <c r="F144" s="70" t="s">
        <v>180</v>
      </c>
      <c r="G144" s="70" t="s">
        <v>1863</v>
      </c>
      <c r="H144" s="70" t="s">
        <v>1864</v>
      </c>
      <c r="I144" s="148"/>
      <c r="J144" s="71">
        <v>124.42005715393179</v>
      </c>
      <c r="K144" s="71">
        <v>4.745557513577026</v>
      </c>
      <c r="L144" s="71">
        <v>10.23786376988819</v>
      </c>
      <c r="M144" s="71">
        <v>79.197428712378127</v>
      </c>
      <c r="N144" s="71">
        <v>79.675280149236855</v>
      </c>
      <c r="O144" s="71">
        <v>34.569676610181176</v>
      </c>
      <c r="P144" s="71">
        <v>30.851367569224159</v>
      </c>
      <c r="Q144" s="71">
        <v>2.6497145321567399</v>
      </c>
      <c r="R144" s="71">
        <v>18.542169534444412</v>
      </c>
      <c r="S144" s="71">
        <v>5.3350789772842813</v>
      </c>
      <c r="T144" s="72"/>
      <c r="U144" s="71">
        <v>3720402</v>
      </c>
      <c r="V144" s="71">
        <v>1476</v>
      </c>
      <c r="W144" s="71">
        <v>204</v>
      </c>
      <c r="X144" s="71">
        <v>13293</v>
      </c>
      <c r="Y144" s="71">
        <v>15981</v>
      </c>
      <c r="Z144" s="71">
        <v>18888</v>
      </c>
      <c r="AA144" s="71">
        <v>6176</v>
      </c>
      <c r="AB144" s="71">
        <v>34254</v>
      </c>
      <c r="AC144" s="71">
        <v>3073769</v>
      </c>
      <c r="AD144" s="71">
        <v>5.3350789772842813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33.795000000000002</v>
      </c>
      <c r="BK144" s="71">
        <v>87.236999999999995</v>
      </c>
      <c r="BL144" s="71">
        <v>16.060000000000002</v>
      </c>
      <c r="BM144" s="71">
        <v>0</v>
      </c>
      <c r="BN144" s="72"/>
      <c r="BO144" s="71">
        <v>0</v>
      </c>
      <c r="BP144" s="71">
        <v>0</v>
      </c>
      <c r="BQ144" s="71">
        <v>2</v>
      </c>
      <c r="BR144" s="71">
        <v>2</v>
      </c>
      <c r="BS144" s="71">
        <v>2</v>
      </c>
      <c r="BT144" s="71">
        <v>0</v>
      </c>
      <c r="BU144"/>
      <c r="BV144" s="70">
        <v>120.033</v>
      </c>
      <c r="BW144" s="70">
        <v>6.6020000000000003</v>
      </c>
      <c r="BX144" s="70">
        <v>10.457000000000001</v>
      </c>
      <c r="BY144" s="70">
        <v>0</v>
      </c>
      <c r="BZ144" s="70">
        <v>0</v>
      </c>
      <c r="CA144" s="70">
        <v>0</v>
      </c>
      <c r="CB144" s="70">
        <v>0</v>
      </c>
      <c r="CC144" s="70">
        <v>0</v>
      </c>
      <c r="CD144" s="70">
        <v>0</v>
      </c>
    </row>
    <row r="145" spans="1:82">
      <c r="A145" s="70" t="s">
        <v>1874</v>
      </c>
      <c r="B145" s="70">
        <v>385</v>
      </c>
      <c r="C145" s="70">
        <v>11</v>
      </c>
      <c r="D145" s="70">
        <v>23</v>
      </c>
      <c r="E145" s="70">
        <v>2014</v>
      </c>
      <c r="F145" s="70" t="s">
        <v>181</v>
      </c>
      <c r="G145" s="70" t="s">
        <v>1863</v>
      </c>
      <c r="H145" s="70" t="s">
        <v>1864</v>
      </c>
      <c r="I145" s="148"/>
      <c r="J145" s="71">
        <v>140.21777237841681</v>
      </c>
      <c r="K145" s="71">
        <v>3.8560707312178528</v>
      </c>
      <c r="L145" s="71">
        <v>9.4553607720888717</v>
      </c>
      <c r="M145" s="71">
        <v>76.338311306916125</v>
      </c>
      <c r="N145" s="71">
        <v>75.691574367244726</v>
      </c>
      <c r="O145" s="71">
        <v>33.21723638937867</v>
      </c>
      <c r="P145" s="71">
        <v>30.499552701971094</v>
      </c>
      <c r="Q145" s="71">
        <v>2.51151725883323</v>
      </c>
      <c r="R145" s="71">
        <v>17.71989178402697</v>
      </c>
      <c r="S145" s="71">
        <v>5.6631421079885564</v>
      </c>
      <c r="T145" s="72"/>
      <c r="U145" s="71">
        <v>4074891</v>
      </c>
      <c r="V145" s="71">
        <v>1206</v>
      </c>
      <c r="W145" s="71">
        <v>226</v>
      </c>
      <c r="X145" s="71">
        <v>12926</v>
      </c>
      <c r="Y145" s="71">
        <v>15893</v>
      </c>
      <c r="Z145" s="71">
        <v>19115</v>
      </c>
      <c r="AA145" s="71">
        <v>6074</v>
      </c>
      <c r="AB145" s="71">
        <v>33840</v>
      </c>
      <c r="AC145" s="71">
        <v>2946695</v>
      </c>
      <c r="AD145" s="71">
        <v>5.6631421079885564</v>
      </c>
      <c r="AE145" s="72"/>
      <c r="AF145" s="71"/>
      <c r="AG145" s="71"/>
      <c r="AH145" s="71"/>
      <c r="AI145" s="71"/>
      <c r="AJ145" s="71"/>
      <c r="AK145" s="71"/>
      <c r="AL145" s="71"/>
      <c r="AM145" s="71"/>
      <c r="AN145" s="71"/>
      <c r="AO145" s="71"/>
      <c r="AP145" s="71"/>
      <c r="AQ145" s="72"/>
      <c r="AR145" s="71">
        <v>891</v>
      </c>
      <c r="AS145" s="71">
        <v>126</v>
      </c>
      <c r="AT145" s="71">
        <v>0</v>
      </c>
      <c r="AU145" s="71">
        <v>0</v>
      </c>
      <c r="AV145" s="71">
        <v>0</v>
      </c>
      <c r="AW145" s="71">
        <v>0</v>
      </c>
      <c r="AX145" s="71"/>
      <c r="AY145" s="72"/>
      <c r="AZ145" s="71">
        <v>3714.761</v>
      </c>
      <c r="BA145" s="71">
        <v>5925.8950000000004</v>
      </c>
      <c r="BB145" s="71">
        <v>0</v>
      </c>
      <c r="BC145" s="71">
        <v>0</v>
      </c>
      <c r="BD145" s="71">
        <v>0</v>
      </c>
      <c r="BE145" s="71">
        <v>0</v>
      </c>
      <c r="BF145" s="71"/>
      <c r="BG145" s="72"/>
      <c r="BH145" s="71">
        <v>0</v>
      </c>
      <c r="BI145" s="71">
        <v>0</v>
      </c>
      <c r="BJ145" s="71">
        <v>35.71</v>
      </c>
      <c r="BK145" s="71">
        <v>83.760999999999996</v>
      </c>
      <c r="BL145" s="71">
        <v>15.667</v>
      </c>
      <c r="BM145" s="71">
        <v>0</v>
      </c>
      <c r="BN145" s="72"/>
      <c r="BO145" s="71">
        <v>0</v>
      </c>
      <c r="BP145" s="71">
        <v>0</v>
      </c>
      <c r="BQ145" s="71">
        <v>2</v>
      </c>
      <c r="BR145" s="71">
        <v>2</v>
      </c>
      <c r="BS145" s="71">
        <v>2</v>
      </c>
      <c r="BT145" s="71">
        <v>0</v>
      </c>
      <c r="BU145"/>
      <c r="BV145" s="70">
        <v>116.8</v>
      </c>
      <c r="BW145" s="70">
        <v>7.9530000000000003</v>
      </c>
      <c r="BX145" s="70">
        <v>10.385</v>
      </c>
      <c r="BY145" s="70">
        <v>0</v>
      </c>
      <c r="BZ145" s="70">
        <v>0</v>
      </c>
      <c r="CA145" s="70">
        <v>0</v>
      </c>
      <c r="CB145" s="70">
        <v>0</v>
      </c>
      <c r="CC145" s="70">
        <v>0</v>
      </c>
      <c r="CD145" s="70">
        <v>0</v>
      </c>
    </row>
    <row r="146" spans="1:82">
      <c r="A146" s="70" t="s">
        <v>1875</v>
      </c>
      <c r="B146" s="70">
        <v>386</v>
      </c>
      <c r="C146" s="70">
        <v>12</v>
      </c>
      <c r="D146" s="70">
        <v>23</v>
      </c>
      <c r="E146" s="70">
        <v>2015</v>
      </c>
      <c r="F146" s="70" t="s">
        <v>182</v>
      </c>
      <c r="G146" s="70" t="s">
        <v>1863</v>
      </c>
      <c r="H146" s="70" t="s">
        <v>1864</v>
      </c>
      <c r="I146" s="148"/>
      <c r="J146" s="71">
        <v>111.28864147632051</v>
      </c>
      <c r="K146" s="71">
        <v>3.6396638434941209</v>
      </c>
      <c r="L146" s="71">
        <v>9.4749011214207375</v>
      </c>
      <c r="M146" s="71">
        <v>77.118459974998288</v>
      </c>
      <c r="N146" s="71">
        <v>67.080861935018845</v>
      </c>
      <c r="O146" s="71">
        <v>32.78356260557667</v>
      </c>
      <c r="P146" s="71">
        <v>30.131676027127803</v>
      </c>
      <c r="Q146" s="71">
        <v>2.4221411918390601</v>
      </c>
      <c r="R146" s="71">
        <v>17.267796175016901</v>
      </c>
      <c r="S146" s="71">
        <v>6.4245994980255228</v>
      </c>
      <c r="T146" s="72"/>
      <c r="U146" s="71">
        <v>3171854</v>
      </c>
      <c r="V146" s="71">
        <v>1206</v>
      </c>
      <c r="W146" s="71">
        <v>226</v>
      </c>
      <c r="X146" s="71">
        <v>12926</v>
      </c>
      <c r="Y146" s="71">
        <v>15828</v>
      </c>
      <c r="Z146" s="71">
        <v>19047</v>
      </c>
      <c r="AA146" s="71">
        <v>5996</v>
      </c>
      <c r="AB146" s="71">
        <v>33338</v>
      </c>
      <c r="AC146" s="71">
        <v>2951648</v>
      </c>
      <c r="AD146" s="71">
        <v>6.4245994980255228</v>
      </c>
      <c r="AE146" s="72"/>
      <c r="AF146" s="71">
        <v>32509653.013230018</v>
      </c>
      <c r="AG146" s="71">
        <v>2401225.3600188312</v>
      </c>
      <c r="AH146" s="71">
        <v>1403832.389378845</v>
      </c>
      <c r="AI146" s="71">
        <v>79691716.530896813</v>
      </c>
      <c r="AJ146" s="71">
        <v>85952948.62871547</v>
      </c>
      <c r="AK146" s="71">
        <v>0</v>
      </c>
      <c r="AL146" s="71">
        <v>0</v>
      </c>
      <c r="AM146" s="71">
        <v>4568833.0523497704</v>
      </c>
      <c r="AN146" s="71">
        <v>0</v>
      </c>
      <c r="AO146" s="71">
        <v>0</v>
      </c>
      <c r="AP146" s="71">
        <v>206528208.97458974</v>
      </c>
      <c r="AQ146" s="72"/>
      <c r="AR146" s="71">
        <v>954</v>
      </c>
      <c r="AS146" s="71">
        <v>188</v>
      </c>
      <c r="AT146" s="71">
        <v>0</v>
      </c>
      <c r="AU146" s="71">
        <v>0</v>
      </c>
      <c r="AV146" s="71">
        <v>0</v>
      </c>
      <c r="AW146" s="71">
        <v>0</v>
      </c>
      <c r="AX146" s="71"/>
      <c r="AY146" s="72"/>
      <c r="AZ146" s="71">
        <v>4043.4609999999998</v>
      </c>
      <c r="BA146" s="71">
        <v>7995.6949999999997</v>
      </c>
      <c r="BB146" s="71">
        <v>0</v>
      </c>
      <c r="BC146" s="71">
        <v>0</v>
      </c>
      <c r="BD146" s="71">
        <v>0</v>
      </c>
      <c r="BE146" s="71">
        <v>0</v>
      </c>
      <c r="BF146" s="71"/>
      <c r="BG146" s="72"/>
      <c r="BH146" s="71">
        <v>0</v>
      </c>
      <c r="BI146" s="71">
        <v>0</v>
      </c>
      <c r="BJ146" s="71">
        <v>35.502000000000002</v>
      </c>
      <c r="BK146" s="71">
        <v>81.91</v>
      </c>
      <c r="BL146" s="71">
        <v>5.1470000000000002</v>
      </c>
      <c r="BM146" s="71">
        <v>0</v>
      </c>
      <c r="BN146" s="72"/>
      <c r="BO146" s="71">
        <v>0</v>
      </c>
      <c r="BP146" s="71">
        <v>0</v>
      </c>
      <c r="BQ146" s="71">
        <v>2</v>
      </c>
      <c r="BR146" s="71">
        <v>2</v>
      </c>
      <c r="BS146" s="71">
        <v>1</v>
      </c>
      <c r="BT146" s="71">
        <v>0</v>
      </c>
      <c r="BU146"/>
      <c r="BV146" s="70">
        <v>116.18899999999999</v>
      </c>
      <c r="BW146" s="70">
        <v>6.37</v>
      </c>
      <c r="BX146" s="70">
        <v>0</v>
      </c>
      <c r="BY146" s="70">
        <v>0</v>
      </c>
      <c r="BZ146" s="70">
        <v>0</v>
      </c>
      <c r="CA146" s="70">
        <v>0</v>
      </c>
      <c r="CB146" s="70">
        <v>0</v>
      </c>
      <c r="CC146" s="70">
        <v>0</v>
      </c>
      <c r="CD146" s="70">
        <v>0</v>
      </c>
    </row>
    <row r="147" spans="1:82">
      <c r="A147" s="70" t="s">
        <v>1876</v>
      </c>
      <c r="B147" s="70">
        <v>387</v>
      </c>
      <c r="C147" s="70">
        <v>13</v>
      </c>
      <c r="D147" s="70">
        <v>23</v>
      </c>
      <c r="E147" s="70">
        <v>2016</v>
      </c>
      <c r="F147" s="70" t="s">
        <v>155</v>
      </c>
      <c r="G147" s="70" t="s">
        <v>1863</v>
      </c>
      <c r="H147" s="70" t="s">
        <v>1864</v>
      </c>
      <c r="I147" s="148"/>
      <c r="J147" s="71">
        <v>122.27063359025877</v>
      </c>
      <c r="K147" s="71">
        <v>3.4525373638959889</v>
      </c>
      <c r="L147" s="71">
        <v>10.553011016691018</v>
      </c>
      <c r="M147" s="71">
        <v>67.897539370607873</v>
      </c>
      <c r="N147" s="71">
        <v>63.684391145983312</v>
      </c>
      <c r="O147" s="71">
        <v>32.620096285950495</v>
      </c>
      <c r="P147" s="71">
        <v>28.972558892804063</v>
      </c>
      <c r="Q147" s="71">
        <v>2.3213215953331745</v>
      </c>
      <c r="R147" s="71">
        <v>17.370029955204345</v>
      </c>
      <c r="S147" s="71">
        <v>3.5078213654932244</v>
      </c>
      <c r="T147" s="72"/>
      <c r="U147" s="71">
        <v>3133685</v>
      </c>
      <c r="V147" s="71">
        <v>1206</v>
      </c>
      <c r="W147" s="71">
        <v>226</v>
      </c>
      <c r="X147" s="71">
        <v>12926</v>
      </c>
      <c r="Y147" s="71">
        <v>15789</v>
      </c>
      <c r="Z147" s="71">
        <v>19185</v>
      </c>
      <c r="AA147" s="71">
        <v>5963</v>
      </c>
      <c r="AB147" s="71">
        <v>32865</v>
      </c>
      <c r="AC147" s="71">
        <v>2966630.1348056151</v>
      </c>
      <c r="AD147" s="71">
        <v>3.507821365493224</v>
      </c>
      <c r="AE147" s="72"/>
      <c r="AF147" s="71">
        <v>36418435.621518686</v>
      </c>
      <c r="AG147" s="71">
        <v>2232429.5162230521</v>
      </c>
      <c r="AH147" s="71">
        <v>1344605.103405131</v>
      </c>
      <c r="AI147" s="71">
        <v>79521646.410025194</v>
      </c>
      <c r="AJ147" s="71">
        <v>79918416.264772624</v>
      </c>
      <c r="AK147" s="71">
        <v>0</v>
      </c>
      <c r="AL147" s="71">
        <v>0</v>
      </c>
      <c r="AM147" s="71">
        <v>4507509.5606509261</v>
      </c>
      <c r="AN147" s="71">
        <v>0</v>
      </c>
      <c r="AO147" s="71">
        <v>0</v>
      </c>
      <c r="AP147" s="71">
        <v>203943042.47659561</v>
      </c>
      <c r="AQ147" s="72"/>
      <c r="AR147" s="71">
        <v>1014</v>
      </c>
      <c r="AS147" s="71">
        <v>214</v>
      </c>
      <c r="AT147" s="71">
        <v>0</v>
      </c>
      <c r="AU147" s="71">
        <v>0</v>
      </c>
      <c r="AV147" s="71">
        <v>0</v>
      </c>
      <c r="AW147" s="71">
        <v>0</v>
      </c>
      <c r="AX147" s="71"/>
      <c r="AY147" s="72"/>
      <c r="AZ147" s="71">
        <v>4339.7860000000001</v>
      </c>
      <c r="BA147" s="71">
        <v>8700.7950000000001</v>
      </c>
      <c r="BB147" s="71">
        <v>0</v>
      </c>
      <c r="BC147" s="71">
        <v>0</v>
      </c>
      <c r="BD147" s="71">
        <v>0</v>
      </c>
      <c r="BE147" s="71">
        <v>0</v>
      </c>
      <c r="BF147" s="71"/>
      <c r="BG147" s="72"/>
      <c r="BH147" s="71">
        <v>0</v>
      </c>
      <c r="BI147" s="71">
        <v>0</v>
      </c>
      <c r="BJ147" s="71">
        <v>36.58</v>
      </c>
      <c r="BK147" s="71">
        <v>85.722999999999999</v>
      </c>
      <c r="BL147" s="71">
        <v>5.1109999999999998</v>
      </c>
      <c r="BM147" s="71">
        <v>0</v>
      </c>
      <c r="BN147" s="72"/>
      <c r="BO147" s="71">
        <v>0</v>
      </c>
      <c r="BP147" s="71">
        <v>0</v>
      </c>
      <c r="BQ147" s="71">
        <v>2</v>
      </c>
      <c r="BR147" s="71">
        <v>2</v>
      </c>
      <c r="BS147" s="71">
        <v>1</v>
      </c>
      <c r="BT147" s="71">
        <v>0</v>
      </c>
      <c r="BU147"/>
      <c r="BV147" s="70">
        <v>121.44799999999999</v>
      </c>
      <c r="BW147" s="70">
        <v>5.9660000000000002</v>
      </c>
      <c r="BX147" s="70">
        <v>0</v>
      </c>
      <c r="BY147" s="70">
        <v>0</v>
      </c>
      <c r="BZ147" s="70">
        <v>0</v>
      </c>
      <c r="CA147" s="70">
        <v>0</v>
      </c>
      <c r="CB147" s="70">
        <v>0</v>
      </c>
      <c r="CC147" s="70">
        <v>0</v>
      </c>
      <c r="CD147" s="70">
        <v>0</v>
      </c>
    </row>
    <row r="148" spans="1:82">
      <c r="A148" s="70" t="s">
        <v>1877</v>
      </c>
      <c r="B148" s="70">
        <v>388</v>
      </c>
      <c r="C148" s="70">
        <v>14</v>
      </c>
      <c r="D148" s="70">
        <v>23</v>
      </c>
      <c r="E148" s="70">
        <v>2017</v>
      </c>
      <c r="F148" s="70" t="s">
        <v>156</v>
      </c>
      <c r="G148" s="70" t="s">
        <v>1863</v>
      </c>
      <c r="H148" s="70" t="s">
        <v>1864</v>
      </c>
      <c r="I148" s="148"/>
      <c r="J148" s="71">
        <v>105.37871089739127</v>
      </c>
      <c r="K148" s="71">
        <v>3.9036659551656281</v>
      </c>
      <c r="L148" s="71">
        <v>9.6853728523662497</v>
      </c>
      <c r="M148" s="71">
        <v>65.919182242467926</v>
      </c>
      <c r="N148" s="71">
        <v>64.298351480763401</v>
      </c>
      <c r="O148" s="71">
        <v>32.119592432743097</v>
      </c>
      <c r="P148" s="71">
        <v>28.455899965018972</v>
      </c>
      <c r="Q148" s="71">
        <v>2.2201123627047901</v>
      </c>
      <c r="R148" s="71">
        <v>16.988765520749997</v>
      </c>
      <c r="S148" s="71">
        <v>3.440933189737474</v>
      </c>
      <c r="T148" s="72"/>
      <c r="U148" s="71">
        <v>2908922</v>
      </c>
      <c r="V148" s="71">
        <v>1206</v>
      </c>
      <c r="W148" s="71">
        <v>226</v>
      </c>
      <c r="X148" s="71">
        <v>12926</v>
      </c>
      <c r="Y148" s="71">
        <v>15781</v>
      </c>
      <c r="Z148" s="71">
        <v>19204</v>
      </c>
      <c r="AA148" s="71">
        <v>5894</v>
      </c>
      <c r="AB148" s="71">
        <v>32504</v>
      </c>
      <c r="AC148" s="71">
        <v>2959085.9999999991</v>
      </c>
      <c r="AD148" s="71">
        <v>3.440933189737474</v>
      </c>
      <c r="AE148" s="72"/>
      <c r="AF148" s="71">
        <v>31353388.37900991</v>
      </c>
      <c r="AG148" s="71">
        <v>2795888.1435830961</v>
      </c>
      <c r="AH148" s="71">
        <v>1624857.0287149339</v>
      </c>
      <c r="AI148" s="71">
        <v>81610990.769112527</v>
      </c>
      <c r="AJ148" s="71">
        <v>83049547.32840693</v>
      </c>
      <c r="AK148" s="71">
        <v>0</v>
      </c>
      <c r="AL148" s="71">
        <v>0</v>
      </c>
      <c r="AM148" s="71">
        <v>4464973.1382301468</v>
      </c>
      <c r="AN148" s="71">
        <v>0</v>
      </c>
      <c r="AO148" s="71">
        <v>0</v>
      </c>
      <c r="AP148" s="71">
        <v>204899644.78705755</v>
      </c>
      <c r="AQ148" s="72"/>
      <c r="AR148" s="71">
        <v>1056</v>
      </c>
      <c r="AS148" s="71">
        <v>225</v>
      </c>
      <c r="AT148" s="71">
        <v>0</v>
      </c>
      <c r="AU148" s="71">
        <v>0</v>
      </c>
      <c r="AV148" s="71">
        <v>0</v>
      </c>
      <c r="AW148" s="71">
        <v>0</v>
      </c>
      <c r="AX148" s="71"/>
      <c r="AY148" s="72"/>
      <c r="AZ148" s="71">
        <v>4545.5379999999996</v>
      </c>
      <c r="BA148" s="71">
        <v>19950.794999999998</v>
      </c>
      <c r="BB148" s="71">
        <v>0</v>
      </c>
      <c r="BC148" s="71">
        <v>0</v>
      </c>
      <c r="BD148" s="71">
        <v>0</v>
      </c>
      <c r="BE148" s="71">
        <v>0</v>
      </c>
      <c r="BF148" s="71"/>
      <c r="BG148" s="72"/>
      <c r="BH148" s="71">
        <v>0</v>
      </c>
      <c r="BI148" s="71">
        <v>0</v>
      </c>
      <c r="BJ148" s="71">
        <v>35.923999999999999</v>
      </c>
      <c r="BK148" s="71">
        <v>87.695999999999998</v>
      </c>
      <c r="BL148" s="71">
        <v>5.1890000000000001</v>
      </c>
      <c r="BM148" s="71">
        <v>0</v>
      </c>
      <c r="BN148" s="72"/>
      <c r="BO148" s="71">
        <v>0</v>
      </c>
      <c r="BP148" s="71">
        <v>0</v>
      </c>
      <c r="BQ148" s="71">
        <v>2</v>
      </c>
      <c r="BR148" s="71">
        <v>2</v>
      </c>
      <c r="BS148" s="71">
        <v>1</v>
      </c>
      <c r="BT148" s="71">
        <v>0</v>
      </c>
      <c r="BU148"/>
      <c r="BV148" s="70">
        <v>123.45</v>
      </c>
      <c r="BW148" s="70">
        <v>5.359</v>
      </c>
      <c r="BX148" s="70">
        <v>0</v>
      </c>
      <c r="BY148" s="70">
        <v>0</v>
      </c>
      <c r="BZ148" s="70">
        <v>0</v>
      </c>
      <c r="CA148" s="70">
        <v>0</v>
      </c>
      <c r="CB148" s="70">
        <v>0</v>
      </c>
      <c r="CC148" s="70">
        <v>0</v>
      </c>
      <c r="CD148" s="70">
        <v>0</v>
      </c>
    </row>
    <row r="149" spans="1:82">
      <c r="A149" s="70" t="s">
        <v>1878</v>
      </c>
      <c r="B149" s="70">
        <v>389</v>
      </c>
      <c r="C149" s="70">
        <v>15</v>
      </c>
      <c r="D149" s="70">
        <v>23</v>
      </c>
      <c r="E149" s="70">
        <v>2018</v>
      </c>
      <c r="F149" s="70" t="s">
        <v>183</v>
      </c>
      <c r="G149" s="70" t="s">
        <v>1863</v>
      </c>
      <c r="H149" s="70" t="s">
        <v>1864</v>
      </c>
      <c r="I149" s="148"/>
      <c r="J149" s="71">
        <v>106.32359381063051</v>
      </c>
      <c r="K149" s="71">
        <v>3.2605832736547407</v>
      </c>
      <c r="L149" s="71">
        <v>8.8181507460281434</v>
      </c>
      <c r="M149" s="71">
        <v>58.574370999169581</v>
      </c>
      <c r="N149" s="71">
        <v>58.669339817130577</v>
      </c>
      <c r="O149" s="71">
        <v>31.480030673474584</v>
      </c>
      <c r="P149" s="71">
        <v>27.933648924142933</v>
      </c>
      <c r="Q149" s="71">
        <v>2.0301514740011601</v>
      </c>
      <c r="R149" s="71">
        <v>16.478271047744176</v>
      </c>
      <c r="S149" s="71">
        <v>2.5088182240844774</v>
      </c>
      <c r="T149" s="72"/>
      <c r="U149" s="71">
        <v>3288212</v>
      </c>
      <c r="V149" s="71">
        <v>1206</v>
      </c>
      <c r="W149" s="71">
        <v>226</v>
      </c>
      <c r="X149" s="71">
        <v>12926</v>
      </c>
      <c r="Y149" s="71">
        <v>15715</v>
      </c>
      <c r="Z149" s="71">
        <v>19182</v>
      </c>
      <c r="AA149" s="71">
        <v>5844</v>
      </c>
      <c r="AB149" s="71">
        <v>32031</v>
      </c>
      <c r="AC149" s="71">
        <v>2858920</v>
      </c>
      <c r="AD149" s="71">
        <v>2.508818224084477</v>
      </c>
      <c r="AE149" s="72"/>
      <c r="AF149" s="71">
        <v>33076609.532009229</v>
      </c>
      <c r="AG149" s="71">
        <v>2105880.9998279698</v>
      </c>
      <c r="AH149" s="71">
        <v>1511067.8891633949</v>
      </c>
      <c r="AI149" s="71">
        <v>74123421.683444947</v>
      </c>
      <c r="AJ149" s="71">
        <v>81364418.949888781</v>
      </c>
      <c r="AK149" s="71">
        <v>0</v>
      </c>
      <c r="AL149" s="71">
        <v>0</v>
      </c>
      <c r="AM149" s="71">
        <v>4409102.7272048248</v>
      </c>
      <c r="AN149" s="71">
        <v>0</v>
      </c>
      <c r="AO149" s="71">
        <v>0</v>
      </c>
      <c r="AP149" s="71">
        <v>196590501.78153917</v>
      </c>
      <c r="AQ149" s="72"/>
      <c r="AR149" s="71">
        <v>1098</v>
      </c>
      <c r="AS149" s="71">
        <v>243</v>
      </c>
      <c r="AT149" s="71">
        <v>0</v>
      </c>
      <c r="AU149" s="71">
        <v>0</v>
      </c>
      <c r="AV149" s="71">
        <v>0</v>
      </c>
      <c r="AW149" s="71">
        <v>0</v>
      </c>
      <c r="AX149" s="71"/>
      <c r="AY149" s="72"/>
      <c r="AZ149" s="71">
        <v>4762.6579999999976</v>
      </c>
      <c r="BA149" s="71">
        <v>20478.794999999998</v>
      </c>
      <c r="BB149" s="71">
        <v>0</v>
      </c>
      <c r="BC149" s="71">
        <v>0</v>
      </c>
      <c r="BD149" s="71">
        <v>0</v>
      </c>
      <c r="BE149" s="71">
        <v>0</v>
      </c>
      <c r="BF149" s="71"/>
      <c r="BG149" s="72"/>
      <c r="BH149" s="71">
        <v>0</v>
      </c>
      <c r="BI149" s="71">
        <v>0</v>
      </c>
      <c r="BJ149" s="71">
        <v>35.749000000000002</v>
      </c>
      <c r="BK149" s="71">
        <v>88.739000000000004</v>
      </c>
      <c r="BL149" s="71">
        <v>4.915</v>
      </c>
      <c r="BM149" s="71">
        <v>0</v>
      </c>
      <c r="BN149" s="72"/>
      <c r="BO149" s="71">
        <v>0</v>
      </c>
      <c r="BP149" s="71">
        <v>0</v>
      </c>
      <c r="BQ149" s="71">
        <v>2</v>
      </c>
      <c r="BR149" s="71">
        <v>2</v>
      </c>
      <c r="BS149" s="71">
        <v>1</v>
      </c>
      <c r="BT149" s="71">
        <v>0</v>
      </c>
      <c r="BU149"/>
      <c r="BV149" s="70">
        <v>124.24299999999999</v>
      </c>
      <c r="BW149" s="70">
        <v>5.16</v>
      </c>
      <c r="BX149" s="70">
        <v>0</v>
      </c>
      <c r="BY149" s="70">
        <v>0</v>
      </c>
      <c r="BZ149" s="70">
        <v>0</v>
      </c>
      <c r="CA149" s="70">
        <v>0</v>
      </c>
      <c r="CB149" s="70">
        <v>0</v>
      </c>
      <c r="CC149" s="70">
        <v>0</v>
      </c>
      <c r="CD149" s="70">
        <v>0</v>
      </c>
    </row>
    <row r="150" spans="1:82">
      <c r="A150" s="70" t="s">
        <v>1879</v>
      </c>
      <c r="B150" s="70">
        <v>390</v>
      </c>
      <c r="C150" s="70">
        <v>16</v>
      </c>
      <c r="D150" s="70">
        <v>23</v>
      </c>
      <c r="E150" s="70">
        <v>2019</v>
      </c>
      <c r="F150" s="70" t="s">
        <v>158</v>
      </c>
      <c r="G150" s="70" t="s">
        <v>1863</v>
      </c>
      <c r="H150" s="70" t="s">
        <v>1864</v>
      </c>
      <c r="I150" s="148"/>
      <c r="J150" s="71">
        <v>93.047719349222021</v>
      </c>
      <c r="K150" s="71">
        <v>3.2950290156447326</v>
      </c>
      <c r="L150" s="71">
        <v>8.8238061759685404</v>
      </c>
      <c r="M150" s="71">
        <v>52.823947333793285</v>
      </c>
      <c r="N150" s="71">
        <v>46.838647638667268</v>
      </c>
      <c r="O150" s="71">
        <v>30.54465346274084</v>
      </c>
      <c r="P150" s="71">
        <v>27.556767267870867</v>
      </c>
      <c r="Q150" s="71">
        <v>1.9522027952736301</v>
      </c>
      <c r="R150" s="71">
        <v>16.708030357717849</v>
      </c>
      <c r="S150" s="71">
        <v>5.5380972460871885</v>
      </c>
      <c r="T150" s="72"/>
      <c r="U150" s="71">
        <v>3142068</v>
      </c>
      <c r="V150" s="71">
        <v>1206</v>
      </c>
      <c r="W150" s="71">
        <v>226</v>
      </c>
      <c r="X150" s="71">
        <v>12926</v>
      </c>
      <c r="Y150" s="71">
        <v>15664</v>
      </c>
      <c r="Z150" s="71">
        <v>19123</v>
      </c>
      <c r="AA150" s="71">
        <v>5722</v>
      </c>
      <c r="AB150" s="71">
        <v>31635</v>
      </c>
      <c r="AC150" s="71">
        <v>2946261</v>
      </c>
      <c r="AD150" s="71">
        <v>5.5380972460871876</v>
      </c>
      <c r="AE150" s="72"/>
      <c r="AF150" s="71">
        <v>30866755.014748361</v>
      </c>
      <c r="AG150" s="71">
        <v>2568308.4717629449</v>
      </c>
      <c r="AH150" s="71">
        <v>1641885.7311378871</v>
      </c>
      <c r="AI150" s="71">
        <v>74153845.350306183</v>
      </c>
      <c r="AJ150" s="71">
        <v>72402557.434010088</v>
      </c>
      <c r="AK150" s="71">
        <v>0</v>
      </c>
      <c r="AL150" s="71">
        <v>0</v>
      </c>
      <c r="AM150" s="71">
        <v>4308448.8518475043</v>
      </c>
      <c r="AN150" s="71">
        <v>0</v>
      </c>
      <c r="AO150" s="71">
        <v>0</v>
      </c>
      <c r="AP150" s="71">
        <v>185941800.85381296</v>
      </c>
      <c r="AQ150" s="72"/>
      <c r="AR150" s="71">
        <v>1135</v>
      </c>
      <c r="AS150" s="71">
        <v>270</v>
      </c>
      <c r="AT150" s="71">
        <v>0</v>
      </c>
      <c r="AU150" s="71">
        <v>0</v>
      </c>
      <c r="AV150" s="71">
        <v>0</v>
      </c>
      <c r="AW150" s="71">
        <v>0</v>
      </c>
      <c r="AX150" s="71"/>
      <c r="AY150" s="72"/>
      <c r="AZ150" s="71">
        <v>4966.5300000000007</v>
      </c>
      <c r="BA150" s="71">
        <v>22039.895</v>
      </c>
      <c r="BB150" s="71">
        <v>0</v>
      </c>
      <c r="BC150" s="71">
        <v>0</v>
      </c>
      <c r="BD150" s="71">
        <v>0</v>
      </c>
      <c r="BE150" s="71">
        <v>0</v>
      </c>
      <c r="BF150" s="71"/>
      <c r="BG150" s="72"/>
      <c r="BH150" s="71">
        <v>0</v>
      </c>
      <c r="BI150" s="71">
        <v>0</v>
      </c>
      <c r="BJ150" s="71">
        <v>36.158000000000001</v>
      </c>
      <c r="BK150" s="71">
        <v>89.668000000000006</v>
      </c>
      <c r="BL150" s="71">
        <v>4.7460000000000004</v>
      </c>
      <c r="BM150" s="71">
        <v>0</v>
      </c>
      <c r="BN150" s="72"/>
      <c r="BO150" s="71">
        <v>0</v>
      </c>
      <c r="BP150" s="71">
        <v>0</v>
      </c>
      <c r="BQ150" s="71">
        <v>2</v>
      </c>
      <c r="BR150" s="71">
        <v>2</v>
      </c>
      <c r="BS150" s="71">
        <v>1</v>
      </c>
      <c r="BT150" s="71">
        <v>0</v>
      </c>
      <c r="BU150"/>
      <c r="BV150" s="70">
        <v>124.19499999999999</v>
      </c>
      <c r="BW150" s="70">
        <v>6.3769999999999998</v>
      </c>
      <c r="BX150" s="70">
        <v>0</v>
      </c>
      <c r="BY150" s="70">
        <v>0</v>
      </c>
      <c r="BZ150" s="70">
        <v>0</v>
      </c>
      <c r="CA150" s="70">
        <v>0</v>
      </c>
      <c r="CB150" s="70">
        <v>0</v>
      </c>
      <c r="CC150" s="70">
        <v>0</v>
      </c>
      <c r="CD150" s="70">
        <v>0</v>
      </c>
    </row>
    <row r="151" spans="1:82">
      <c r="A151" s="70" t="s">
        <v>1880</v>
      </c>
      <c r="B151" s="70">
        <v>391</v>
      </c>
      <c r="C151" s="70">
        <v>17</v>
      </c>
      <c r="D151" s="70">
        <v>23</v>
      </c>
      <c r="E151" s="70">
        <v>2020</v>
      </c>
      <c r="F151" s="70" t="s">
        <v>159</v>
      </c>
      <c r="G151" s="70" t="s">
        <v>1863</v>
      </c>
      <c r="H151" s="70" t="s">
        <v>1864</v>
      </c>
      <c r="I151" s="148"/>
      <c r="J151" s="71">
        <v>98.652007059130028</v>
      </c>
      <c r="K151" s="71">
        <v>3.6930676993680827</v>
      </c>
      <c r="L151" s="71">
        <v>7.8222027307071516</v>
      </c>
      <c r="M151" s="71">
        <v>47.530153503193944</v>
      </c>
      <c r="N151" s="71">
        <v>50.376753867583467</v>
      </c>
      <c r="O151" s="71">
        <v>26.646681088635852</v>
      </c>
      <c r="P151" s="71">
        <v>25.613514395127925</v>
      </c>
      <c r="Q151" s="71">
        <v>1.8329120083022199</v>
      </c>
      <c r="R151" s="71">
        <v>16.213328730551108</v>
      </c>
      <c r="S151" s="71">
        <v>3.9702117890700568</v>
      </c>
      <c r="T151" s="72"/>
      <c r="U151" s="71">
        <v>3134122</v>
      </c>
      <c r="V151" s="71">
        <v>1233</v>
      </c>
      <c r="W151" s="71">
        <v>211</v>
      </c>
      <c r="X151" s="71">
        <v>12660</v>
      </c>
      <c r="Y151" s="71">
        <v>15529</v>
      </c>
      <c r="Z151" s="71">
        <v>19041</v>
      </c>
      <c r="AA151" s="71">
        <v>5653</v>
      </c>
      <c r="AB151" s="71">
        <v>31087</v>
      </c>
      <c r="AC151" s="71">
        <v>2874132.9999999995</v>
      </c>
      <c r="AD151" s="71">
        <v>3.9702117890700568</v>
      </c>
      <c r="AE151" s="72"/>
      <c r="AF151" s="71">
        <v>33591095.407102607</v>
      </c>
      <c r="AG151" s="71">
        <v>2845637.5498734685</v>
      </c>
      <c r="AH151" s="71">
        <v>1512037.7072493569</v>
      </c>
      <c r="AI151" s="71">
        <v>68958310.935007244</v>
      </c>
      <c r="AJ151" s="71">
        <v>81581537.024300382</v>
      </c>
      <c r="AK151" s="71"/>
      <c r="AL151" s="71"/>
      <c r="AM151" s="71">
        <v>4057198.883773685</v>
      </c>
      <c r="AN151" s="71"/>
      <c r="AO151" s="71"/>
      <c r="AP151" s="71">
        <v>192545817.50730675</v>
      </c>
      <c r="AQ151" s="72"/>
      <c r="AR151" s="71">
        <v>1166</v>
      </c>
      <c r="AS151" s="71">
        <v>297</v>
      </c>
      <c r="AT151" s="71">
        <v>0</v>
      </c>
      <c r="AU151" s="71">
        <v>1</v>
      </c>
      <c r="AV151" s="71">
        <v>0</v>
      </c>
      <c r="AW151" s="71">
        <v>0</v>
      </c>
      <c r="AX151" s="71"/>
      <c r="AY151" s="72"/>
      <c r="AZ151" s="71">
        <v>5156.8810000000012</v>
      </c>
      <c r="BA151" s="71">
        <v>53103.094999999958</v>
      </c>
      <c r="BB151" s="71">
        <v>0</v>
      </c>
      <c r="BC151" s="71">
        <v>27</v>
      </c>
      <c r="BD151" s="71">
        <v>0</v>
      </c>
      <c r="BE151" s="71">
        <v>0</v>
      </c>
      <c r="BF151" s="71"/>
      <c r="BG151" s="72"/>
      <c r="BH151" s="71">
        <v>0</v>
      </c>
      <c r="BI151" s="71">
        <v>0</v>
      </c>
      <c r="BJ151" s="71">
        <v>27.652999999999999</v>
      </c>
      <c r="BK151" s="71">
        <v>85.885000000000005</v>
      </c>
      <c r="BL151" s="71">
        <v>4.28</v>
      </c>
      <c r="BM151" s="71">
        <v>0</v>
      </c>
      <c r="BN151" s="72"/>
      <c r="BO151" s="71">
        <v>0</v>
      </c>
      <c r="BP151" s="71">
        <v>0</v>
      </c>
      <c r="BQ151" s="71">
        <v>2</v>
      </c>
      <c r="BR151" s="71">
        <v>2</v>
      </c>
      <c r="BS151" s="71">
        <v>1</v>
      </c>
      <c r="BT151" s="71">
        <v>0</v>
      </c>
      <c r="BU151"/>
      <c r="BV151" s="70">
        <v>117.818</v>
      </c>
      <c r="BW151" s="70">
        <v>0</v>
      </c>
      <c r="BX151" s="70">
        <v>0</v>
      </c>
      <c r="BY151" s="70">
        <v>0</v>
      </c>
      <c r="BZ151" s="70">
        <v>0</v>
      </c>
      <c r="CA151" s="70">
        <v>0</v>
      </c>
      <c r="CB151" s="70">
        <v>0</v>
      </c>
      <c r="CC151" s="70">
        <v>0</v>
      </c>
      <c r="CD151" s="70">
        <v>0</v>
      </c>
    </row>
    <row r="152" spans="1:82">
      <c r="A152" s="70" t="s">
        <v>1881</v>
      </c>
      <c r="B152" s="70">
        <v>391</v>
      </c>
      <c r="C152" s="70">
        <v>18</v>
      </c>
      <c r="D152" s="70">
        <v>23</v>
      </c>
      <c r="E152" s="70">
        <v>2021</v>
      </c>
      <c r="F152" s="70" t="s">
        <v>160</v>
      </c>
      <c r="G152" s="70" t="s">
        <v>1863</v>
      </c>
      <c r="H152" s="70" t="s">
        <v>1864</v>
      </c>
      <c r="I152" s="148"/>
      <c r="J152" s="71">
        <v>72.406289073559719</v>
      </c>
      <c r="K152" s="71">
        <v>4.2845401028100252</v>
      </c>
      <c r="L152" s="71">
        <v>7.0613830362296834</v>
      </c>
      <c r="M152" s="71">
        <v>51.413101002338536</v>
      </c>
      <c r="N152" s="71">
        <v>55.087007370926315</v>
      </c>
      <c r="O152" s="71">
        <v>25.679509296977059</v>
      </c>
      <c r="P152" s="71">
        <v>26.29051882341092</v>
      </c>
      <c r="Q152" s="71">
        <v>1.7837261309916701</v>
      </c>
      <c r="R152" s="71">
        <v>16.6450193185097</v>
      </c>
      <c r="S152" s="71">
        <v>4.1206393195781654</v>
      </c>
      <c r="T152" s="72"/>
      <c r="U152" s="71">
        <v>2425128</v>
      </c>
      <c r="V152" s="71">
        <v>1233</v>
      </c>
      <c r="W152" s="71">
        <v>211</v>
      </c>
      <c r="X152" s="71">
        <v>12660</v>
      </c>
      <c r="Y152" s="71">
        <v>15421</v>
      </c>
      <c r="Z152" s="71">
        <v>18894</v>
      </c>
      <c r="AA152" s="71">
        <v>5658</v>
      </c>
      <c r="AB152" s="71">
        <v>30550</v>
      </c>
      <c r="AC152" s="71">
        <v>2862485</v>
      </c>
      <c r="AD152" s="71">
        <v>4.1206393195781654</v>
      </c>
      <c r="AE152" s="72"/>
      <c r="AF152" s="71">
        <v>23053284.40289066</v>
      </c>
      <c r="AG152" s="71">
        <v>3192853.4511236297</v>
      </c>
      <c r="AH152" s="71">
        <v>1255291.4756222339</v>
      </c>
      <c r="AI152" s="71">
        <v>75864526.320943639</v>
      </c>
      <c r="AJ152" s="71">
        <v>83917207.864287287</v>
      </c>
      <c r="AK152" s="71">
        <v>0</v>
      </c>
      <c r="AL152" s="71">
        <v>0</v>
      </c>
      <c r="AM152" s="71">
        <v>4010111.7725283792</v>
      </c>
      <c r="AN152" s="71">
        <v>0</v>
      </c>
      <c r="AO152" s="71">
        <v>0</v>
      </c>
      <c r="AP152" s="71">
        <v>191293275.28739583</v>
      </c>
      <c r="AQ152" s="72"/>
      <c r="AR152" s="71">
        <v>1206</v>
      </c>
      <c r="AS152" s="71">
        <v>320</v>
      </c>
      <c r="AT152" s="71">
        <v>0</v>
      </c>
      <c r="AU152" s="71">
        <v>1</v>
      </c>
      <c r="AV152" s="71">
        <v>0</v>
      </c>
      <c r="AW152" s="71">
        <v>0</v>
      </c>
      <c r="AX152" s="71"/>
      <c r="AY152" s="72"/>
      <c r="AZ152" s="71">
        <v>5363.6510000000017</v>
      </c>
      <c r="BA152" s="71">
        <v>54814.494999999959</v>
      </c>
      <c r="BB152" s="71">
        <v>0</v>
      </c>
      <c r="BC152" s="71">
        <v>27</v>
      </c>
      <c r="BD152" s="71">
        <v>0</v>
      </c>
      <c r="BE152" s="71">
        <v>0</v>
      </c>
      <c r="BF152" s="71"/>
      <c r="BG152" s="72"/>
      <c r="BH152" s="71">
        <v>0</v>
      </c>
      <c r="BI152" s="71">
        <v>0</v>
      </c>
      <c r="BJ152" s="71">
        <v>39.152000000000001</v>
      </c>
      <c r="BK152" s="71">
        <v>84.436999999999998</v>
      </c>
      <c r="BL152" s="71">
        <v>4.3319999999999999</v>
      </c>
      <c r="BM152" s="71">
        <v>0</v>
      </c>
      <c r="BN152" s="72"/>
      <c r="BO152" s="71">
        <v>0</v>
      </c>
      <c r="BP152" s="71">
        <v>0</v>
      </c>
      <c r="BQ152" s="71">
        <v>2</v>
      </c>
      <c r="BR152" s="71">
        <v>2</v>
      </c>
      <c r="BS152" s="71">
        <v>1</v>
      </c>
      <c r="BT152" s="71">
        <v>0</v>
      </c>
      <c r="BU152"/>
      <c r="BV152" s="70">
        <v>117.986</v>
      </c>
      <c r="BW152" s="70">
        <v>9.9350000000000005</v>
      </c>
      <c r="BX152" s="70">
        <v>0</v>
      </c>
      <c r="BY152" s="70">
        <v>0</v>
      </c>
      <c r="BZ152" s="70">
        <v>0</v>
      </c>
      <c r="CA152" s="70">
        <v>0</v>
      </c>
      <c r="CB152" s="70">
        <v>0</v>
      </c>
      <c r="CC152" s="70">
        <v>0</v>
      </c>
      <c r="CD152" s="70">
        <v>0</v>
      </c>
    </row>
    <row r="153" spans="1:82">
      <c r="A153" s="70" t="s">
        <v>1882</v>
      </c>
      <c r="B153" s="70">
        <v>391</v>
      </c>
      <c r="C153" s="70">
        <v>19</v>
      </c>
      <c r="D153" s="70">
        <v>23</v>
      </c>
      <c r="E153" s="70">
        <v>2022</v>
      </c>
      <c r="F153" s="70" t="s">
        <v>161</v>
      </c>
      <c r="G153" s="70" t="s">
        <v>1863</v>
      </c>
      <c r="H153" s="70" t="s">
        <v>1864</v>
      </c>
      <c r="I153" s="148"/>
      <c r="J153" s="71">
        <v>84.574577213652063</v>
      </c>
      <c r="K153" s="71">
        <v>3.1300408406577827</v>
      </c>
      <c r="L153" s="71">
        <v>5.6037827513064578</v>
      </c>
      <c r="M153" s="71">
        <v>51.311788261314071</v>
      </c>
      <c r="N153" s="71">
        <v>59.443652485255726</v>
      </c>
      <c r="O153" s="71">
        <v>26.814848198982155</v>
      </c>
      <c r="P153" s="71">
        <v>25.808793121337075</v>
      </c>
      <c r="Q153" s="71">
        <v>1.777928113556452</v>
      </c>
      <c r="R153" s="71">
        <v>16.416146144335716</v>
      </c>
      <c r="S153" s="71">
        <v>2.734684784936857</v>
      </c>
      <c r="T153" s="72"/>
      <c r="U153" s="71">
        <v>3321314</v>
      </c>
      <c r="V153" s="71">
        <v>1233</v>
      </c>
      <c r="W153" s="71">
        <v>211</v>
      </c>
      <c r="X153" s="71">
        <v>12660</v>
      </c>
      <c r="Y153" s="71">
        <v>15387</v>
      </c>
      <c r="Z153" s="71">
        <v>18745</v>
      </c>
      <c r="AA153" s="71">
        <v>5639</v>
      </c>
      <c r="AB153" s="71">
        <v>30201</v>
      </c>
      <c r="AC153" s="71">
        <v>2858581.9999999995</v>
      </c>
      <c r="AD153" s="71">
        <v>2.734684784936857</v>
      </c>
      <c r="AE153" s="72"/>
      <c r="AF153" s="71">
        <v>25969517.744385239</v>
      </c>
      <c r="AG153" s="71">
        <v>2368278.5011939104</v>
      </c>
      <c r="AH153" s="71">
        <v>1150617.5887481337</v>
      </c>
      <c r="AI153" s="71">
        <v>71363441.544024542</v>
      </c>
      <c r="AJ153" s="71">
        <v>93519197.557618663</v>
      </c>
      <c r="AK153" s="71">
        <v>0</v>
      </c>
      <c r="AL153" s="71">
        <v>0</v>
      </c>
      <c r="AM153" s="71">
        <v>3899773.4183892971</v>
      </c>
      <c r="AN153" s="71">
        <v>0</v>
      </c>
      <c r="AO153" s="71">
        <v>0</v>
      </c>
      <c r="AP153" s="71">
        <v>198270826.35435978</v>
      </c>
      <c r="AQ153" s="72"/>
      <c r="AR153" s="71">
        <v>1261</v>
      </c>
      <c r="AS153" s="71">
        <v>340</v>
      </c>
      <c r="AT153" s="71">
        <v>0</v>
      </c>
      <c r="AU153" s="71">
        <v>1</v>
      </c>
      <c r="AV153" s="71">
        <v>0</v>
      </c>
      <c r="AW153" s="71">
        <v>0</v>
      </c>
      <c r="AX153" s="71"/>
      <c r="AY153" s="72"/>
      <c r="AZ153" s="71">
        <v>5718.3010000000022</v>
      </c>
      <c r="BA153" s="71">
        <v>106653.59499999996</v>
      </c>
      <c r="BB153" s="71">
        <v>0</v>
      </c>
      <c r="BC153" s="71">
        <v>27</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1883</v>
      </c>
      <c r="B154" s="70">
        <v>391</v>
      </c>
      <c r="C154" s="70">
        <v>20</v>
      </c>
      <c r="D154" s="70">
        <v>23</v>
      </c>
      <c r="E154" s="70">
        <v>2023</v>
      </c>
      <c r="F154" s="70" t="s">
        <v>1539</v>
      </c>
      <c r="G154" s="70" t="s">
        <v>1863</v>
      </c>
      <c r="H154" s="70" t="s">
        <v>1864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1336</v>
      </c>
      <c r="AS154" s="71">
        <v>347</v>
      </c>
      <c r="AT154" s="71">
        <v>0</v>
      </c>
      <c r="AU154" s="71">
        <v>1</v>
      </c>
      <c r="AV154" s="71">
        <v>0</v>
      </c>
      <c r="AW154" s="71">
        <v>0</v>
      </c>
      <c r="AX154" s="71"/>
      <c r="AY154" s="72"/>
      <c r="AZ154" s="71">
        <v>6142.9450000000052</v>
      </c>
      <c r="BA154" s="71">
        <v>107522.39499999995</v>
      </c>
      <c r="BB154" s="71">
        <v>0</v>
      </c>
      <c r="BC154" s="71">
        <v>27</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1884</v>
      </c>
      <c r="B155" s="70">
        <v>391</v>
      </c>
      <c r="C155" s="70">
        <v>21</v>
      </c>
      <c r="D155" s="70">
        <v>23</v>
      </c>
      <c r="E155" s="70">
        <v>2024</v>
      </c>
      <c r="F155" s="70" t="s">
        <v>1554</v>
      </c>
      <c r="G155" s="70" t="s">
        <v>1863</v>
      </c>
      <c r="H155" s="70" t="s">
        <v>1864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1885</v>
      </c>
      <c r="B156" s="70">
        <v>443</v>
      </c>
      <c r="C156" s="70">
        <v>1</v>
      </c>
      <c r="D156" s="70">
        <v>27</v>
      </c>
      <c r="E156" s="70">
        <v>1990</v>
      </c>
      <c r="F156" s="70" t="s">
        <v>787</v>
      </c>
      <c r="G156" s="70" t="s">
        <v>1886</v>
      </c>
      <c r="H156" s="70" t="s">
        <v>1887</v>
      </c>
      <c r="I156" s="148"/>
      <c r="J156" s="71">
        <v>17.239804847281128</v>
      </c>
      <c r="K156" s="71">
        <v>5.6062055473623769</v>
      </c>
      <c r="L156" s="71">
        <v>5.1078162625974644</v>
      </c>
      <c r="M156" s="71">
        <v>20.75122041177756</v>
      </c>
      <c r="N156" s="71">
        <v>35.390873204851552</v>
      </c>
      <c r="O156" s="71">
        <v>30.65801481421536</v>
      </c>
      <c r="P156" s="71">
        <v>51.311494152587677</v>
      </c>
      <c r="Q156" s="71">
        <v>2.2811414770768499</v>
      </c>
      <c r="R156" s="71">
        <v>0</v>
      </c>
      <c r="S156" s="71">
        <v>1.973047746639373</v>
      </c>
      <c r="T156" s="72"/>
      <c r="U156" s="71">
        <v>4474069</v>
      </c>
      <c r="V156" s="71">
        <v>1649</v>
      </c>
      <c r="W156" s="71">
        <v>69</v>
      </c>
      <c r="X156" s="71">
        <v>7619</v>
      </c>
      <c r="Y156" s="71">
        <v>10401</v>
      </c>
      <c r="Z156" s="71">
        <v>12610</v>
      </c>
      <c r="AA156" s="71">
        <v>12459</v>
      </c>
      <c r="AB156" s="71">
        <v>37038</v>
      </c>
      <c r="AC156" s="71">
        <v>0</v>
      </c>
      <c r="AD156" s="71">
        <v>1.973047746639373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1888</v>
      </c>
      <c r="B157" s="70">
        <v>444</v>
      </c>
      <c r="C157" s="70">
        <v>2</v>
      </c>
      <c r="D157" s="70">
        <v>27</v>
      </c>
      <c r="E157" s="70">
        <v>2005</v>
      </c>
      <c r="F157" s="70" t="s">
        <v>789</v>
      </c>
      <c r="G157" s="70" t="s">
        <v>1886</v>
      </c>
      <c r="H157" s="70" t="s">
        <v>1887</v>
      </c>
      <c r="I157" s="148"/>
      <c r="J157" s="71">
        <v>18.786998059791792</v>
      </c>
      <c r="K157" s="71">
        <v>3.7085413443886588</v>
      </c>
      <c r="L157" s="71">
        <v>12.61445131912183</v>
      </c>
      <c r="M157" s="71">
        <v>29.825409905130751</v>
      </c>
      <c r="N157" s="71">
        <v>47.946864902597511</v>
      </c>
      <c r="O157" s="71">
        <v>43.969522196453717</v>
      </c>
      <c r="P157" s="71">
        <v>56.471891195224302</v>
      </c>
      <c r="Q157" s="71">
        <v>2.1876064166337801</v>
      </c>
      <c r="R157" s="71">
        <v>0</v>
      </c>
      <c r="S157" s="71">
        <v>0.26950162633806629</v>
      </c>
      <c r="T157" s="72"/>
      <c r="U157" s="71">
        <v>4288483</v>
      </c>
      <c r="V157" s="71">
        <v>1529</v>
      </c>
      <c r="W157" s="71">
        <v>171</v>
      </c>
      <c r="X157" s="71">
        <v>6006</v>
      </c>
      <c r="Y157" s="71">
        <v>12870</v>
      </c>
      <c r="Z157" s="71">
        <v>20928</v>
      </c>
      <c r="AA157" s="71">
        <v>11230</v>
      </c>
      <c r="AB157" s="71">
        <v>37132</v>
      </c>
      <c r="AC157" s="71">
        <v>0</v>
      </c>
      <c r="AD157" s="71">
        <v>0.26950162633806629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1889</v>
      </c>
      <c r="B158" s="70">
        <v>445</v>
      </c>
      <c r="C158" s="70">
        <v>3</v>
      </c>
      <c r="D158" s="70">
        <v>27</v>
      </c>
      <c r="E158" s="70">
        <v>2006</v>
      </c>
      <c r="F158" s="70" t="s">
        <v>790</v>
      </c>
      <c r="G158" s="1064" t="s">
        <v>1886</v>
      </c>
      <c r="H158" s="70" t="s">
        <v>1887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1890</v>
      </c>
      <c r="B159" s="70">
        <v>446</v>
      </c>
      <c r="C159" s="70">
        <v>4</v>
      </c>
      <c r="D159" s="70">
        <v>27</v>
      </c>
      <c r="E159" s="70">
        <v>2007</v>
      </c>
      <c r="F159" s="70" t="s">
        <v>791</v>
      </c>
      <c r="G159" s="1064" t="s">
        <v>1886</v>
      </c>
      <c r="H159" s="70" t="s">
        <v>1887</v>
      </c>
      <c r="I159" s="148"/>
      <c r="J159" s="71">
        <v>22.77811531748624</v>
      </c>
      <c r="K159" s="71">
        <v>3.8147668004011992</v>
      </c>
      <c r="L159" s="71">
        <v>10.166899949757349</v>
      </c>
      <c r="M159" s="71">
        <v>32.359049846438509</v>
      </c>
      <c r="N159" s="71">
        <v>50.56685661998511</v>
      </c>
      <c r="O159" s="71">
        <v>42.046011811660328</v>
      </c>
      <c r="P159" s="71">
        <v>55.875338432463138</v>
      </c>
      <c r="Q159" s="71">
        <v>2.2634033260378001</v>
      </c>
      <c r="R159" s="71">
        <v>0</v>
      </c>
      <c r="S159" s="71">
        <v>1.1224649668463811</v>
      </c>
      <c r="T159" s="72"/>
      <c r="U159" s="71">
        <v>4590731</v>
      </c>
      <c r="V159" s="71">
        <v>1367</v>
      </c>
      <c r="W159" s="71">
        <v>153</v>
      </c>
      <c r="X159" s="71">
        <v>7927</v>
      </c>
      <c r="Y159" s="71">
        <v>13035</v>
      </c>
      <c r="Z159" s="71">
        <v>20804</v>
      </c>
      <c r="AA159" s="71">
        <v>10942</v>
      </c>
      <c r="AB159" s="71">
        <v>36387</v>
      </c>
      <c r="AC159" s="71">
        <v>0</v>
      </c>
      <c r="AD159" s="71">
        <v>1.1224649668463811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1891</v>
      </c>
      <c r="B160" s="70">
        <v>447</v>
      </c>
      <c r="C160" s="70">
        <v>5</v>
      </c>
      <c r="D160" s="70">
        <v>27</v>
      </c>
      <c r="E160" s="70">
        <v>2008</v>
      </c>
      <c r="F160" s="70" t="s">
        <v>792</v>
      </c>
      <c r="G160" s="70" t="s">
        <v>1886</v>
      </c>
      <c r="H160" s="70" t="s">
        <v>1887</v>
      </c>
      <c r="I160" s="148"/>
      <c r="J160" s="71">
        <v>20.45913440360539</v>
      </c>
      <c r="K160" s="71">
        <v>2.9202350374529278</v>
      </c>
      <c r="L160" s="71">
        <v>9.0035107820997151</v>
      </c>
      <c r="M160" s="71">
        <v>38.948427756853967</v>
      </c>
      <c r="N160" s="71">
        <v>48.914357608735457</v>
      </c>
      <c r="O160" s="71">
        <v>40.645692925584868</v>
      </c>
      <c r="P160" s="71">
        <v>54.352865219897957</v>
      </c>
      <c r="Q160" s="71">
        <v>2.2032167136944598</v>
      </c>
      <c r="R160" s="71">
        <v>0</v>
      </c>
      <c r="S160" s="71">
        <v>0.98397500157874673</v>
      </c>
      <c r="T160" s="72"/>
      <c r="U160" s="71">
        <v>4534465</v>
      </c>
      <c r="V160" s="71">
        <v>1367</v>
      </c>
      <c r="W160" s="71">
        <v>153</v>
      </c>
      <c r="X160" s="71">
        <v>7927</v>
      </c>
      <c r="Y160" s="71">
        <v>13079</v>
      </c>
      <c r="Z160" s="71">
        <v>20817</v>
      </c>
      <c r="AA160" s="71">
        <v>10656</v>
      </c>
      <c r="AB160" s="71">
        <v>36002</v>
      </c>
      <c r="AC160" s="71">
        <v>0</v>
      </c>
      <c r="AD160" s="71">
        <v>0.98397500157874673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1892</v>
      </c>
      <c r="B161" s="70">
        <v>448</v>
      </c>
      <c r="C161" s="70">
        <v>6</v>
      </c>
      <c r="D161" s="70">
        <v>27</v>
      </c>
      <c r="E161" s="70">
        <v>2009</v>
      </c>
      <c r="F161" s="70" t="s">
        <v>176</v>
      </c>
      <c r="G161" s="70" t="s">
        <v>1886</v>
      </c>
      <c r="H161" s="70" t="s">
        <v>1887</v>
      </c>
      <c r="I161" s="148"/>
      <c r="J161" s="71">
        <v>18.79995797604213</v>
      </c>
      <c r="K161" s="71">
        <v>2.5658090475965478</v>
      </c>
      <c r="L161" s="71">
        <v>12.50189071615633</v>
      </c>
      <c r="M161" s="71">
        <v>42.216795573402273</v>
      </c>
      <c r="N161" s="71">
        <v>44.181738876870199</v>
      </c>
      <c r="O161" s="71">
        <v>41.050439921753267</v>
      </c>
      <c r="P161" s="71">
        <v>51.781257586465657</v>
      </c>
      <c r="Q161" s="71">
        <v>2.0764936073035298</v>
      </c>
      <c r="R161" s="71">
        <v>0</v>
      </c>
      <c r="S161" s="71">
        <v>1.4779695147479761</v>
      </c>
      <c r="T161" s="72"/>
      <c r="U161" s="71">
        <v>3117640</v>
      </c>
      <c r="V161" s="71">
        <v>1193</v>
      </c>
      <c r="W161" s="71">
        <v>363</v>
      </c>
      <c r="X161" s="71">
        <v>8935</v>
      </c>
      <c r="Y161" s="71">
        <v>13116</v>
      </c>
      <c r="Z161" s="71">
        <v>20752</v>
      </c>
      <c r="AA161" s="71">
        <v>10422</v>
      </c>
      <c r="AB161" s="71">
        <v>35619</v>
      </c>
      <c r="AC161" s="71">
        <v>0</v>
      </c>
      <c r="AD161" s="71">
        <v>1.4779695147479761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1893</v>
      </c>
      <c r="B162" s="70">
        <v>449</v>
      </c>
      <c r="C162" s="70">
        <v>7</v>
      </c>
      <c r="D162" s="70">
        <v>27</v>
      </c>
      <c r="E162" s="70">
        <v>2010</v>
      </c>
      <c r="F162" s="70" t="s">
        <v>177</v>
      </c>
      <c r="G162" s="70" t="s">
        <v>1886</v>
      </c>
      <c r="H162" s="70" t="s">
        <v>1887</v>
      </c>
      <c r="I162" s="148"/>
      <c r="J162" s="71">
        <v>16.717676553625509</v>
      </c>
      <c r="K162" s="71">
        <v>2.692399974688152</v>
      </c>
      <c r="L162" s="71">
        <v>11.776219196987791</v>
      </c>
      <c r="M162" s="71">
        <v>43.71480854828588</v>
      </c>
      <c r="N162" s="71">
        <v>43.000290086516202</v>
      </c>
      <c r="O162" s="71">
        <v>41.053530486841566</v>
      </c>
      <c r="P162" s="71">
        <v>52.032353013544054</v>
      </c>
      <c r="Q162" s="71">
        <v>2.1395847633581302</v>
      </c>
      <c r="R162" s="71">
        <v>0</v>
      </c>
      <c r="S162" s="71">
        <v>1.098233854050543</v>
      </c>
      <c r="T162" s="72"/>
      <c r="U162" s="71">
        <v>3277520</v>
      </c>
      <c r="V162" s="71">
        <v>1193</v>
      </c>
      <c r="W162" s="71">
        <v>363</v>
      </c>
      <c r="X162" s="71">
        <v>8935</v>
      </c>
      <c r="Y162" s="71">
        <v>13118</v>
      </c>
      <c r="Z162" s="71">
        <v>20850</v>
      </c>
      <c r="AA162" s="71">
        <v>10211</v>
      </c>
      <c r="AB162" s="71">
        <v>35168</v>
      </c>
      <c r="AC162" s="71">
        <v>0</v>
      </c>
      <c r="AD162" s="71">
        <v>1.098233854050543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3.4660000000000002</v>
      </c>
      <c r="BK162" s="71">
        <v>0</v>
      </c>
      <c r="BL162" s="71">
        <v>0</v>
      </c>
      <c r="BM162" s="71">
        <v>0</v>
      </c>
      <c r="BN162" s="72"/>
      <c r="BO162" s="71">
        <v>0</v>
      </c>
      <c r="BP162" s="71">
        <v>0</v>
      </c>
      <c r="BQ162" s="71">
        <v>1</v>
      </c>
      <c r="BR162" s="71">
        <v>0</v>
      </c>
      <c r="BS162" s="71">
        <v>0</v>
      </c>
      <c r="BT162" s="71">
        <v>0</v>
      </c>
      <c r="BU162"/>
      <c r="BV162" s="70">
        <v>3.4660000000000002</v>
      </c>
      <c r="BW162" s="70">
        <v>0</v>
      </c>
      <c r="BX162" s="70">
        <v>0</v>
      </c>
      <c r="BY162" s="70">
        <v>0</v>
      </c>
      <c r="BZ162" s="70">
        <v>0</v>
      </c>
      <c r="CA162" s="70">
        <v>0</v>
      </c>
      <c r="CB162" s="70">
        <v>0</v>
      </c>
      <c r="CC162" s="70">
        <v>0</v>
      </c>
      <c r="CD162" s="70">
        <v>0</v>
      </c>
    </row>
    <row r="163" spans="1:82">
      <c r="A163" s="70" t="s">
        <v>1894</v>
      </c>
      <c r="B163" s="70">
        <v>450</v>
      </c>
      <c r="C163" s="70">
        <v>8</v>
      </c>
      <c r="D163" s="70">
        <v>27</v>
      </c>
      <c r="E163" s="70">
        <v>2011</v>
      </c>
      <c r="F163" s="70" t="s">
        <v>178</v>
      </c>
      <c r="G163" s="70" t="s">
        <v>1886</v>
      </c>
      <c r="H163" s="70" t="s">
        <v>1887</v>
      </c>
      <c r="I163" s="148"/>
      <c r="J163" s="71">
        <v>16.572031556177709</v>
      </c>
      <c r="K163" s="71">
        <v>3.1085668161531359</v>
      </c>
      <c r="L163" s="71">
        <v>12.34579336411433</v>
      </c>
      <c r="M163" s="71">
        <v>49.753499365265597</v>
      </c>
      <c r="N163" s="71">
        <v>49.907635067377633</v>
      </c>
      <c r="O163" s="71">
        <v>40.504364272311086</v>
      </c>
      <c r="P163" s="71">
        <v>49.821072508129021</v>
      </c>
      <c r="Q163" s="71">
        <v>2.44749450994393</v>
      </c>
      <c r="R163" s="71">
        <v>0</v>
      </c>
      <c r="S163" s="71">
        <v>0.23326373608304149</v>
      </c>
      <c r="T163" s="72"/>
      <c r="U163" s="71">
        <v>3518995</v>
      </c>
      <c r="V163" s="71">
        <v>1193</v>
      </c>
      <c r="W163" s="71">
        <v>363</v>
      </c>
      <c r="X163" s="71">
        <v>8935</v>
      </c>
      <c r="Y163" s="71">
        <v>13154</v>
      </c>
      <c r="Z163" s="71">
        <v>21018</v>
      </c>
      <c r="AA163" s="71">
        <v>10068</v>
      </c>
      <c r="AB163" s="71">
        <v>34876</v>
      </c>
      <c r="AC163" s="71">
        <v>0</v>
      </c>
      <c r="AD163" s="71">
        <v>0.23326373608304149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3.8340000000000001</v>
      </c>
      <c r="BK163" s="71">
        <v>0</v>
      </c>
      <c r="BL163" s="71">
        <v>0</v>
      </c>
      <c r="BM163" s="71">
        <v>0</v>
      </c>
      <c r="BN163" s="72"/>
      <c r="BO163" s="71">
        <v>0</v>
      </c>
      <c r="BP163" s="71">
        <v>0</v>
      </c>
      <c r="BQ163" s="71">
        <v>1</v>
      </c>
      <c r="BR163" s="71">
        <v>0</v>
      </c>
      <c r="BS163" s="71">
        <v>0</v>
      </c>
      <c r="BT163" s="71">
        <v>0</v>
      </c>
      <c r="BU163"/>
      <c r="BV163" s="70">
        <v>3.8340000000000001</v>
      </c>
      <c r="BW163" s="70">
        <v>0</v>
      </c>
      <c r="BX163" s="70">
        <v>0</v>
      </c>
      <c r="BY163" s="70">
        <v>0</v>
      </c>
      <c r="BZ163" s="70">
        <v>0</v>
      </c>
      <c r="CA163" s="70">
        <v>0</v>
      </c>
      <c r="CB163" s="70">
        <v>0</v>
      </c>
      <c r="CC163" s="70">
        <v>0</v>
      </c>
      <c r="CD163" s="70">
        <v>0</v>
      </c>
    </row>
    <row r="164" spans="1:82">
      <c r="A164" s="70" t="s">
        <v>1895</v>
      </c>
      <c r="B164" s="70">
        <v>451</v>
      </c>
      <c r="C164" s="70">
        <v>9</v>
      </c>
      <c r="D164" s="70">
        <v>27</v>
      </c>
      <c r="E164" s="70">
        <v>2012</v>
      </c>
      <c r="F164" s="70" t="s">
        <v>179</v>
      </c>
      <c r="G164" s="70" t="s">
        <v>1886</v>
      </c>
      <c r="H164" s="70" t="s">
        <v>1887</v>
      </c>
      <c r="I164" s="148"/>
      <c r="J164" s="71">
        <v>18.572808410323169</v>
      </c>
      <c r="K164" s="71">
        <v>2.9761099336171131</v>
      </c>
      <c r="L164" s="71">
        <v>12.164841408197679</v>
      </c>
      <c r="M164" s="71">
        <v>48.955103106714859</v>
      </c>
      <c r="N164" s="71">
        <v>57.136932520553053</v>
      </c>
      <c r="O164" s="71">
        <v>40.384473331764603</v>
      </c>
      <c r="P164" s="71">
        <v>49.472499988867838</v>
      </c>
      <c r="Q164" s="71">
        <v>2.6314761911729101</v>
      </c>
      <c r="R164" s="71">
        <v>0</v>
      </c>
      <c r="S164" s="71">
        <v>0.94417075091596603</v>
      </c>
      <c r="T164" s="72"/>
      <c r="U164" s="71">
        <v>3103791</v>
      </c>
      <c r="V164" s="71">
        <v>1193</v>
      </c>
      <c r="W164" s="71">
        <v>363</v>
      </c>
      <c r="X164" s="71">
        <v>8935</v>
      </c>
      <c r="Y164" s="71">
        <v>13184</v>
      </c>
      <c r="Z164" s="71">
        <v>21122</v>
      </c>
      <c r="AA164" s="71">
        <v>9941</v>
      </c>
      <c r="AB164" s="71">
        <v>34513</v>
      </c>
      <c r="AC164" s="71">
        <v>0</v>
      </c>
      <c r="AD164" s="71">
        <v>0.94417075091596603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3.8820000000000001</v>
      </c>
      <c r="BK164" s="71">
        <v>0</v>
      </c>
      <c r="BL164" s="71">
        <v>0</v>
      </c>
      <c r="BM164" s="71">
        <v>0</v>
      </c>
      <c r="BN164" s="72"/>
      <c r="BO164" s="71">
        <v>0</v>
      </c>
      <c r="BP164" s="71">
        <v>0</v>
      </c>
      <c r="BQ164" s="71">
        <v>1</v>
      </c>
      <c r="BR164" s="71">
        <v>0</v>
      </c>
      <c r="BS164" s="71">
        <v>0</v>
      </c>
      <c r="BT164" s="71">
        <v>0</v>
      </c>
      <c r="BU164"/>
      <c r="BV164" s="70">
        <v>3.8820000000000001</v>
      </c>
      <c r="BW164" s="70">
        <v>0</v>
      </c>
      <c r="BX164" s="70">
        <v>0</v>
      </c>
      <c r="BY164" s="70">
        <v>0</v>
      </c>
      <c r="BZ164" s="70">
        <v>0</v>
      </c>
      <c r="CA164" s="70">
        <v>0</v>
      </c>
      <c r="CB164" s="70">
        <v>0</v>
      </c>
      <c r="CC164" s="70">
        <v>0</v>
      </c>
      <c r="CD164" s="70">
        <v>0</v>
      </c>
    </row>
    <row r="165" spans="1:82">
      <c r="A165" s="70" t="s">
        <v>1896</v>
      </c>
      <c r="B165" s="70">
        <v>452</v>
      </c>
      <c r="C165" s="70">
        <v>10</v>
      </c>
      <c r="D165" s="70">
        <v>27</v>
      </c>
      <c r="E165" s="70">
        <v>2013</v>
      </c>
      <c r="F165" s="70" t="s">
        <v>180</v>
      </c>
      <c r="G165" s="70" t="s">
        <v>1886</v>
      </c>
      <c r="H165" s="70" t="s">
        <v>1887</v>
      </c>
      <c r="I165" s="148"/>
      <c r="J165" s="71">
        <v>18.430955992633479</v>
      </c>
      <c r="K165" s="71">
        <v>2.91421342814151</v>
      </c>
      <c r="L165" s="71">
        <v>9.9852728974259506</v>
      </c>
      <c r="M165" s="71">
        <v>50.621368621177083</v>
      </c>
      <c r="N165" s="71">
        <v>52.441302069211183</v>
      </c>
      <c r="O165" s="71">
        <v>39.002531160681954</v>
      </c>
      <c r="P165" s="71">
        <v>49.254288250089076</v>
      </c>
      <c r="Q165" s="71">
        <v>2.6441449798032801</v>
      </c>
      <c r="R165" s="71">
        <v>0</v>
      </c>
      <c r="S165" s="71">
        <v>1.22013477982464</v>
      </c>
      <c r="T165" s="72"/>
      <c r="U165" s="71">
        <v>2660607</v>
      </c>
      <c r="V165" s="71">
        <v>1193</v>
      </c>
      <c r="W165" s="71">
        <v>363</v>
      </c>
      <c r="X165" s="71">
        <v>8935</v>
      </c>
      <c r="Y165" s="71">
        <v>13212</v>
      </c>
      <c r="Z165" s="71">
        <v>21310</v>
      </c>
      <c r="AA165" s="71">
        <v>9860</v>
      </c>
      <c r="AB165" s="71">
        <v>34182</v>
      </c>
      <c r="AC165" s="71">
        <v>0</v>
      </c>
      <c r="AD165" s="71">
        <v>1.22013477982464</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3.9260000000000002</v>
      </c>
      <c r="BK165" s="71">
        <v>0</v>
      </c>
      <c r="BL165" s="71">
        <v>0</v>
      </c>
      <c r="BM165" s="71">
        <v>0</v>
      </c>
      <c r="BN165" s="72"/>
      <c r="BO165" s="71">
        <v>0</v>
      </c>
      <c r="BP165" s="71">
        <v>0</v>
      </c>
      <c r="BQ165" s="71">
        <v>1</v>
      </c>
      <c r="BR165" s="71">
        <v>0</v>
      </c>
      <c r="BS165" s="71">
        <v>0</v>
      </c>
      <c r="BT165" s="71">
        <v>0</v>
      </c>
      <c r="BU165"/>
      <c r="BV165" s="70">
        <v>3.9260000000000002</v>
      </c>
      <c r="BW165" s="70">
        <v>0</v>
      </c>
      <c r="BX165" s="70">
        <v>0</v>
      </c>
      <c r="BY165" s="70">
        <v>0</v>
      </c>
      <c r="BZ165" s="70">
        <v>0</v>
      </c>
      <c r="CA165" s="70">
        <v>0</v>
      </c>
      <c r="CB165" s="70">
        <v>0</v>
      </c>
      <c r="CC165" s="70">
        <v>0</v>
      </c>
      <c r="CD165" s="70">
        <v>0</v>
      </c>
    </row>
    <row r="166" spans="1:82">
      <c r="A166" s="70" t="s">
        <v>1897</v>
      </c>
      <c r="B166" s="70">
        <v>453</v>
      </c>
      <c r="C166" s="70">
        <v>11</v>
      </c>
      <c r="D166" s="70">
        <v>27</v>
      </c>
      <c r="E166" s="70">
        <v>2014</v>
      </c>
      <c r="F166" s="70" t="s">
        <v>181</v>
      </c>
      <c r="G166" s="70" t="s">
        <v>1886</v>
      </c>
      <c r="H166" s="70" t="s">
        <v>1887</v>
      </c>
      <c r="I166" s="148"/>
      <c r="J166" s="71">
        <v>17.93778806244546</v>
      </c>
      <c r="K166" s="71">
        <v>2.6545317381195952</v>
      </c>
      <c r="L166" s="71">
        <v>5.5818634184005091</v>
      </c>
      <c r="M166" s="71">
        <v>46.161150990666691</v>
      </c>
      <c r="N166" s="71">
        <v>44.634487073416189</v>
      </c>
      <c r="O166" s="71">
        <v>37.002072426839653</v>
      </c>
      <c r="P166" s="71">
        <v>49.013192941050349</v>
      </c>
      <c r="Q166" s="71">
        <v>2.5034275608068501</v>
      </c>
      <c r="R166" s="71">
        <v>0</v>
      </c>
      <c r="S166" s="71">
        <v>1.0014722947091901</v>
      </c>
      <c r="T166" s="72"/>
      <c r="U166" s="71">
        <v>3213438</v>
      </c>
      <c r="V166" s="71">
        <v>1002</v>
      </c>
      <c r="W166" s="71">
        <v>195</v>
      </c>
      <c r="X166" s="71">
        <v>8467</v>
      </c>
      <c r="Y166" s="71">
        <v>13228</v>
      </c>
      <c r="Z166" s="71">
        <v>21293</v>
      </c>
      <c r="AA166" s="71">
        <v>9761</v>
      </c>
      <c r="AB166" s="71">
        <v>33731</v>
      </c>
      <c r="AC166" s="71">
        <v>0</v>
      </c>
      <c r="AD166" s="71">
        <v>1.0014722947091901</v>
      </c>
      <c r="AE166" s="72"/>
      <c r="AF166" s="71"/>
      <c r="AG166" s="71"/>
      <c r="AH166" s="71"/>
      <c r="AI166" s="71"/>
      <c r="AJ166" s="71"/>
      <c r="AK166" s="71"/>
      <c r="AL166" s="71"/>
      <c r="AM166" s="71"/>
      <c r="AN166" s="71"/>
      <c r="AO166" s="71"/>
      <c r="AP166" s="71"/>
      <c r="AQ166" s="72"/>
      <c r="AR166" s="71">
        <v>876</v>
      </c>
      <c r="AS166" s="71">
        <v>264</v>
      </c>
      <c r="AT166" s="71">
        <v>0</v>
      </c>
      <c r="AU166" s="71">
        <v>0</v>
      </c>
      <c r="AV166" s="71">
        <v>0</v>
      </c>
      <c r="AW166" s="71">
        <v>0</v>
      </c>
      <c r="AX166" s="71"/>
      <c r="AY166" s="72"/>
      <c r="AZ166" s="71">
        <v>3801.6</v>
      </c>
      <c r="BA166" s="71">
        <v>8501.9</v>
      </c>
      <c r="BB166" s="71">
        <v>0</v>
      </c>
      <c r="BC166" s="71">
        <v>0</v>
      </c>
      <c r="BD166" s="71">
        <v>0</v>
      </c>
      <c r="BE166" s="71">
        <v>0</v>
      </c>
      <c r="BF166" s="71"/>
      <c r="BG166" s="72"/>
      <c r="BH166" s="71">
        <v>0</v>
      </c>
      <c r="BI166" s="71">
        <v>0</v>
      </c>
      <c r="BJ166" s="71">
        <v>3.8660000000000001</v>
      </c>
      <c r="BK166" s="71">
        <v>0</v>
      </c>
      <c r="BL166" s="71">
        <v>0</v>
      </c>
      <c r="BM166" s="71">
        <v>0</v>
      </c>
      <c r="BN166" s="72"/>
      <c r="BO166" s="71">
        <v>0</v>
      </c>
      <c r="BP166" s="71">
        <v>0</v>
      </c>
      <c r="BQ166" s="71">
        <v>1</v>
      </c>
      <c r="BR166" s="71">
        <v>0</v>
      </c>
      <c r="BS166" s="71">
        <v>0</v>
      </c>
      <c r="BT166" s="71">
        <v>0</v>
      </c>
      <c r="BU166"/>
      <c r="BV166" s="70">
        <v>3.8660000000000001</v>
      </c>
      <c r="BW166" s="70">
        <v>0</v>
      </c>
      <c r="BX166" s="70">
        <v>0</v>
      </c>
      <c r="BY166" s="70">
        <v>0</v>
      </c>
      <c r="BZ166" s="70">
        <v>0</v>
      </c>
      <c r="CA166" s="70">
        <v>0</v>
      </c>
      <c r="CB166" s="70">
        <v>0</v>
      </c>
      <c r="CC166" s="70">
        <v>0</v>
      </c>
      <c r="CD166" s="70">
        <v>0</v>
      </c>
    </row>
    <row r="167" spans="1:82">
      <c r="A167" s="70" t="s">
        <v>1898</v>
      </c>
      <c r="B167" s="70">
        <v>454</v>
      </c>
      <c r="C167" s="70">
        <v>12</v>
      </c>
      <c r="D167" s="70">
        <v>27</v>
      </c>
      <c r="E167" s="70">
        <v>2015</v>
      </c>
      <c r="F167" s="70" t="s">
        <v>182</v>
      </c>
      <c r="G167" s="70" t="s">
        <v>1886</v>
      </c>
      <c r="H167" s="70" t="s">
        <v>1887</v>
      </c>
      <c r="I167" s="148"/>
      <c r="J167" s="71">
        <v>17.616443565593229</v>
      </c>
      <c r="K167" s="71">
        <v>2.4621284895901812</v>
      </c>
      <c r="L167" s="71">
        <v>5.6317662368321839</v>
      </c>
      <c r="M167" s="71">
        <v>41.497727544423839</v>
      </c>
      <c r="N167" s="71">
        <v>47.09821832546951</v>
      </c>
      <c r="O167" s="71">
        <v>36.783615080788515</v>
      </c>
      <c r="P167" s="71">
        <v>48.750398455498136</v>
      </c>
      <c r="Q167" s="71">
        <v>2.41981626178511</v>
      </c>
      <c r="R167" s="71">
        <v>0</v>
      </c>
      <c r="S167" s="71">
        <v>1.0726694915238379</v>
      </c>
      <c r="T167" s="72"/>
      <c r="U167" s="71">
        <v>3574937</v>
      </c>
      <c r="V167" s="71">
        <v>1002</v>
      </c>
      <c r="W167" s="71">
        <v>195</v>
      </c>
      <c r="X167" s="71">
        <v>8467</v>
      </c>
      <c r="Y167" s="71">
        <v>13245</v>
      </c>
      <c r="Z167" s="71">
        <v>21371</v>
      </c>
      <c r="AA167" s="71">
        <v>9701</v>
      </c>
      <c r="AB167" s="71">
        <v>33306</v>
      </c>
      <c r="AC167" s="71">
        <v>0</v>
      </c>
      <c r="AD167" s="71">
        <v>1.0726694915238379</v>
      </c>
      <c r="AE167" s="72"/>
      <c r="AF167" s="71">
        <v>26760598.04252262</v>
      </c>
      <c r="AG167" s="71">
        <v>1841844.096518297</v>
      </c>
      <c r="AH167" s="71">
        <v>1183284.0546165269</v>
      </c>
      <c r="AI167" s="71">
        <v>54243924.076023489</v>
      </c>
      <c r="AJ167" s="71">
        <v>68766525.25614953</v>
      </c>
      <c r="AK167" s="71">
        <v>0</v>
      </c>
      <c r="AL167" s="71">
        <v>0</v>
      </c>
      <c r="AM167" s="71">
        <v>4564447.5865847217</v>
      </c>
      <c r="AN167" s="71">
        <v>0</v>
      </c>
      <c r="AO167" s="71">
        <v>0</v>
      </c>
      <c r="AP167" s="71">
        <v>157360623.11241516</v>
      </c>
      <c r="AQ167" s="72"/>
      <c r="AR167" s="71">
        <v>945</v>
      </c>
      <c r="AS167" s="71">
        <v>377</v>
      </c>
      <c r="AT167" s="71">
        <v>0</v>
      </c>
      <c r="AU167" s="71">
        <v>0</v>
      </c>
      <c r="AV167" s="71">
        <v>0</v>
      </c>
      <c r="AW167" s="71">
        <v>0</v>
      </c>
      <c r="AX167" s="71"/>
      <c r="AY167" s="72"/>
      <c r="AZ167" s="71">
        <v>4168.2</v>
      </c>
      <c r="BA167" s="71">
        <v>13067.3</v>
      </c>
      <c r="BB167" s="71">
        <v>0</v>
      </c>
      <c r="BC167" s="71">
        <v>0</v>
      </c>
      <c r="BD167" s="71">
        <v>0</v>
      </c>
      <c r="BE167" s="71">
        <v>0</v>
      </c>
      <c r="BF167" s="71"/>
      <c r="BG167" s="72"/>
      <c r="BH167" s="71">
        <v>0</v>
      </c>
      <c r="BI167" s="71">
        <v>0</v>
      </c>
      <c r="BJ167" s="71">
        <v>3.6509999999999998</v>
      </c>
      <c r="BK167" s="71">
        <v>0</v>
      </c>
      <c r="BL167" s="71">
        <v>0</v>
      </c>
      <c r="BM167" s="71">
        <v>0</v>
      </c>
      <c r="BN167" s="72"/>
      <c r="BO167" s="71">
        <v>0</v>
      </c>
      <c r="BP167" s="71">
        <v>0</v>
      </c>
      <c r="BQ167" s="71">
        <v>1</v>
      </c>
      <c r="BR167" s="71">
        <v>0</v>
      </c>
      <c r="BS167" s="71">
        <v>0</v>
      </c>
      <c r="BT167" s="71">
        <v>0</v>
      </c>
      <c r="BU167"/>
      <c r="BV167" s="70">
        <v>3.6509999999999998</v>
      </c>
      <c r="BW167" s="70">
        <v>0</v>
      </c>
      <c r="BX167" s="70">
        <v>0</v>
      </c>
      <c r="BY167" s="70">
        <v>0</v>
      </c>
      <c r="BZ167" s="70">
        <v>0</v>
      </c>
      <c r="CA167" s="70">
        <v>0</v>
      </c>
      <c r="CB167" s="70">
        <v>0</v>
      </c>
      <c r="CC167" s="70">
        <v>0</v>
      </c>
      <c r="CD167" s="70">
        <v>0</v>
      </c>
    </row>
    <row r="168" spans="1:82">
      <c r="A168" s="70" t="s">
        <v>1899</v>
      </c>
      <c r="B168" s="70">
        <v>455</v>
      </c>
      <c r="C168" s="70">
        <v>13</v>
      </c>
      <c r="D168" s="70">
        <v>27</v>
      </c>
      <c r="E168" s="70">
        <v>2016</v>
      </c>
      <c r="F168" s="70" t="s">
        <v>155</v>
      </c>
      <c r="G168" s="70" t="s">
        <v>1886</v>
      </c>
      <c r="H168" s="70" t="s">
        <v>1887</v>
      </c>
      <c r="I168" s="148"/>
      <c r="J168" s="71">
        <v>15.736440344640323</v>
      </c>
      <c r="K168" s="71">
        <v>2.6930212675355265</v>
      </c>
      <c r="L168" s="71">
        <v>6.5447652503446143</v>
      </c>
      <c r="M168" s="71">
        <v>35.243726967914426</v>
      </c>
      <c r="N168" s="71">
        <v>43.836876929169861</v>
      </c>
      <c r="O168" s="71">
        <v>36.353936861605817</v>
      </c>
      <c r="P168" s="71">
        <v>47.139320204257089</v>
      </c>
      <c r="Q168" s="71">
        <v>2.3228048679180513</v>
      </c>
      <c r="R168" s="71">
        <v>0</v>
      </c>
      <c r="S168" s="71">
        <v>1.4735812395360195</v>
      </c>
      <c r="T168" s="72"/>
      <c r="U168" s="71">
        <v>3051721</v>
      </c>
      <c r="V168" s="71">
        <v>1002</v>
      </c>
      <c r="W168" s="71">
        <v>195</v>
      </c>
      <c r="X168" s="71">
        <v>8467</v>
      </c>
      <c r="Y168" s="71">
        <v>13241</v>
      </c>
      <c r="Z168" s="71">
        <v>21381</v>
      </c>
      <c r="AA168" s="71">
        <v>9702</v>
      </c>
      <c r="AB168" s="71">
        <v>32886</v>
      </c>
      <c r="AC168" s="71">
        <v>0</v>
      </c>
      <c r="AD168" s="71">
        <v>1.473581239536019</v>
      </c>
      <c r="AE168" s="72"/>
      <c r="AF168" s="71">
        <v>23677624.72590784</v>
      </c>
      <c r="AG168" s="71">
        <v>2023150.8450984829</v>
      </c>
      <c r="AH168" s="71">
        <v>1120756.9415097099</v>
      </c>
      <c r="AI168" s="71">
        <v>54215998.600458547</v>
      </c>
      <c r="AJ168" s="71">
        <v>60004262.563786693</v>
      </c>
      <c r="AK168" s="71">
        <v>0</v>
      </c>
      <c r="AL168" s="71">
        <v>0</v>
      </c>
      <c r="AM168" s="71">
        <v>4510389.7584532583</v>
      </c>
      <c r="AN168" s="71">
        <v>0</v>
      </c>
      <c r="AO168" s="71">
        <v>0</v>
      </c>
      <c r="AP168" s="71">
        <v>145552183.43521452</v>
      </c>
      <c r="AQ168" s="72"/>
      <c r="AR168" s="71">
        <v>1012</v>
      </c>
      <c r="AS168" s="71">
        <v>438</v>
      </c>
      <c r="AT168" s="71">
        <v>0</v>
      </c>
      <c r="AU168" s="71">
        <v>0</v>
      </c>
      <c r="AV168" s="71">
        <v>0</v>
      </c>
      <c r="AW168" s="71">
        <v>0</v>
      </c>
      <c r="AX168" s="71"/>
      <c r="AY168" s="72"/>
      <c r="AZ168" s="71">
        <v>4553.6000000000004</v>
      </c>
      <c r="BA168" s="71">
        <v>17472.3</v>
      </c>
      <c r="BB168" s="71">
        <v>0</v>
      </c>
      <c r="BC168" s="71">
        <v>0</v>
      </c>
      <c r="BD168" s="71">
        <v>0</v>
      </c>
      <c r="BE168" s="71">
        <v>0</v>
      </c>
      <c r="BF168" s="71"/>
      <c r="BG168" s="72"/>
      <c r="BH168" s="71">
        <v>0</v>
      </c>
      <c r="BI168" s="71">
        <v>0</v>
      </c>
      <c r="BJ168" s="71">
        <v>3.7970000000000002</v>
      </c>
      <c r="BK168" s="71">
        <v>0</v>
      </c>
      <c r="BL168" s="71">
        <v>0</v>
      </c>
      <c r="BM168" s="71">
        <v>0</v>
      </c>
      <c r="BN168" s="72"/>
      <c r="BO168" s="71">
        <v>0</v>
      </c>
      <c r="BP168" s="71">
        <v>0</v>
      </c>
      <c r="BQ168" s="71">
        <v>1</v>
      </c>
      <c r="BR168" s="71">
        <v>0</v>
      </c>
      <c r="BS168" s="71">
        <v>0</v>
      </c>
      <c r="BT168" s="71">
        <v>0</v>
      </c>
      <c r="BU168"/>
      <c r="BV168" s="70">
        <v>3.7970000000000002</v>
      </c>
      <c r="BW168" s="70">
        <v>0</v>
      </c>
      <c r="BX168" s="70">
        <v>0</v>
      </c>
      <c r="BY168" s="70">
        <v>0</v>
      </c>
      <c r="BZ168" s="70">
        <v>0</v>
      </c>
      <c r="CA168" s="70">
        <v>0</v>
      </c>
      <c r="CB168" s="70">
        <v>0</v>
      </c>
      <c r="CC168" s="70">
        <v>0</v>
      </c>
      <c r="CD168" s="70">
        <v>0</v>
      </c>
    </row>
    <row r="169" spans="1:82">
      <c r="A169" s="70" t="s">
        <v>1900</v>
      </c>
      <c r="B169" s="70">
        <v>456</v>
      </c>
      <c r="C169" s="70">
        <v>14</v>
      </c>
      <c r="D169" s="70">
        <v>27</v>
      </c>
      <c r="E169" s="70">
        <v>2017</v>
      </c>
      <c r="F169" s="70" t="s">
        <v>156</v>
      </c>
      <c r="G169" s="70" t="s">
        <v>1886</v>
      </c>
      <c r="H169" s="70" t="s">
        <v>1887</v>
      </c>
      <c r="I169" s="148"/>
      <c r="J169" s="71">
        <v>13.620538263370937</v>
      </c>
      <c r="K169" s="71">
        <v>2.6958545931851936</v>
      </c>
      <c r="L169" s="71">
        <v>6.1014186539341626</v>
      </c>
      <c r="M169" s="71">
        <v>35.621150687849543</v>
      </c>
      <c r="N169" s="71">
        <v>47.229894321098278</v>
      </c>
      <c r="O169" s="71">
        <v>35.760727234142898</v>
      </c>
      <c r="P169" s="71">
        <v>46.54620488000473</v>
      </c>
      <c r="Q169" s="71">
        <v>2.2119160335291599</v>
      </c>
      <c r="R169" s="71">
        <v>0</v>
      </c>
      <c r="S169" s="71">
        <v>4.4137569055220043</v>
      </c>
      <c r="T169" s="72"/>
      <c r="U169" s="71">
        <v>3145495</v>
      </c>
      <c r="V169" s="71">
        <v>1002</v>
      </c>
      <c r="W169" s="71">
        <v>195</v>
      </c>
      <c r="X169" s="71">
        <v>8467</v>
      </c>
      <c r="Y169" s="71">
        <v>13210</v>
      </c>
      <c r="Z169" s="71">
        <v>21381</v>
      </c>
      <c r="AA169" s="71">
        <v>9641</v>
      </c>
      <c r="AB169" s="71">
        <v>32384</v>
      </c>
      <c r="AC169" s="71">
        <v>0</v>
      </c>
      <c r="AD169" s="71">
        <v>4.4137569055220043</v>
      </c>
      <c r="AE169" s="72"/>
      <c r="AF169" s="71">
        <v>21374770.647660699</v>
      </c>
      <c r="AG169" s="71">
        <v>2055534.261983888</v>
      </c>
      <c r="AH169" s="71">
        <v>1340806.492777043</v>
      </c>
      <c r="AI169" s="71">
        <v>56318763.107562937</v>
      </c>
      <c r="AJ169" s="71">
        <v>68120307.171881586</v>
      </c>
      <c r="AK169" s="71">
        <v>0</v>
      </c>
      <c r="AL169" s="71">
        <v>0</v>
      </c>
      <c r="AM169" s="71">
        <v>4448489.112369095</v>
      </c>
      <c r="AN169" s="71">
        <v>0</v>
      </c>
      <c r="AO169" s="71">
        <v>0</v>
      </c>
      <c r="AP169" s="71">
        <v>153658670.79423526</v>
      </c>
      <c r="AQ169" s="72"/>
      <c r="AR169" s="71">
        <v>1051</v>
      </c>
      <c r="AS169" s="71">
        <v>474</v>
      </c>
      <c r="AT169" s="71">
        <v>0</v>
      </c>
      <c r="AU169" s="71">
        <v>1</v>
      </c>
      <c r="AV169" s="71">
        <v>0</v>
      </c>
      <c r="AW169" s="71">
        <v>0</v>
      </c>
      <c r="AX169" s="71"/>
      <c r="AY169" s="72"/>
      <c r="AZ169" s="71">
        <v>4769.3999999999996</v>
      </c>
      <c r="BA169" s="71">
        <v>17085.399999999991</v>
      </c>
      <c r="BB169" s="71">
        <v>0</v>
      </c>
      <c r="BC169" s="71">
        <v>110</v>
      </c>
      <c r="BD169" s="71">
        <v>0</v>
      </c>
      <c r="BE169" s="71">
        <v>0</v>
      </c>
      <c r="BF169" s="71"/>
      <c r="BG169" s="72"/>
      <c r="BH169" s="71">
        <v>0</v>
      </c>
      <c r="BI169" s="71">
        <v>0</v>
      </c>
      <c r="BJ169" s="71">
        <v>3.9990000000000001</v>
      </c>
      <c r="BK169" s="71">
        <v>0</v>
      </c>
      <c r="BL169" s="71">
        <v>0</v>
      </c>
      <c r="BM169" s="71">
        <v>0</v>
      </c>
      <c r="BN169" s="72"/>
      <c r="BO169" s="71">
        <v>0</v>
      </c>
      <c r="BP169" s="71">
        <v>0</v>
      </c>
      <c r="BQ169" s="71">
        <v>1</v>
      </c>
      <c r="BR169" s="71">
        <v>0</v>
      </c>
      <c r="BS169" s="71">
        <v>0</v>
      </c>
      <c r="BT169" s="71">
        <v>0</v>
      </c>
      <c r="BU169"/>
      <c r="BV169" s="70">
        <v>3.9990000000000001</v>
      </c>
      <c r="BW169" s="70">
        <v>0</v>
      </c>
      <c r="BX169" s="70">
        <v>0</v>
      </c>
      <c r="BY169" s="70">
        <v>0</v>
      </c>
      <c r="BZ169" s="70">
        <v>0</v>
      </c>
      <c r="CA169" s="70">
        <v>0</v>
      </c>
      <c r="CB169" s="70">
        <v>0</v>
      </c>
      <c r="CC169" s="70">
        <v>0</v>
      </c>
      <c r="CD169" s="70">
        <v>0</v>
      </c>
    </row>
    <row r="170" spans="1:82">
      <c r="A170" s="70" t="s">
        <v>1901</v>
      </c>
      <c r="B170" s="70">
        <v>457</v>
      </c>
      <c r="C170" s="70">
        <v>15</v>
      </c>
      <c r="D170" s="70">
        <v>27</v>
      </c>
      <c r="E170" s="70">
        <v>2018</v>
      </c>
      <c r="F170" s="70" t="s">
        <v>183</v>
      </c>
      <c r="G170" s="70" t="s">
        <v>1886</v>
      </c>
      <c r="H170" s="70" t="s">
        <v>1887</v>
      </c>
      <c r="I170" s="148"/>
      <c r="J170" s="71">
        <v>11.850697259711342</v>
      </c>
      <c r="K170" s="71">
        <v>2.5739273840028867</v>
      </c>
      <c r="L170" s="71">
        <v>5.3991992575773251</v>
      </c>
      <c r="M170" s="71">
        <v>33.109913205925253</v>
      </c>
      <c r="N170" s="71">
        <v>43.403163025533964</v>
      </c>
      <c r="O170" s="71">
        <v>35.049474251558578</v>
      </c>
      <c r="P170" s="71">
        <v>46.025514286545572</v>
      </c>
      <c r="Q170" s="71">
        <v>2.01449640815625</v>
      </c>
      <c r="R170" s="71">
        <v>0</v>
      </c>
      <c r="S170" s="71">
        <v>4.5635077836417581</v>
      </c>
      <c r="T170" s="72"/>
      <c r="U170" s="71">
        <v>2777905</v>
      </c>
      <c r="V170" s="71">
        <v>1002</v>
      </c>
      <c r="W170" s="71">
        <v>195</v>
      </c>
      <c r="X170" s="71">
        <v>8467</v>
      </c>
      <c r="Y170" s="71">
        <v>13165</v>
      </c>
      <c r="Z170" s="71">
        <v>21357</v>
      </c>
      <c r="AA170" s="71">
        <v>9629</v>
      </c>
      <c r="AB170" s="71">
        <v>31784</v>
      </c>
      <c r="AC170" s="71">
        <v>0</v>
      </c>
      <c r="AD170" s="71">
        <v>4.5635077836417581</v>
      </c>
      <c r="AE170" s="72"/>
      <c r="AF170" s="71">
        <v>18129615.112327371</v>
      </c>
      <c r="AG170" s="71">
        <v>1855051.2392612309</v>
      </c>
      <c r="AH170" s="71">
        <v>1253030.1997793489</v>
      </c>
      <c r="AI170" s="71">
        <v>51695957.402026989</v>
      </c>
      <c r="AJ170" s="71">
        <v>60658681.937278152</v>
      </c>
      <c r="AK170" s="71">
        <v>0</v>
      </c>
      <c r="AL170" s="71">
        <v>0</v>
      </c>
      <c r="AM170" s="71">
        <v>4375102.9028590471</v>
      </c>
      <c r="AN170" s="71">
        <v>0</v>
      </c>
      <c r="AO170" s="71">
        <v>0</v>
      </c>
      <c r="AP170" s="71">
        <v>137967438.79353213</v>
      </c>
      <c r="AQ170" s="72"/>
      <c r="AR170" s="71">
        <v>1108</v>
      </c>
      <c r="AS170" s="71">
        <v>507</v>
      </c>
      <c r="AT170" s="71">
        <v>0</v>
      </c>
      <c r="AU170" s="71">
        <v>0</v>
      </c>
      <c r="AV170" s="71">
        <v>0</v>
      </c>
      <c r="AW170" s="71">
        <v>0</v>
      </c>
      <c r="AX170" s="71"/>
      <c r="AY170" s="72"/>
      <c r="AZ170" s="71">
        <v>5082.9999999999982</v>
      </c>
      <c r="BA170" s="71">
        <v>17897.900000000001</v>
      </c>
      <c r="BB170" s="71">
        <v>0</v>
      </c>
      <c r="BC170" s="71">
        <v>0</v>
      </c>
      <c r="BD170" s="71">
        <v>0</v>
      </c>
      <c r="BE170" s="71">
        <v>0</v>
      </c>
      <c r="BF170" s="71"/>
      <c r="BG170" s="72"/>
      <c r="BH170" s="71">
        <v>0</v>
      </c>
      <c r="BI170" s="71">
        <v>0</v>
      </c>
      <c r="BJ170" s="71">
        <v>4.032</v>
      </c>
      <c r="BK170" s="71">
        <v>0</v>
      </c>
      <c r="BL170" s="71">
        <v>0</v>
      </c>
      <c r="BM170" s="71">
        <v>0</v>
      </c>
      <c r="BN170" s="72"/>
      <c r="BO170" s="71">
        <v>0</v>
      </c>
      <c r="BP170" s="71">
        <v>0</v>
      </c>
      <c r="BQ170" s="71">
        <v>1</v>
      </c>
      <c r="BR170" s="71">
        <v>0</v>
      </c>
      <c r="BS170" s="71">
        <v>0</v>
      </c>
      <c r="BT170" s="71">
        <v>0</v>
      </c>
      <c r="BU170"/>
      <c r="BV170" s="70">
        <v>4.032</v>
      </c>
      <c r="BW170" s="70">
        <v>0</v>
      </c>
      <c r="BX170" s="70">
        <v>0</v>
      </c>
      <c r="BY170" s="70">
        <v>0</v>
      </c>
      <c r="BZ170" s="70">
        <v>0</v>
      </c>
      <c r="CA170" s="70">
        <v>0</v>
      </c>
      <c r="CB170" s="70">
        <v>0</v>
      </c>
      <c r="CC170" s="70">
        <v>0</v>
      </c>
      <c r="CD170" s="70">
        <v>0</v>
      </c>
    </row>
    <row r="171" spans="1:82">
      <c r="A171" s="70" t="s">
        <v>1902</v>
      </c>
      <c r="B171" s="70">
        <v>458</v>
      </c>
      <c r="C171" s="70">
        <v>16</v>
      </c>
      <c r="D171" s="70">
        <v>27</v>
      </c>
      <c r="E171" s="70">
        <v>2019</v>
      </c>
      <c r="F171" s="70" t="s">
        <v>158</v>
      </c>
      <c r="G171" s="70" t="s">
        <v>1886</v>
      </c>
      <c r="H171" s="70" t="s">
        <v>1887</v>
      </c>
      <c r="I171" s="148"/>
      <c r="J171" s="71">
        <v>13.683505684606965</v>
      </c>
      <c r="K171" s="71">
        <v>2.322163411580874</v>
      </c>
      <c r="L171" s="71">
        <v>5.4424695930105491</v>
      </c>
      <c r="M171" s="71">
        <v>32.181621885626093</v>
      </c>
      <c r="N171" s="71">
        <v>37.793706078553676</v>
      </c>
      <c r="O171" s="71">
        <v>33.970804259037401</v>
      </c>
      <c r="P171" s="71">
        <v>45.06268286009572</v>
      </c>
      <c r="Q171" s="71">
        <v>1.92751870745604</v>
      </c>
      <c r="R171" s="71">
        <v>0</v>
      </c>
      <c r="S171" s="71">
        <v>5.4500895624449459</v>
      </c>
      <c r="T171" s="72"/>
      <c r="U171" s="71">
        <v>3212054</v>
      </c>
      <c r="V171" s="71">
        <v>1002</v>
      </c>
      <c r="W171" s="71">
        <v>195</v>
      </c>
      <c r="X171" s="71">
        <v>8467</v>
      </c>
      <c r="Y171" s="71">
        <v>13112</v>
      </c>
      <c r="Z171" s="71">
        <v>21268</v>
      </c>
      <c r="AA171" s="71">
        <v>9357</v>
      </c>
      <c r="AB171" s="71">
        <v>31235</v>
      </c>
      <c r="AC171" s="71">
        <v>0</v>
      </c>
      <c r="AD171" s="71">
        <v>5.4500895624449459</v>
      </c>
      <c r="AE171" s="72"/>
      <c r="AF171" s="71">
        <v>21484973.20827201</v>
      </c>
      <c r="AG171" s="71">
        <v>1734797.070541457</v>
      </c>
      <c r="AH171" s="71">
        <v>1334685.1229234701</v>
      </c>
      <c r="AI171" s="71">
        <v>51767675.6471899</v>
      </c>
      <c r="AJ171" s="71">
        <v>54510199.530192949</v>
      </c>
      <c r="AK171" s="71">
        <v>0</v>
      </c>
      <c r="AL171" s="71">
        <v>0</v>
      </c>
      <c r="AM171" s="71">
        <v>4253971.8630458917</v>
      </c>
      <c r="AN171" s="71">
        <v>0</v>
      </c>
      <c r="AO171" s="71">
        <v>0</v>
      </c>
      <c r="AP171" s="71">
        <v>135086302.44216567</v>
      </c>
      <c r="AQ171" s="72"/>
      <c r="AR171" s="71">
        <v>1151</v>
      </c>
      <c r="AS171" s="71">
        <v>539</v>
      </c>
      <c r="AT171" s="71">
        <v>0</v>
      </c>
      <c r="AU171" s="71">
        <v>1</v>
      </c>
      <c r="AV171" s="71">
        <v>0</v>
      </c>
      <c r="AW171" s="71">
        <v>0</v>
      </c>
      <c r="AX171" s="71"/>
      <c r="AY171" s="72"/>
      <c r="AZ171" s="71">
        <v>5309.2000000000007</v>
      </c>
      <c r="BA171" s="71">
        <v>18786.8</v>
      </c>
      <c r="BB171" s="71">
        <v>0</v>
      </c>
      <c r="BC171" s="71">
        <v>110</v>
      </c>
      <c r="BD171" s="71">
        <v>0</v>
      </c>
      <c r="BE171" s="71">
        <v>0</v>
      </c>
      <c r="BF171" s="71"/>
      <c r="BG171" s="72"/>
      <c r="BH171" s="71">
        <v>0</v>
      </c>
      <c r="BI171" s="71">
        <v>0</v>
      </c>
      <c r="BJ171" s="71">
        <v>3.5670000000000002</v>
      </c>
      <c r="BK171" s="71">
        <v>0</v>
      </c>
      <c r="BL171" s="71">
        <v>0</v>
      </c>
      <c r="BM171" s="71">
        <v>0</v>
      </c>
      <c r="BN171" s="72"/>
      <c r="BO171" s="71">
        <v>0</v>
      </c>
      <c r="BP171" s="71">
        <v>0</v>
      </c>
      <c r="BQ171" s="71">
        <v>1</v>
      </c>
      <c r="BR171" s="71">
        <v>0</v>
      </c>
      <c r="BS171" s="71">
        <v>0</v>
      </c>
      <c r="BT171" s="71">
        <v>0</v>
      </c>
      <c r="BU171"/>
      <c r="BV171" s="70">
        <v>3.5670000000000002</v>
      </c>
      <c r="BW171" s="70">
        <v>0</v>
      </c>
      <c r="BX171" s="70">
        <v>0</v>
      </c>
      <c r="BY171" s="70">
        <v>0</v>
      </c>
      <c r="BZ171" s="70">
        <v>0</v>
      </c>
      <c r="CA171" s="70">
        <v>0</v>
      </c>
      <c r="CB171" s="70">
        <v>0</v>
      </c>
      <c r="CC171" s="70">
        <v>0</v>
      </c>
      <c r="CD171" s="70">
        <v>0</v>
      </c>
    </row>
    <row r="172" spans="1:82">
      <c r="A172" s="70" t="s">
        <v>1903</v>
      </c>
      <c r="B172" s="70">
        <v>459</v>
      </c>
      <c r="C172" s="70">
        <v>17</v>
      </c>
      <c r="D172" s="70">
        <v>27</v>
      </c>
      <c r="E172" s="70">
        <v>2020</v>
      </c>
      <c r="F172" s="70" t="s">
        <v>159</v>
      </c>
      <c r="G172" s="70" t="s">
        <v>1886</v>
      </c>
      <c r="H172" s="70" t="s">
        <v>1887</v>
      </c>
      <c r="I172" s="148"/>
      <c r="J172" s="71">
        <v>11.79204756549259</v>
      </c>
      <c r="K172" s="71">
        <v>2.1175521117535858</v>
      </c>
      <c r="L172" s="71">
        <v>5.7406950795329221</v>
      </c>
      <c r="M172" s="71">
        <v>30.279907081678093</v>
      </c>
      <c r="N172" s="71">
        <v>37.195206918803365</v>
      </c>
      <c r="O172" s="71">
        <v>29.694655008653122</v>
      </c>
      <c r="P172" s="71">
        <v>42.305569415763209</v>
      </c>
      <c r="Q172" s="71">
        <v>1.8142214589847601</v>
      </c>
      <c r="R172" s="71">
        <v>0</v>
      </c>
      <c r="S172" s="71">
        <v>3.6933439065907501</v>
      </c>
      <c r="T172" s="72"/>
      <c r="U172" s="71">
        <v>2944637</v>
      </c>
      <c r="V172" s="71">
        <v>791</v>
      </c>
      <c r="W172" s="71">
        <v>228</v>
      </c>
      <c r="X172" s="71">
        <v>8140</v>
      </c>
      <c r="Y172" s="71">
        <v>13117</v>
      </c>
      <c r="Z172" s="71">
        <v>21219</v>
      </c>
      <c r="AA172" s="71">
        <v>9337</v>
      </c>
      <c r="AB172" s="71">
        <v>30770</v>
      </c>
      <c r="AC172" s="71">
        <v>0</v>
      </c>
      <c r="AD172" s="71">
        <v>3.6933439065907501</v>
      </c>
      <c r="AE172" s="72"/>
      <c r="AF172" s="71">
        <v>19058099.961603351</v>
      </c>
      <c r="AG172" s="71">
        <v>1620880.2357599505</v>
      </c>
      <c r="AH172" s="71">
        <v>1491533.8231988938</v>
      </c>
      <c r="AI172" s="71">
        <v>49634535.056262314</v>
      </c>
      <c r="AJ172" s="71">
        <v>58374485.775364622</v>
      </c>
      <c r="AK172" s="71"/>
      <c r="AL172" s="71"/>
      <c r="AM172" s="71">
        <v>4015826.861830228</v>
      </c>
      <c r="AN172" s="71"/>
      <c r="AO172" s="71"/>
      <c r="AP172" s="71">
        <v>134195361.71401937</v>
      </c>
      <c r="AQ172" s="72"/>
      <c r="AR172" s="71">
        <v>1181</v>
      </c>
      <c r="AS172" s="71">
        <v>553</v>
      </c>
      <c r="AT172" s="71">
        <v>0</v>
      </c>
      <c r="AU172" s="71">
        <v>1</v>
      </c>
      <c r="AV172" s="71">
        <v>0</v>
      </c>
      <c r="AW172" s="71">
        <v>0</v>
      </c>
      <c r="AX172" s="71"/>
      <c r="AY172" s="72"/>
      <c r="AZ172" s="71">
        <v>5482.4000000000042</v>
      </c>
      <c r="BA172" s="71">
        <v>19421.60000000002</v>
      </c>
      <c r="BB172" s="71">
        <v>0</v>
      </c>
      <c r="BC172" s="71">
        <v>110</v>
      </c>
      <c r="BD172" s="71">
        <v>0</v>
      </c>
      <c r="BE172" s="71">
        <v>0</v>
      </c>
      <c r="BF172" s="71"/>
      <c r="BG172" s="72"/>
      <c r="BH172" s="71">
        <v>0</v>
      </c>
      <c r="BI172" s="71">
        <v>0</v>
      </c>
      <c r="BJ172" s="71">
        <v>2.698</v>
      </c>
      <c r="BK172" s="71">
        <v>0</v>
      </c>
      <c r="BL172" s="71">
        <v>0</v>
      </c>
      <c r="BM172" s="71">
        <v>0</v>
      </c>
      <c r="BN172" s="72"/>
      <c r="BO172" s="71">
        <v>0</v>
      </c>
      <c r="BP172" s="71">
        <v>0</v>
      </c>
      <c r="BQ172" s="71">
        <v>1</v>
      </c>
      <c r="BR172" s="71">
        <v>0</v>
      </c>
      <c r="BS172" s="71">
        <v>0</v>
      </c>
      <c r="BT172" s="71">
        <v>0</v>
      </c>
      <c r="BU172"/>
      <c r="BV172" s="70">
        <v>2.698</v>
      </c>
      <c r="BW172" s="70">
        <v>0</v>
      </c>
      <c r="BX172" s="70">
        <v>0</v>
      </c>
      <c r="BY172" s="70">
        <v>0</v>
      </c>
      <c r="BZ172" s="70">
        <v>0</v>
      </c>
      <c r="CA172" s="70">
        <v>0</v>
      </c>
      <c r="CB172" s="70">
        <v>0</v>
      </c>
      <c r="CC172" s="70">
        <v>0</v>
      </c>
      <c r="CD172" s="70">
        <v>0</v>
      </c>
    </row>
    <row r="173" spans="1:82">
      <c r="A173" s="70" t="s">
        <v>1904</v>
      </c>
      <c r="B173" s="70">
        <v>459</v>
      </c>
      <c r="C173" s="70">
        <v>18</v>
      </c>
      <c r="D173" s="70">
        <v>27</v>
      </c>
      <c r="E173" s="70">
        <v>2021</v>
      </c>
      <c r="F173" s="70" t="s">
        <v>160</v>
      </c>
      <c r="G173" s="70" t="s">
        <v>1886</v>
      </c>
      <c r="H173" s="70" t="s">
        <v>1887</v>
      </c>
      <c r="I173" s="148"/>
      <c r="J173" s="71">
        <v>13.421338826461781</v>
      </c>
      <c r="K173" s="71">
        <v>2.2154308000502971</v>
      </c>
      <c r="L173" s="71">
        <v>5.2082958374212396</v>
      </c>
      <c r="M173" s="71">
        <v>33.906618897386906</v>
      </c>
      <c r="N173" s="71">
        <v>37.059818719262552</v>
      </c>
      <c r="O173" s="71">
        <v>28.685917392928857</v>
      </c>
      <c r="P173" s="71">
        <v>43.10660005740246</v>
      </c>
      <c r="Q173" s="71">
        <v>1.7777122589297301</v>
      </c>
      <c r="R173" s="71">
        <v>0</v>
      </c>
      <c r="S173" s="71">
        <v>4.9632749912339786</v>
      </c>
      <c r="T173" s="72"/>
      <c r="U173" s="71">
        <v>3573015</v>
      </c>
      <c r="V173" s="71">
        <v>791</v>
      </c>
      <c r="W173" s="71">
        <v>228</v>
      </c>
      <c r="X173" s="71">
        <v>8140</v>
      </c>
      <c r="Y173" s="71">
        <v>13140</v>
      </c>
      <c r="Z173" s="71">
        <v>21106</v>
      </c>
      <c r="AA173" s="71">
        <v>9277</v>
      </c>
      <c r="AB173" s="71">
        <v>30447</v>
      </c>
      <c r="AC173" s="71">
        <v>0</v>
      </c>
      <c r="AD173" s="71">
        <v>4.9632749912339786</v>
      </c>
      <c r="AE173" s="72"/>
      <c r="AF173" s="71">
        <v>21592499.789266083</v>
      </c>
      <c r="AG173" s="71">
        <v>1567861.2671439142</v>
      </c>
      <c r="AH173" s="71">
        <v>1308893.1346268046</v>
      </c>
      <c r="AI173" s="71">
        <v>54971815.121684924</v>
      </c>
      <c r="AJ173" s="71">
        <v>51641991.672525227</v>
      </c>
      <c r="AK173" s="71">
        <v>0</v>
      </c>
      <c r="AL173" s="71">
        <v>0</v>
      </c>
      <c r="AM173" s="71">
        <v>3996591.5920841754</v>
      </c>
      <c r="AN173" s="71">
        <v>0</v>
      </c>
      <c r="AO173" s="71">
        <v>0</v>
      </c>
      <c r="AP173" s="71">
        <v>135079652.57733113</v>
      </c>
      <c r="AQ173" s="72"/>
      <c r="AR173" s="71">
        <v>1219</v>
      </c>
      <c r="AS173" s="71">
        <v>558</v>
      </c>
      <c r="AT173" s="71">
        <v>0</v>
      </c>
      <c r="AU173" s="71">
        <v>1</v>
      </c>
      <c r="AV173" s="71">
        <v>0</v>
      </c>
      <c r="AW173" s="71">
        <v>0</v>
      </c>
      <c r="AX173" s="71"/>
      <c r="AY173" s="72"/>
      <c r="AZ173" s="71">
        <v>5718.3000000000047</v>
      </c>
      <c r="BA173" s="71">
        <v>19646.90000000002</v>
      </c>
      <c r="BB173" s="71">
        <v>0</v>
      </c>
      <c r="BC173" s="71">
        <v>110</v>
      </c>
      <c r="BD173" s="71">
        <v>0</v>
      </c>
      <c r="BE173" s="71">
        <v>0</v>
      </c>
      <c r="BF173" s="71"/>
      <c r="BG173" s="72"/>
      <c r="BH173" s="71">
        <v>0</v>
      </c>
      <c r="BI173" s="71">
        <v>0</v>
      </c>
      <c r="BJ173" s="71">
        <v>3.2959999999999998</v>
      </c>
      <c r="BK173" s="71">
        <v>0</v>
      </c>
      <c r="BL173" s="71">
        <v>0</v>
      </c>
      <c r="BM173" s="71">
        <v>0</v>
      </c>
      <c r="BN173" s="72"/>
      <c r="BO173" s="71">
        <v>0</v>
      </c>
      <c r="BP173" s="71">
        <v>0</v>
      </c>
      <c r="BQ173" s="71">
        <v>1</v>
      </c>
      <c r="BR173" s="71">
        <v>0</v>
      </c>
      <c r="BS173" s="71">
        <v>0</v>
      </c>
      <c r="BT173" s="71">
        <v>0</v>
      </c>
      <c r="BU173"/>
      <c r="BV173" s="70">
        <v>3.2959999999999998</v>
      </c>
      <c r="BW173" s="70">
        <v>0</v>
      </c>
      <c r="BX173" s="70">
        <v>0</v>
      </c>
      <c r="BY173" s="70">
        <v>0</v>
      </c>
      <c r="BZ173" s="70">
        <v>0</v>
      </c>
      <c r="CA173" s="70">
        <v>0</v>
      </c>
      <c r="CB173" s="70">
        <v>0</v>
      </c>
      <c r="CC173" s="70">
        <v>0</v>
      </c>
      <c r="CD173" s="70">
        <v>0</v>
      </c>
    </row>
    <row r="174" spans="1:82">
      <c r="A174" s="70" t="s">
        <v>1905</v>
      </c>
      <c r="B174" s="70">
        <v>459</v>
      </c>
      <c r="C174" s="70">
        <v>19</v>
      </c>
      <c r="D174" s="70">
        <v>27</v>
      </c>
      <c r="E174" s="70">
        <v>2022</v>
      </c>
      <c r="F174" s="70" t="s">
        <v>161</v>
      </c>
      <c r="G174" s="70" t="s">
        <v>1886</v>
      </c>
      <c r="H174" s="70" t="s">
        <v>1887</v>
      </c>
      <c r="I174" s="148"/>
      <c r="J174" s="71">
        <v>12.446121590749476</v>
      </c>
      <c r="K174" s="71">
        <v>2.1063445944450674</v>
      </c>
      <c r="L174" s="71">
        <v>4.2398167083519969</v>
      </c>
      <c r="M174" s="71">
        <v>30.875875471400974</v>
      </c>
      <c r="N174" s="71">
        <v>39.836710276009775</v>
      </c>
      <c r="O174" s="71">
        <v>30.18941351780845</v>
      </c>
      <c r="P174" s="71">
        <v>42.825479204885802</v>
      </c>
      <c r="Q174" s="71">
        <v>1.7616800370244967</v>
      </c>
      <c r="R174" s="71">
        <v>0</v>
      </c>
      <c r="S174" s="71">
        <v>4.1395826523344006</v>
      </c>
      <c r="T174" s="72"/>
      <c r="U174" s="71">
        <v>3417944</v>
      </c>
      <c r="V174" s="71">
        <v>791</v>
      </c>
      <c r="W174" s="71">
        <v>228</v>
      </c>
      <c r="X174" s="71">
        <v>8140</v>
      </c>
      <c r="Y174" s="71">
        <v>13079</v>
      </c>
      <c r="Z174" s="71">
        <v>21104</v>
      </c>
      <c r="AA174" s="71">
        <v>9357</v>
      </c>
      <c r="AB174" s="71">
        <v>29925</v>
      </c>
      <c r="AC174" s="71">
        <v>0</v>
      </c>
      <c r="AD174" s="71">
        <v>4.1395826523344006</v>
      </c>
      <c r="AE174" s="72"/>
      <c r="AF174" s="71">
        <v>18790136.441116318</v>
      </c>
      <c r="AG174" s="71">
        <v>1559883.8439780492</v>
      </c>
      <c r="AH174" s="71">
        <v>1278385.3041901232</v>
      </c>
      <c r="AI174" s="71">
        <v>48938920.205353759</v>
      </c>
      <c r="AJ174" s="71">
        <v>57142865.470086128</v>
      </c>
      <c r="AK174" s="71">
        <v>0</v>
      </c>
      <c r="AL174" s="71">
        <v>0</v>
      </c>
      <c r="AM174" s="71">
        <v>3864134.2851329334</v>
      </c>
      <c r="AN174" s="71">
        <v>0</v>
      </c>
      <c r="AO174" s="71">
        <v>0</v>
      </c>
      <c r="AP174" s="71">
        <v>131574325.5498573</v>
      </c>
      <c r="AQ174" s="72"/>
      <c r="AR174" s="71">
        <v>1277</v>
      </c>
      <c r="AS174" s="71">
        <v>558</v>
      </c>
      <c r="AT174" s="71">
        <v>0</v>
      </c>
      <c r="AU174" s="71">
        <v>2</v>
      </c>
      <c r="AV174" s="71">
        <v>0</v>
      </c>
      <c r="AW174" s="71">
        <v>0</v>
      </c>
      <c r="AX174" s="71"/>
      <c r="AY174" s="72"/>
      <c r="AZ174" s="71">
        <v>6076.6000000000067</v>
      </c>
      <c r="BA174" s="71">
        <v>19686.400000000016</v>
      </c>
      <c r="BB174" s="71">
        <v>0</v>
      </c>
      <c r="BC174" s="71">
        <v>1010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1906</v>
      </c>
      <c r="B175" s="70">
        <v>459</v>
      </c>
      <c r="C175" s="70">
        <v>20</v>
      </c>
      <c r="D175" s="70">
        <v>27</v>
      </c>
      <c r="E175" s="70">
        <v>2023</v>
      </c>
      <c r="F175" s="70" t="s">
        <v>1539</v>
      </c>
      <c r="G175" s="70" t="s">
        <v>1886</v>
      </c>
      <c r="H175" s="70" t="s">
        <v>1887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1321</v>
      </c>
      <c r="AS175" s="71">
        <v>561</v>
      </c>
      <c r="AT175" s="71">
        <v>0</v>
      </c>
      <c r="AU175" s="71">
        <v>2</v>
      </c>
      <c r="AV175" s="71">
        <v>0</v>
      </c>
      <c r="AW175" s="71">
        <v>0</v>
      </c>
      <c r="AX175" s="71"/>
      <c r="AY175" s="72"/>
      <c r="AZ175" s="71">
        <v>6343.200000000008</v>
      </c>
      <c r="BA175" s="71">
        <v>19810.100000000017</v>
      </c>
      <c r="BB175" s="71">
        <v>0</v>
      </c>
      <c r="BC175" s="71">
        <v>1010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1907</v>
      </c>
      <c r="B176" s="70">
        <v>459</v>
      </c>
      <c r="C176" s="70">
        <v>21</v>
      </c>
      <c r="D176" s="70">
        <v>27</v>
      </c>
      <c r="E176" s="70">
        <v>2024</v>
      </c>
      <c r="F176" s="70" t="s">
        <v>1554</v>
      </c>
      <c r="G176" s="70" t="s">
        <v>1886</v>
      </c>
      <c r="H176" s="70" t="s">
        <v>1887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1908</v>
      </c>
      <c r="B177" s="70">
        <v>290</v>
      </c>
      <c r="C177" s="70">
        <v>1</v>
      </c>
      <c r="D177" s="70">
        <v>18</v>
      </c>
      <c r="E177" s="70">
        <v>1990</v>
      </c>
      <c r="F177" s="70" t="s">
        <v>787</v>
      </c>
      <c r="G177" s="70" t="s">
        <v>1909</v>
      </c>
      <c r="H177" s="70" t="s">
        <v>1910</v>
      </c>
      <c r="I177" s="148"/>
      <c r="J177" s="71">
        <v>69.842458136559301</v>
      </c>
      <c r="K177" s="71">
        <v>11.70499855661202</v>
      </c>
      <c r="L177" s="71">
        <v>31.912418608952429</v>
      </c>
      <c r="M177" s="71">
        <v>38.641460776339862</v>
      </c>
      <c r="N177" s="71">
        <v>42.620275205269067</v>
      </c>
      <c r="O177" s="71">
        <v>32.727005346086671</v>
      </c>
      <c r="P177" s="71">
        <v>48.366818149770431</v>
      </c>
      <c r="Q177" s="71">
        <v>2.56063335090845</v>
      </c>
      <c r="R177" s="71">
        <v>0</v>
      </c>
      <c r="S177" s="71">
        <v>2.5348155843558202</v>
      </c>
      <c r="T177" s="72"/>
      <c r="U177" s="71">
        <v>5840380</v>
      </c>
      <c r="V177" s="71">
        <v>3142</v>
      </c>
      <c r="W177" s="71">
        <v>422</v>
      </c>
      <c r="X177" s="71">
        <v>13597</v>
      </c>
      <c r="Y177" s="71">
        <v>12291</v>
      </c>
      <c r="Z177" s="71">
        <v>13461</v>
      </c>
      <c r="AA177" s="71">
        <v>11744</v>
      </c>
      <c r="AB177" s="71">
        <v>41576</v>
      </c>
      <c r="AC177" s="71">
        <v>0</v>
      </c>
      <c r="AD177" s="71">
        <v>2.5348155843558202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1911</v>
      </c>
      <c r="B178" s="70">
        <v>291</v>
      </c>
      <c r="C178" s="70">
        <v>2</v>
      </c>
      <c r="D178" s="70">
        <v>18</v>
      </c>
      <c r="E178" s="70">
        <v>2005</v>
      </c>
      <c r="F178" s="70" t="s">
        <v>789</v>
      </c>
      <c r="G178" s="1064" t="s">
        <v>1909</v>
      </c>
      <c r="H178" s="70" t="s">
        <v>1910</v>
      </c>
      <c r="I178" s="148"/>
      <c r="J178" s="71">
        <v>63.173789908709963</v>
      </c>
      <c r="K178" s="71">
        <v>7.3821062130700286</v>
      </c>
      <c r="L178" s="71">
        <v>11.02901782191241</v>
      </c>
      <c r="M178" s="71">
        <v>59.228176524967452</v>
      </c>
      <c r="N178" s="71">
        <v>51.13818900633197</v>
      </c>
      <c r="O178" s="71">
        <v>43.408557822101017</v>
      </c>
      <c r="P178" s="71">
        <v>47.370010245682359</v>
      </c>
      <c r="Q178" s="71">
        <v>2.2849328682194501</v>
      </c>
      <c r="R178" s="71">
        <v>0</v>
      </c>
      <c r="S178" s="71">
        <v>4.8243870600000012</v>
      </c>
      <c r="T178" s="72"/>
      <c r="U178" s="71">
        <v>5518646</v>
      </c>
      <c r="V178" s="71">
        <v>2685</v>
      </c>
      <c r="W178" s="71">
        <v>153</v>
      </c>
      <c r="X178" s="71">
        <v>11051</v>
      </c>
      <c r="Y178" s="71">
        <v>12611</v>
      </c>
      <c r="Z178" s="71">
        <v>20661</v>
      </c>
      <c r="AA178" s="71">
        <v>9420</v>
      </c>
      <c r="AB178" s="71">
        <v>38784</v>
      </c>
      <c r="AC178" s="71">
        <v>0</v>
      </c>
      <c r="AD178" s="71">
        <v>4.8243870600000012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1912</v>
      </c>
      <c r="B179" s="70">
        <v>292</v>
      </c>
      <c r="C179" s="70">
        <v>3</v>
      </c>
      <c r="D179" s="70">
        <v>18</v>
      </c>
      <c r="E179" s="70">
        <v>2006</v>
      </c>
      <c r="F179" s="70" t="s">
        <v>790</v>
      </c>
      <c r="G179" s="1064" t="s">
        <v>1909</v>
      </c>
      <c r="H179" s="70" t="s">
        <v>1910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1913</v>
      </c>
      <c r="B180" s="70">
        <v>293</v>
      </c>
      <c r="C180" s="70">
        <v>4</v>
      </c>
      <c r="D180" s="70">
        <v>18</v>
      </c>
      <c r="E180" s="70">
        <v>2007</v>
      </c>
      <c r="F180" s="70" t="s">
        <v>791</v>
      </c>
      <c r="G180" s="70" t="s">
        <v>1909</v>
      </c>
      <c r="H180" s="70" t="s">
        <v>1910</v>
      </c>
      <c r="I180" s="148"/>
      <c r="J180" s="71">
        <v>57.911855002119438</v>
      </c>
      <c r="K180" s="71">
        <v>6.2633414011801349</v>
      </c>
      <c r="L180" s="71">
        <v>15.88238667952883</v>
      </c>
      <c r="M180" s="71">
        <v>58.453890087534703</v>
      </c>
      <c r="N180" s="71">
        <v>53.437983427127612</v>
      </c>
      <c r="O180" s="71">
        <v>41.754980005234692</v>
      </c>
      <c r="P180" s="71">
        <v>46.765339916331328</v>
      </c>
      <c r="Q180" s="71">
        <v>2.3501773838008102</v>
      </c>
      <c r="R180" s="71">
        <v>0</v>
      </c>
      <c r="S180" s="71">
        <v>5.4229842718000008</v>
      </c>
      <c r="T180" s="72"/>
      <c r="U180" s="71">
        <v>6214857</v>
      </c>
      <c r="V180" s="71">
        <v>2246</v>
      </c>
      <c r="W180" s="71">
        <v>267</v>
      </c>
      <c r="X180" s="71">
        <v>13095</v>
      </c>
      <c r="Y180" s="71">
        <v>12454</v>
      </c>
      <c r="Z180" s="71">
        <v>20660</v>
      </c>
      <c r="AA180" s="71">
        <v>9158</v>
      </c>
      <c r="AB180" s="71">
        <v>37782</v>
      </c>
      <c r="AC180" s="71">
        <v>0</v>
      </c>
      <c r="AD180" s="71">
        <v>5.4229842718000008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1914</v>
      </c>
      <c r="B181" s="70">
        <v>294</v>
      </c>
      <c r="C181" s="70">
        <v>5</v>
      </c>
      <c r="D181" s="70">
        <v>18</v>
      </c>
      <c r="E181" s="70">
        <v>2008</v>
      </c>
      <c r="F181" s="70" t="s">
        <v>792</v>
      </c>
      <c r="G181" s="70" t="s">
        <v>1909</v>
      </c>
      <c r="H181" s="70" t="s">
        <v>1910</v>
      </c>
      <c r="I181" s="148"/>
      <c r="J181" s="71">
        <v>53.14198639463639</v>
      </c>
      <c r="K181" s="71">
        <v>4.6610638241050744</v>
      </c>
      <c r="L181" s="71">
        <v>13.743051176152971</v>
      </c>
      <c r="M181" s="71">
        <v>61.935514665712617</v>
      </c>
      <c r="N181" s="71">
        <v>55.109700183678292</v>
      </c>
      <c r="O181" s="71">
        <v>40.341099175457991</v>
      </c>
      <c r="P181" s="71">
        <v>45.294054349914973</v>
      </c>
      <c r="Q181" s="71">
        <v>2.2849147947116899</v>
      </c>
      <c r="R181" s="71">
        <v>0</v>
      </c>
      <c r="S181" s="71">
        <v>5.8394036843999997</v>
      </c>
      <c r="T181" s="72"/>
      <c r="U181" s="71">
        <v>6191583</v>
      </c>
      <c r="V181" s="71">
        <v>2246</v>
      </c>
      <c r="W181" s="71">
        <v>267</v>
      </c>
      <c r="X181" s="71">
        <v>13095</v>
      </c>
      <c r="Y181" s="71">
        <v>12424</v>
      </c>
      <c r="Z181" s="71">
        <v>20661</v>
      </c>
      <c r="AA181" s="71">
        <v>8880</v>
      </c>
      <c r="AB181" s="71">
        <v>37337</v>
      </c>
      <c r="AC181" s="71">
        <v>0</v>
      </c>
      <c r="AD181" s="71">
        <v>5.8394036843999997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1915</v>
      </c>
      <c r="B182" s="70">
        <v>295</v>
      </c>
      <c r="C182" s="70">
        <v>6</v>
      </c>
      <c r="D182" s="70">
        <v>18</v>
      </c>
      <c r="E182" s="70">
        <v>2009</v>
      </c>
      <c r="F182" s="70" t="s">
        <v>176</v>
      </c>
      <c r="G182" s="70" t="s">
        <v>1909</v>
      </c>
      <c r="H182" s="70" t="s">
        <v>1910</v>
      </c>
      <c r="I182" s="148"/>
      <c r="J182" s="71">
        <v>49.860995288670154</v>
      </c>
      <c r="K182" s="71">
        <v>4.2680346909084426</v>
      </c>
      <c r="L182" s="71">
        <v>15.512497754944871</v>
      </c>
      <c r="M182" s="71">
        <v>61.051668734564757</v>
      </c>
      <c r="N182" s="71">
        <v>50.685491959077652</v>
      </c>
      <c r="O182" s="71">
        <v>40.842734823845397</v>
      </c>
      <c r="P182" s="71">
        <v>43.503808427086277</v>
      </c>
      <c r="Q182" s="71">
        <v>2.1558363120268602</v>
      </c>
      <c r="R182" s="71">
        <v>0</v>
      </c>
      <c r="S182" s="71">
        <v>4.8874329204999993</v>
      </c>
      <c r="T182" s="72"/>
      <c r="U182" s="71">
        <v>5046008</v>
      </c>
      <c r="V182" s="71">
        <v>2016</v>
      </c>
      <c r="W182" s="71">
        <v>400</v>
      </c>
      <c r="X182" s="71">
        <v>13230</v>
      </c>
      <c r="Y182" s="71">
        <v>12420</v>
      </c>
      <c r="Z182" s="71">
        <v>20647</v>
      </c>
      <c r="AA182" s="71">
        <v>8756</v>
      </c>
      <c r="AB182" s="71">
        <v>36980</v>
      </c>
      <c r="AC182" s="71">
        <v>0</v>
      </c>
      <c r="AD182" s="71">
        <v>4.8874329204999993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12.397</v>
      </c>
      <c r="BK182" s="71">
        <v>0</v>
      </c>
      <c r="BL182" s="71">
        <v>6.2110000000000003</v>
      </c>
      <c r="BM182" s="71">
        <v>0</v>
      </c>
      <c r="BN182" s="72"/>
      <c r="BO182" s="71">
        <v>0</v>
      </c>
      <c r="BP182" s="71">
        <v>0</v>
      </c>
      <c r="BQ182" s="71">
        <v>2</v>
      </c>
      <c r="BR182" s="71">
        <v>0</v>
      </c>
      <c r="BS182" s="71">
        <v>1</v>
      </c>
      <c r="BT182" s="71">
        <v>0</v>
      </c>
      <c r="BU182"/>
      <c r="BV182" s="70">
        <v>18.608000000000001</v>
      </c>
      <c r="BW182" s="70">
        <v>0</v>
      </c>
      <c r="BX182" s="70">
        <v>0</v>
      </c>
      <c r="BY182" s="70">
        <v>0</v>
      </c>
      <c r="BZ182" s="70">
        <v>0</v>
      </c>
      <c r="CA182" s="70">
        <v>0</v>
      </c>
      <c r="CB182" s="70">
        <v>0</v>
      </c>
      <c r="CC182" s="70">
        <v>0</v>
      </c>
      <c r="CD182" s="70">
        <v>0</v>
      </c>
    </row>
    <row r="183" spans="1:82">
      <c r="A183" s="70" t="s">
        <v>1916</v>
      </c>
      <c r="B183" s="70">
        <v>296</v>
      </c>
      <c r="C183" s="70">
        <v>7</v>
      </c>
      <c r="D183" s="70">
        <v>18</v>
      </c>
      <c r="E183" s="70">
        <v>2010</v>
      </c>
      <c r="F183" s="70" t="s">
        <v>177</v>
      </c>
      <c r="G183" s="70" t="s">
        <v>1909</v>
      </c>
      <c r="H183" s="70" t="s">
        <v>1910</v>
      </c>
      <c r="I183" s="148"/>
      <c r="J183" s="71">
        <v>57.76788900299001</v>
      </c>
      <c r="K183" s="71">
        <v>4.5174362874205158</v>
      </c>
      <c r="L183" s="71">
        <v>18.47454018043587</v>
      </c>
      <c r="M183" s="71">
        <v>62.421753383364042</v>
      </c>
      <c r="N183" s="71">
        <v>56.750369133396738</v>
      </c>
      <c r="O183" s="71">
        <v>40.559312925585111</v>
      </c>
      <c r="P183" s="71">
        <v>43.772197863710048</v>
      </c>
      <c r="Q183" s="71">
        <v>2.2254893836340002</v>
      </c>
      <c r="R183" s="71">
        <v>0</v>
      </c>
      <c r="S183" s="71">
        <v>5.9226841312799987</v>
      </c>
      <c r="T183" s="72"/>
      <c r="U183" s="71">
        <v>5484641</v>
      </c>
      <c r="V183" s="71">
        <v>2016</v>
      </c>
      <c r="W183" s="71">
        <v>400</v>
      </c>
      <c r="X183" s="71">
        <v>13230</v>
      </c>
      <c r="Y183" s="71">
        <v>12418</v>
      </c>
      <c r="Z183" s="71">
        <v>20599</v>
      </c>
      <c r="AA183" s="71">
        <v>8590</v>
      </c>
      <c r="AB183" s="71">
        <v>36580</v>
      </c>
      <c r="AC183" s="71">
        <v>0</v>
      </c>
      <c r="AD183" s="71">
        <v>5.9226841312799987</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15.686999999999999</v>
      </c>
      <c r="BK183" s="71">
        <v>0</v>
      </c>
      <c r="BL183" s="71">
        <v>6.5960000000000001</v>
      </c>
      <c r="BM183" s="71">
        <v>0</v>
      </c>
      <c r="BN183" s="72"/>
      <c r="BO183" s="71">
        <v>0</v>
      </c>
      <c r="BP183" s="71">
        <v>0</v>
      </c>
      <c r="BQ183" s="71">
        <v>2</v>
      </c>
      <c r="BR183" s="71">
        <v>0</v>
      </c>
      <c r="BS183" s="71">
        <v>1</v>
      </c>
      <c r="BT183" s="71">
        <v>0</v>
      </c>
      <c r="BU183"/>
      <c r="BV183" s="70">
        <v>22.283000000000001</v>
      </c>
      <c r="BW183" s="70">
        <v>0</v>
      </c>
      <c r="BX183" s="70">
        <v>0</v>
      </c>
      <c r="BY183" s="70">
        <v>0</v>
      </c>
      <c r="BZ183" s="70">
        <v>0</v>
      </c>
      <c r="CA183" s="70">
        <v>0</v>
      </c>
      <c r="CB183" s="70">
        <v>0</v>
      </c>
      <c r="CC183" s="70">
        <v>0</v>
      </c>
      <c r="CD183" s="70">
        <v>0</v>
      </c>
    </row>
    <row r="184" spans="1:82">
      <c r="A184" s="70" t="s">
        <v>1917</v>
      </c>
      <c r="B184" s="70">
        <v>297</v>
      </c>
      <c r="C184" s="70">
        <v>8</v>
      </c>
      <c r="D184" s="70">
        <v>18</v>
      </c>
      <c r="E184" s="70">
        <v>2011</v>
      </c>
      <c r="F184" s="70" t="s">
        <v>178</v>
      </c>
      <c r="G184" s="70" t="s">
        <v>1909</v>
      </c>
      <c r="H184" s="70" t="s">
        <v>1910</v>
      </c>
      <c r="I184" s="148"/>
      <c r="J184" s="71">
        <v>65.779341365075695</v>
      </c>
      <c r="K184" s="71">
        <v>5.8890032050561603</v>
      </c>
      <c r="L184" s="71">
        <v>15.571920091638249</v>
      </c>
      <c r="M184" s="71">
        <v>71.45607596184233</v>
      </c>
      <c r="N184" s="71">
        <v>55.839922885882103</v>
      </c>
      <c r="O184" s="71">
        <v>39.797108506399098</v>
      </c>
      <c r="P184" s="71">
        <v>42.343952865719118</v>
      </c>
      <c r="Q184" s="71">
        <v>2.5297420029377999</v>
      </c>
      <c r="R184" s="71">
        <v>0</v>
      </c>
      <c r="S184" s="71">
        <v>5.1088885511999997</v>
      </c>
      <c r="T184" s="72"/>
      <c r="U184" s="71">
        <v>6208318</v>
      </c>
      <c r="V184" s="71">
        <v>2016</v>
      </c>
      <c r="W184" s="71">
        <v>400</v>
      </c>
      <c r="X184" s="71">
        <v>13230</v>
      </c>
      <c r="Y184" s="71">
        <v>12356</v>
      </c>
      <c r="Z184" s="71">
        <v>20651</v>
      </c>
      <c r="AA184" s="71">
        <v>8557</v>
      </c>
      <c r="AB184" s="71">
        <v>36048</v>
      </c>
      <c r="AC184" s="71">
        <v>0</v>
      </c>
      <c r="AD184" s="71">
        <v>5.1088885511999997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16.709</v>
      </c>
      <c r="BK184" s="71">
        <v>0</v>
      </c>
      <c r="BL184" s="71">
        <v>6.0389999999999997</v>
      </c>
      <c r="BM184" s="71">
        <v>0</v>
      </c>
      <c r="BN184" s="72"/>
      <c r="BO184" s="71">
        <v>0</v>
      </c>
      <c r="BP184" s="71">
        <v>0</v>
      </c>
      <c r="BQ184" s="71">
        <v>2</v>
      </c>
      <c r="BR184" s="71">
        <v>0</v>
      </c>
      <c r="BS184" s="71">
        <v>1</v>
      </c>
      <c r="BT184" s="71">
        <v>0</v>
      </c>
      <c r="BU184"/>
      <c r="BV184" s="70">
        <v>22.748000000000001</v>
      </c>
      <c r="BW184" s="70">
        <v>0</v>
      </c>
      <c r="BX184" s="70">
        <v>0</v>
      </c>
      <c r="BY184" s="70">
        <v>0</v>
      </c>
      <c r="BZ184" s="70">
        <v>0</v>
      </c>
      <c r="CA184" s="70">
        <v>0</v>
      </c>
      <c r="CB184" s="70">
        <v>0</v>
      </c>
      <c r="CC184" s="70">
        <v>0</v>
      </c>
      <c r="CD184" s="70">
        <v>0</v>
      </c>
    </row>
    <row r="185" spans="1:82">
      <c r="A185" s="70" t="s">
        <v>1918</v>
      </c>
      <c r="B185" s="70">
        <v>298</v>
      </c>
      <c r="C185" s="70">
        <v>9</v>
      </c>
      <c r="D185" s="70">
        <v>18</v>
      </c>
      <c r="E185" s="70">
        <v>2012</v>
      </c>
      <c r="F185" s="70" t="s">
        <v>179</v>
      </c>
      <c r="G185" s="70" t="s">
        <v>1909</v>
      </c>
      <c r="H185" s="70" t="s">
        <v>1910</v>
      </c>
      <c r="I185" s="148"/>
      <c r="J185" s="71">
        <v>63.902634652340943</v>
      </c>
      <c r="K185" s="71">
        <v>5.3154358406581386</v>
      </c>
      <c r="L185" s="71">
        <v>15.12933654104126</v>
      </c>
      <c r="M185" s="71">
        <v>69.456734896916217</v>
      </c>
      <c r="N185" s="71">
        <v>54.413547406919037</v>
      </c>
      <c r="O185" s="71">
        <v>39.464819337229109</v>
      </c>
      <c r="P185" s="71">
        <v>41.718938477686265</v>
      </c>
      <c r="Q185" s="71">
        <v>2.7353994099185601</v>
      </c>
      <c r="R185" s="71">
        <v>0</v>
      </c>
      <c r="S185" s="71">
        <v>5.3261571687500009</v>
      </c>
      <c r="T185" s="72"/>
      <c r="U185" s="71">
        <v>6521555</v>
      </c>
      <c r="V185" s="71">
        <v>2016</v>
      </c>
      <c r="W185" s="71">
        <v>400</v>
      </c>
      <c r="X185" s="71">
        <v>13230</v>
      </c>
      <c r="Y185" s="71">
        <v>12522</v>
      </c>
      <c r="Z185" s="71">
        <v>20641</v>
      </c>
      <c r="AA185" s="71">
        <v>8383</v>
      </c>
      <c r="AB185" s="71">
        <v>35876</v>
      </c>
      <c r="AC185" s="71">
        <v>0</v>
      </c>
      <c r="AD185" s="71">
        <v>5.3261571687500009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18.091000000000001</v>
      </c>
      <c r="BK185" s="71">
        <v>0</v>
      </c>
      <c r="BL185" s="71">
        <v>6.3970000000000002</v>
      </c>
      <c r="BM185" s="71">
        <v>0</v>
      </c>
      <c r="BN185" s="72"/>
      <c r="BO185" s="71">
        <v>0</v>
      </c>
      <c r="BP185" s="71">
        <v>0</v>
      </c>
      <c r="BQ185" s="71">
        <v>2</v>
      </c>
      <c r="BR185" s="71">
        <v>0</v>
      </c>
      <c r="BS185" s="71">
        <v>1</v>
      </c>
      <c r="BT185" s="71">
        <v>0</v>
      </c>
      <c r="BU185"/>
      <c r="BV185" s="70">
        <v>24.488</v>
      </c>
      <c r="BW185" s="70">
        <v>0</v>
      </c>
      <c r="BX185" s="70">
        <v>0</v>
      </c>
      <c r="BY185" s="70">
        <v>0</v>
      </c>
      <c r="BZ185" s="70">
        <v>0</v>
      </c>
      <c r="CA185" s="70">
        <v>0</v>
      </c>
      <c r="CB185" s="70">
        <v>0</v>
      </c>
      <c r="CC185" s="70">
        <v>0</v>
      </c>
      <c r="CD185" s="70">
        <v>0</v>
      </c>
    </row>
    <row r="186" spans="1:82">
      <c r="A186" s="70" t="s">
        <v>1919</v>
      </c>
      <c r="B186" s="70">
        <v>299</v>
      </c>
      <c r="C186" s="70">
        <v>10</v>
      </c>
      <c r="D186" s="70">
        <v>18</v>
      </c>
      <c r="E186" s="70">
        <v>2013</v>
      </c>
      <c r="F186" s="70" t="s">
        <v>180</v>
      </c>
      <c r="G186" s="70" t="s">
        <v>1909</v>
      </c>
      <c r="H186" s="70" t="s">
        <v>1910</v>
      </c>
      <c r="I186" s="148"/>
      <c r="J186" s="71">
        <v>70.832374828486707</v>
      </c>
      <c r="K186" s="71">
        <v>4.2913477383827239</v>
      </c>
      <c r="L186" s="71">
        <v>14.6674916416338</v>
      </c>
      <c r="M186" s="71">
        <v>70.80354695278794</v>
      </c>
      <c r="N186" s="71">
        <v>50.718571843735653</v>
      </c>
      <c r="O186" s="71">
        <v>37.875099945525683</v>
      </c>
      <c r="P186" s="71">
        <v>41.001947054435206</v>
      </c>
      <c r="Q186" s="71">
        <v>2.7495023451561602</v>
      </c>
      <c r="R186" s="71">
        <v>0</v>
      </c>
      <c r="S186" s="71">
        <v>5.0610229487999989</v>
      </c>
      <c r="T186" s="72"/>
      <c r="U186" s="71">
        <v>6345942</v>
      </c>
      <c r="V186" s="71">
        <v>2016</v>
      </c>
      <c r="W186" s="71">
        <v>400</v>
      </c>
      <c r="X186" s="71">
        <v>13230</v>
      </c>
      <c r="Y186" s="71">
        <v>12467</v>
      </c>
      <c r="Z186" s="71">
        <v>20694</v>
      </c>
      <c r="AA186" s="71">
        <v>8208</v>
      </c>
      <c r="AB186" s="71">
        <v>35544</v>
      </c>
      <c r="AC186" s="71">
        <v>0</v>
      </c>
      <c r="AD186" s="71">
        <v>5.0610229487999989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17.702999999999999</v>
      </c>
      <c r="BK186" s="71">
        <v>0</v>
      </c>
      <c r="BL186" s="71">
        <v>6.46</v>
      </c>
      <c r="BM186" s="71">
        <v>0</v>
      </c>
      <c r="BN186" s="72"/>
      <c r="BO186" s="71">
        <v>0</v>
      </c>
      <c r="BP186" s="71">
        <v>0</v>
      </c>
      <c r="BQ186" s="71">
        <v>2</v>
      </c>
      <c r="BR186" s="71">
        <v>0</v>
      </c>
      <c r="BS186" s="71">
        <v>1</v>
      </c>
      <c r="BT186" s="71">
        <v>0</v>
      </c>
      <c r="BU186"/>
      <c r="BV186" s="70">
        <v>24.163</v>
      </c>
      <c r="BW186" s="70">
        <v>0</v>
      </c>
      <c r="BX186" s="70">
        <v>0</v>
      </c>
      <c r="BY186" s="70">
        <v>0</v>
      </c>
      <c r="BZ186" s="70">
        <v>0</v>
      </c>
      <c r="CA186" s="70">
        <v>0</v>
      </c>
      <c r="CB186" s="70">
        <v>0</v>
      </c>
      <c r="CC186" s="70">
        <v>0</v>
      </c>
      <c r="CD186" s="70">
        <v>0</v>
      </c>
    </row>
    <row r="187" spans="1:82">
      <c r="A187" s="70" t="s">
        <v>1920</v>
      </c>
      <c r="B187" s="70">
        <v>300</v>
      </c>
      <c r="C187" s="70">
        <v>11</v>
      </c>
      <c r="D187" s="70">
        <v>18</v>
      </c>
      <c r="E187" s="70">
        <v>2014</v>
      </c>
      <c r="F187" s="70" t="s">
        <v>181</v>
      </c>
      <c r="G187" s="70" t="s">
        <v>1909</v>
      </c>
      <c r="H187" s="70" t="s">
        <v>1910</v>
      </c>
      <c r="I187" s="148"/>
      <c r="J187" s="71">
        <v>61.233995392033378</v>
      </c>
      <c r="K187" s="71">
        <v>4.3516398063261343</v>
      </c>
      <c r="L187" s="71">
        <v>10.09664724301323</v>
      </c>
      <c r="M187" s="71">
        <v>60.0130703732274</v>
      </c>
      <c r="N187" s="71">
        <v>49.957268581273119</v>
      </c>
      <c r="O187" s="71">
        <v>35.832561566779397</v>
      </c>
      <c r="P187" s="71">
        <v>40.316251011545262</v>
      </c>
      <c r="Q187" s="71">
        <v>2.59582824009903</v>
      </c>
      <c r="R187" s="71">
        <v>0</v>
      </c>
      <c r="S187" s="71">
        <v>7.6438516849999996</v>
      </c>
      <c r="T187" s="72"/>
      <c r="U187" s="71">
        <v>6651236</v>
      </c>
      <c r="V187" s="71">
        <v>1755</v>
      </c>
      <c r="W187" s="71">
        <v>347</v>
      </c>
      <c r="X187" s="71">
        <v>12001</v>
      </c>
      <c r="Y187" s="71">
        <v>12446</v>
      </c>
      <c r="Z187" s="71">
        <v>20620</v>
      </c>
      <c r="AA187" s="71">
        <v>8029</v>
      </c>
      <c r="AB187" s="71">
        <v>34976</v>
      </c>
      <c r="AC187" s="71">
        <v>0</v>
      </c>
      <c r="AD187" s="71">
        <v>7.6438516849999996</v>
      </c>
      <c r="AE187" s="72"/>
      <c r="AF187" s="71"/>
      <c r="AG187" s="71"/>
      <c r="AH187" s="71"/>
      <c r="AI187" s="71"/>
      <c r="AJ187" s="71"/>
      <c r="AK187" s="71"/>
      <c r="AL187" s="71"/>
      <c r="AM187" s="71"/>
      <c r="AN187" s="71"/>
      <c r="AO187" s="71"/>
      <c r="AP187" s="71"/>
      <c r="AQ187" s="72"/>
      <c r="AR187" s="71">
        <v>384</v>
      </c>
      <c r="AS187" s="71">
        <v>79</v>
      </c>
      <c r="AT187" s="71">
        <v>0</v>
      </c>
      <c r="AU187" s="71">
        <v>0</v>
      </c>
      <c r="AV187" s="71">
        <v>0</v>
      </c>
      <c r="AW187" s="71">
        <v>0</v>
      </c>
      <c r="AX187" s="71"/>
      <c r="AY187" s="72"/>
      <c r="AZ187" s="71">
        <v>1669</v>
      </c>
      <c r="BA187" s="71">
        <v>2051.9</v>
      </c>
      <c r="BB187" s="71">
        <v>0</v>
      </c>
      <c r="BC187" s="71">
        <v>0</v>
      </c>
      <c r="BD187" s="71">
        <v>0</v>
      </c>
      <c r="BE187" s="71">
        <v>0</v>
      </c>
      <c r="BF187" s="71"/>
      <c r="BG187" s="72"/>
      <c r="BH187" s="71">
        <v>0</v>
      </c>
      <c r="BI187" s="71">
        <v>0</v>
      </c>
      <c r="BJ187" s="71">
        <v>16.372</v>
      </c>
      <c r="BK187" s="71">
        <v>0</v>
      </c>
      <c r="BL187" s="71">
        <v>6.1840000000000002</v>
      </c>
      <c r="BM187" s="71">
        <v>0</v>
      </c>
      <c r="BN187" s="72"/>
      <c r="BO187" s="71">
        <v>0</v>
      </c>
      <c r="BP187" s="71">
        <v>0</v>
      </c>
      <c r="BQ187" s="71">
        <v>2</v>
      </c>
      <c r="BR187" s="71">
        <v>0</v>
      </c>
      <c r="BS187" s="71">
        <v>1</v>
      </c>
      <c r="BT187" s="71">
        <v>0</v>
      </c>
      <c r="BU187"/>
      <c r="BV187" s="70">
        <v>22.556000000000001</v>
      </c>
      <c r="BW187" s="70">
        <v>0</v>
      </c>
      <c r="BX187" s="70">
        <v>0</v>
      </c>
      <c r="BY187" s="70">
        <v>0</v>
      </c>
      <c r="BZ187" s="70">
        <v>0</v>
      </c>
      <c r="CA187" s="70">
        <v>0</v>
      </c>
      <c r="CB187" s="70">
        <v>0</v>
      </c>
      <c r="CC187" s="70">
        <v>0</v>
      </c>
      <c r="CD187" s="70">
        <v>0</v>
      </c>
    </row>
    <row r="188" spans="1:82">
      <c r="A188" s="70" t="s">
        <v>1921</v>
      </c>
      <c r="B188" s="70">
        <v>301</v>
      </c>
      <c r="C188" s="70">
        <v>12</v>
      </c>
      <c r="D188" s="70">
        <v>18</v>
      </c>
      <c r="E188" s="70">
        <v>2015</v>
      </c>
      <c r="F188" s="70" t="s">
        <v>182</v>
      </c>
      <c r="G188" s="70" t="s">
        <v>1909</v>
      </c>
      <c r="H188" s="70" t="s">
        <v>1910</v>
      </c>
      <c r="I188" s="148"/>
      <c r="J188" s="71">
        <v>50.16971898958996</v>
      </c>
      <c r="K188" s="71">
        <v>4.2856277482497926</v>
      </c>
      <c r="L188" s="71">
        <v>9.0094725911705105</v>
      </c>
      <c r="M188" s="71">
        <v>78.282461578462218</v>
      </c>
      <c r="N188" s="71">
        <v>47.194335885440942</v>
      </c>
      <c r="O188" s="71">
        <v>35.392891156532414</v>
      </c>
      <c r="P188" s="71">
        <v>39.750092957735312</v>
      </c>
      <c r="Q188" s="71">
        <v>2.4957397588596701</v>
      </c>
      <c r="R188" s="71">
        <v>0</v>
      </c>
      <c r="S188" s="71">
        <v>4.4328633999999996</v>
      </c>
      <c r="T188" s="72"/>
      <c r="U188" s="71">
        <v>5894869</v>
      </c>
      <c r="V188" s="71">
        <v>1755</v>
      </c>
      <c r="W188" s="71">
        <v>347</v>
      </c>
      <c r="X188" s="71">
        <v>12001</v>
      </c>
      <c r="Y188" s="71">
        <v>12370</v>
      </c>
      <c r="Z188" s="71">
        <v>20563</v>
      </c>
      <c r="AA188" s="71">
        <v>7910</v>
      </c>
      <c r="AB188" s="71">
        <v>34351</v>
      </c>
      <c r="AC188" s="71">
        <v>0</v>
      </c>
      <c r="AD188" s="71">
        <v>4.4328633999999996</v>
      </c>
      <c r="AE188" s="72"/>
      <c r="AF188" s="71">
        <v>56497589.814145163</v>
      </c>
      <c r="AG188" s="71">
        <v>3290532.3182709669</v>
      </c>
      <c r="AH188" s="71">
        <v>1873010.688622711</v>
      </c>
      <c r="AI188" s="71">
        <v>77216363.83930479</v>
      </c>
      <c r="AJ188" s="71">
        <v>70507630.9939318</v>
      </c>
      <c r="AK188" s="71">
        <v>0</v>
      </c>
      <c r="AL188" s="71">
        <v>0</v>
      </c>
      <c r="AM188" s="71">
        <v>4707660.4529745923</v>
      </c>
      <c r="AN188" s="71">
        <v>0</v>
      </c>
      <c r="AO188" s="71">
        <v>0</v>
      </c>
      <c r="AP188" s="71">
        <v>214092788.10725003</v>
      </c>
      <c r="AQ188" s="72"/>
      <c r="AR188" s="71">
        <v>408</v>
      </c>
      <c r="AS188" s="71">
        <v>129</v>
      </c>
      <c r="AT188" s="71">
        <v>0</v>
      </c>
      <c r="AU188" s="71">
        <v>0</v>
      </c>
      <c r="AV188" s="71">
        <v>0</v>
      </c>
      <c r="AW188" s="71">
        <v>0</v>
      </c>
      <c r="AX188" s="71"/>
      <c r="AY188" s="72"/>
      <c r="AZ188" s="71">
        <v>1798.1</v>
      </c>
      <c r="BA188" s="71">
        <v>6123.9</v>
      </c>
      <c r="BB188" s="71">
        <v>0</v>
      </c>
      <c r="BC188" s="71">
        <v>0</v>
      </c>
      <c r="BD188" s="71">
        <v>0</v>
      </c>
      <c r="BE188" s="71">
        <v>0</v>
      </c>
      <c r="BF188" s="71"/>
      <c r="BG188" s="72"/>
      <c r="BH188" s="71">
        <v>0</v>
      </c>
      <c r="BI188" s="71">
        <v>0</v>
      </c>
      <c r="BJ188" s="71">
        <v>14.532</v>
      </c>
      <c r="BK188" s="71">
        <v>0</v>
      </c>
      <c r="BL188" s="71">
        <v>6.0350000000000001</v>
      </c>
      <c r="BM188" s="71">
        <v>0</v>
      </c>
      <c r="BN188" s="72"/>
      <c r="BO188" s="71">
        <v>0</v>
      </c>
      <c r="BP188" s="71">
        <v>0</v>
      </c>
      <c r="BQ188" s="71">
        <v>2</v>
      </c>
      <c r="BR188" s="71">
        <v>0</v>
      </c>
      <c r="BS188" s="71">
        <v>1</v>
      </c>
      <c r="BT188" s="71">
        <v>0</v>
      </c>
      <c r="BU188"/>
      <c r="BV188" s="70">
        <v>20.567</v>
      </c>
      <c r="BW188" s="70">
        <v>0</v>
      </c>
      <c r="BX188" s="70">
        <v>0</v>
      </c>
      <c r="BY188" s="70">
        <v>0</v>
      </c>
      <c r="BZ188" s="70">
        <v>0</v>
      </c>
      <c r="CA188" s="70">
        <v>0</v>
      </c>
      <c r="CB188" s="70">
        <v>0</v>
      </c>
      <c r="CC188" s="70">
        <v>0</v>
      </c>
      <c r="CD188" s="70">
        <v>0</v>
      </c>
    </row>
    <row r="189" spans="1:82">
      <c r="A189" s="70" t="s">
        <v>1922</v>
      </c>
      <c r="B189" s="70">
        <v>302</v>
      </c>
      <c r="C189" s="70">
        <v>13</v>
      </c>
      <c r="D189" s="70">
        <v>18</v>
      </c>
      <c r="E189" s="70">
        <v>2016</v>
      </c>
      <c r="F189" s="70" t="s">
        <v>155</v>
      </c>
      <c r="G189" s="70" t="s">
        <v>1909</v>
      </c>
      <c r="H189" s="70" t="s">
        <v>1910</v>
      </c>
      <c r="I189" s="148"/>
      <c r="J189" s="71">
        <v>53.477884675980057</v>
      </c>
      <c r="K189" s="71">
        <v>4.2606964350798151</v>
      </c>
      <c r="L189" s="71">
        <v>8.5637889350296028</v>
      </c>
      <c r="M189" s="71">
        <v>52.089992283709705</v>
      </c>
      <c r="N189" s="71">
        <v>46.09165951591595</v>
      </c>
      <c r="O189" s="71">
        <v>34.876383373334193</v>
      </c>
      <c r="P189" s="71">
        <v>38.758024868002352</v>
      </c>
      <c r="Q189" s="71">
        <v>2.3879275975969558</v>
      </c>
      <c r="R189" s="71">
        <v>0</v>
      </c>
      <c r="S189" s="71">
        <v>3.1002993000700001</v>
      </c>
      <c r="T189" s="72"/>
      <c r="U189" s="71">
        <v>6183227</v>
      </c>
      <c r="V189" s="71">
        <v>1755</v>
      </c>
      <c r="W189" s="71">
        <v>347</v>
      </c>
      <c r="X189" s="71">
        <v>12001</v>
      </c>
      <c r="Y189" s="71">
        <v>12307</v>
      </c>
      <c r="Z189" s="71">
        <v>20512</v>
      </c>
      <c r="AA189" s="71">
        <v>7977</v>
      </c>
      <c r="AB189" s="71">
        <v>33808</v>
      </c>
      <c r="AC189" s="71">
        <v>0</v>
      </c>
      <c r="AD189" s="71">
        <v>3.1002993000700001</v>
      </c>
      <c r="AE189" s="72"/>
      <c r="AF189" s="71">
        <v>61696958.210927904</v>
      </c>
      <c r="AG189" s="71">
        <v>3153485.7526929071</v>
      </c>
      <c r="AH189" s="71">
        <v>1366797.993995568</v>
      </c>
      <c r="AI189" s="71">
        <v>76725624.946780235</v>
      </c>
      <c r="AJ189" s="71">
        <v>69017126.955424324</v>
      </c>
      <c r="AK189" s="71">
        <v>0</v>
      </c>
      <c r="AL189" s="71">
        <v>0</v>
      </c>
      <c r="AM189" s="71">
        <v>4636844.1572033027</v>
      </c>
      <c r="AN189" s="71">
        <v>0</v>
      </c>
      <c r="AO189" s="71">
        <v>0</v>
      </c>
      <c r="AP189" s="71">
        <v>216596838.01702428</v>
      </c>
      <c r="AQ189" s="72"/>
      <c r="AR189" s="71">
        <v>435</v>
      </c>
      <c r="AS189" s="71">
        <v>158</v>
      </c>
      <c r="AT189" s="71">
        <v>0</v>
      </c>
      <c r="AU189" s="71">
        <v>0</v>
      </c>
      <c r="AV189" s="71">
        <v>0</v>
      </c>
      <c r="AW189" s="71">
        <v>0</v>
      </c>
      <c r="AX189" s="71"/>
      <c r="AY189" s="72"/>
      <c r="AZ189" s="71">
        <v>1950.4</v>
      </c>
      <c r="BA189" s="71">
        <v>7828.8</v>
      </c>
      <c r="BB189" s="71">
        <v>0</v>
      </c>
      <c r="BC189" s="71">
        <v>0</v>
      </c>
      <c r="BD189" s="71">
        <v>0</v>
      </c>
      <c r="BE189" s="71">
        <v>0</v>
      </c>
      <c r="BF189" s="71"/>
      <c r="BG189" s="72"/>
      <c r="BH189" s="71">
        <v>0</v>
      </c>
      <c r="BI189" s="71">
        <v>0</v>
      </c>
      <c r="BJ189" s="71">
        <v>16.632999999999999</v>
      </c>
      <c r="BK189" s="71">
        <v>0</v>
      </c>
      <c r="BL189" s="71">
        <v>5.9260000000000002</v>
      </c>
      <c r="BM189" s="71">
        <v>0</v>
      </c>
      <c r="BN189" s="72"/>
      <c r="BO189" s="71">
        <v>0</v>
      </c>
      <c r="BP189" s="71">
        <v>0</v>
      </c>
      <c r="BQ189" s="71">
        <v>3</v>
      </c>
      <c r="BR189" s="71">
        <v>0</v>
      </c>
      <c r="BS189" s="71">
        <v>1</v>
      </c>
      <c r="BT189" s="71">
        <v>0</v>
      </c>
      <c r="BU189"/>
      <c r="BV189" s="70">
        <v>22.559000000000001</v>
      </c>
      <c r="BW189" s="70">
        <v>0</v>
      </c>
      <c r="BX189" s="70">
        <v>0</v>
      </c>
      <c r="BY189" s="70">
        <v>0</v>
      </c>
      <c r="BZ189" s="70">
        <v>0</v>
      </c>
      <c r="CA189" s="70">
        <v>0</v>
      </c>
      <c r="CB189" s="70">
        <v>0</v>
      </c>
      <c r="CC189" s="70">
        <v>0</v>
      </c>
      <c r="CD189" s="70">
        <v>0</v>
      </c>
    </row>
    <row r="190" spans="1:82">
      <c r="A190" s="70" t="s">
        <v>1923</v>
      </c>
      <c r="B190" s="70">
        <v>303</v>
      </c>
      <c r="C190" s="70">
        <v>14</v>
      </c>
      <c r="D190" s="70">
        <v>18</v>
      </c>
      <c r="E190" s="70">
        <v>2017</v>
      </c>
      <c r="F190" s="70" t="s">
        <v>156</v>
      </c>
      <c r="G190" s="70" t="s">
        <v>1909</v>
      </c>
      <c r="H190" s="70" t="s">
        <v>1910</v>
      </c>
      <c r="I190" s="148"/>
      <c r="J190" s="71">
        <v>52.624734244285413</v>
      </c>
      <c r="K190" s="71">
        <v>4.241362014964289</v>
      </c>
      <c r="L190" s="71">
        <v>9.1934119827322931</v>
      </c>
      <c r="M190" s="71">
        <v>46.12509734931384</v>
      </c>
      <c r="N190" s="71">
        <v>44.334719855700698</v>
      </c>
      <c r="O190" s="71">
        <v>34.150064480928378</v>
      </c>
      <c r="P190" s="71">
        <v>38.174550563862404</v>
      </c>
      <c r="Q190" s="71">
        <v>2.26983675970359</v>
      </c>
      <c r="R190" s="71">
        <v>0</v>
      </c>
      <c r="S190" s="71">
        <v>4.9103393633200012</v>
      </c>
      <c r="T190" s="72"/>
      <c r="U190" s="71">
        <v>6189889</v>
      </c>
      <c r="V190" s="71">
        <v>1755</v>
      </c>
      <c r="W190" s="71">
        <v>347</v>
      </c>
      <c r="X190" s="71">
        <v>12001</v>
      </c>
      <c r="Y190" s="71">
        <v>12251</v>
      </c>
      <c r="Z190" s="71">
        <v>20418</v>
      </c>
      <c r="AA190" s="71">
        <v>7907</v>
      </c>
      <c r="AB190" s="71">
        <v>33232</v>
      </c>
      <c r="AC190" s="71">
        <v>0</v>
      </c>
      <c r="AD190" s="71">
        <v>4.9103393633200012</v>
      </c>
      <c r="AE190" s="72"/>
      <c r="AF190" s="71">
        <v>61533520.505471297</v>
      </c>
      <c r="AG190" s="71">
        <v>3173817.1317932252</v>
      </c>
      <c r="AH190" s="71">
        <v>1883494.187007623</v>
      </c>
      <c r="AI190" s="71">
        <v>72446040.58356522</v>
      </c>
      <c r="AJ190" s="71">
        <v>64125717.324907787</v>
      </c>
      <c r="AK190" s="71">
        <v>0</v>
      </c>
      <c r="AL190" s="71">
        <v>0</v>
      </c>
      <c r="AM190" s="71">
        <v>4564976.2284538597</v>
      </c>
      <c r="AN190" s="71">
        <v>0</v>
      </c>
      <c r="AO190" s="71">
        <v>0</v>
      </c>
      <c r="AP190" s="71">
        <v>207727565.96119899</v>
      </c>
      <c r="AQ190" s="72"/>
      <c r="AR190" s="71">
        <v>461</v>
      </c>
      <c r="AS190" s="71">
        <v>170</v>
      </c>
      <c r="AT190" s="71">
        <v>0</v>
      </c>
      <c r="AU190" s="71">
        <v>0</v>
      </c>
      <c r="AV190" s="71">
        <v>0</v>
      </c>
      <c r="AW190" s="71">
        <v>0</v>
      </c>
      <c r="AX190" s="71"/>
      <c r="AY190" s="72"/>
      <c r="AZ190" s="71">
        <v>2090.6</v>
      </c>
      <c r="BA190" s="71">
        <v>8182.9</v>
      </c>
      <c r="BB190" s="71">
        <v>0</v>
      </c>
      <c r="BC190" s="71">
        <v>0</v>
      </c>
      <c r="BD190" s="71">
        <v>0</v>
      </c>
      <c r="BE190" s="71">
        <v>0</v>
      </c>
      <c r="BF190" s="71"/>
      <c r="BG190" s="72"/>
      <c r="BH190" s="71">
        <v>0</v>
      </c>
      <c r="BI190" s="71">
        <v>0</v>
      </c>
      <c r="BJ190" s="71">
        <v>16.739999999999998</v>
      </c>
      <c r="BK190" s="71">
        <v>0</v>
      </c>
      <c r="BL190" s="71">
        <v>6.0229999999999997</v>
      </c>
      <c r="BM190" s="71">
        <v>0</v>
      </c>
      <c r="BN190" s="72"/>
      <c r="BO190" s="71">
        <v>0</v>
      </c>
      <c r="BP190" s="71">
        <v>0</v>
      </c>
      <c r="BQ190" s="71">
        <v>3</v>
      </c>
      <c r="BR190" s="71">
        <v>0</v>
      </c>
      <c r="BS190" s="71">
        <v>1</v>
      </c>
      <c r="BT190" s="71">
        <v>0</v>
      </c>
      <c r="BU190"/>
      <c r="BV190" s="70">
        <v>22.763000000000002</v>
      </c>
      <c r="BW190" s="70">
        <v>0</v>
      </c>
      <c r="BX190" s="70">
        <v>0</v>
      </c>
      <c r="BY190" s="70">
        <v>0</v>
      </c>
      <c r="BZ190" s="70">
        <v>0</v>
      </c>
      <c r="CA190" s="70">
        <v>0</v>
      </c>
      <c r="CB190" s="70">
        <v>0</v>
      </c>
      <c r="CC190" s="70">
        <v>0</v>
      </c>
      <c r="CD190" s="70">
        <v>0</v>
      </c>
    </row>
    <row r="191" spans="1:82">
      <c r="A191" s="70" t="s">
        <v>1924</v>
      </c>
      <c r="B191" s="70">
        <v>304</v>
      </c>
      <c r="C191" s="70">
        <v>15</v>
      </c>
      <c r="D191" s="70">
        <v>18</v>
      </c>
      <c r="E191" s="70">
        <v>2018</v>
      </c>
      <c r="F191" s="70" t="s">
        <v>183</v>
      </c>
      <c r="G191" s="70" t="s">
        <v>1909</v>
      </c>
      <c r="H191" s="70" t="s">
        <v>1910</v>
      </c>
      <c r="I191" s="148"/>
      <c r="J191" s="71">
        <v>47.237464344937258</v>
      </c>
      <c r="K191" s="71">
        <v>3.9953391326123135</v>
      </c>
      <c r="L191" s="71">
        <v>8.1445165324470299</v>
      </c>
      <c r="M191" s="71">
        <v>47.69240647692952</v>
      </c>
      <c r="N191" s="71">
        <v>39.569702419224853</v>
      </c>
      <c r="O191" s="71">
        <v>33.134283145524542</v>
      </c>
      <c r="P191" s="71">
        <v>37.526878457126308</v>
      </c>
      <c r="Q191" s="71">
        <v>2.0646940281933701</v>
      </c>
      <c r="R191" s="71">
        <v>0</v>
      </c>
      <c r="S191" s="71">
        <v>4.3670595199999998</v>
      </c>
      <c r="T191" s="72"/>
      <c r="U191" s="71">
        <v>5925412</v>
      </c>
      <c r="V191" s="71">
        <v>1755</v>
      </c>
      <c r="W191" s="71">
        <v>347</v>
      </c>
      <c r="X191" s="71">
        <v>12001</v>
      </c>
      <c r="Y191" s="71">
        <v>12180</v>
      </c>
      <c r="Z191" s="71">
        <v>20190</v>
      </c>
      <c r="AA191" s="71">
        <v>7851</v>
      </c>
      <c r="AB191" s="71">
        <v>32576</v>
      </c>
      <c r="AC191" s="71">
        <v>0</v>
      </c>
      <c r="AD191" s="71">
        <v>4.3670595199999998</v>
      </c>
      <c r="AE191" s="72"/>
      <c r="AF191" s="71">
        <v>56095072.933444731</v>
      </c>
      <c r="AG191" s="71">
        <v>2832034.3903430449</v>
      </c>
      <c r="AH191" s="71">
        <v>1774808.1652345411</v>
      </c>
      <c r="AI191" s="71">
        <v>73780671.189272851</v>
      </c>
      <c r="AJ191" s="71">
        <v>60515216.235908672</v>
      </c>
      <c r="AK191" s="71">
        <v>0</v>
      </c>
      <c r="AL191" s="71">
        <v>0</v>
      </c>
      <c r="AM191" s="71">
        <v>4484122.5825426737</v>
      </c>
      <c r="AN191" s="71">
        <v>0</v>
      </c>
      <c r="AO191" s="71">
        <v>0</v>
      </c>
      <c r="AP191" s="71">
        <v>199481925.49674651</v>
      </c>
      <c r="AQ191" s="72"/>
      <c r="AR191" s="71">
        <v>475</v>
      </c>
      <c r="AS191" s="71">
        <v>195</v>
      </c>
      <c r="AT191" s="71">
        <v>0</v>
      </c>
      <c r="AU191" s="71">
        <v>1</v>
      </c>
      <c r="AV191" s="71">
        <v>0</v>
      </c>
      <c r="AW191" s="71">
        <v>0</v>
      </c>
      <c r="AX191" s="71"/>
      <c r="AY191" s="72"/>
      <c r="AZ191" s="71">
        <v>2174.1999999999998</v>
      </c>
      <c r="BA191" s="71">
        <v>9091</v>
      </c>
      <c r="BB191" s="71">
        <v>0</v>
      </c>
      <c r="BC191" s="71">
        <v>378</v>
      </c>
      <c r="BD191" s="71">
        <v>0</v>
      </c>
      <c r="BE191" s="71">
        <v>0</v>
      </c>
      <c r="BF191" s="71"/>
      <c r="BG191" s="72"/>
      <c r="BH191" s="71">
        <v>0</v>
      </c>
      <c r="BI191" s="71">
        <v>0</v>
      </c>
      <c r="BJ191" s="71">
        <v>16.111000000000001</v>
      </c>
      <c r="BK191" s="71">
        <v>0</v>
      </c>
      <c r="BL191" s="71">
        <v>5.5670000000000002</v>
      </c>
      <c r="BM191" s="71">
        <v>0</v>
      </c>
      <c r="BN191" s="72"/>
      <c r="BO191" s="71">
        <v>0</v>
      </c>
      <c r="BP191" s="71">
        <v>0</v>
      </c>
      <c r="BQ191" s="71">
        <v>3</v>
      </c>
      <c r="BR191" s="71">
        <v>0</v>
      </c>
      <c r="BS191" s="71">
        <v>1</v>
      </c>
      <c r="BT191" s="71">
        <v>0</v>
      </c>
      <c r="BU191"/>
      <c r="BV191" s="70">
        <v>21.678000000000001</v>
      </c>
      <c r="BW191" s="70">
        <v>0</v>
      </c>
      <c r="BX191" s="70">
        <v>0</v>
      </c>
      <c r="BY191" s="70">
        <v>0</v>
      </c>
      <c r="BZ191" s="70">
        <v>0</v>
      </c>
      <c r="CA191" s="70">
        <v>0</v>
      </c>
      <c r="CB191" s="70">
        <v>0</v>
      </c>
      <c r="CC191" s="70">
        <v>0</v>
      </c>
      <c r="CD191" s="70">
        <v>0</v>
      </c>
    </row>
    <row r="192" spans="1:82">
      <c r="A192" s="70" t="s">
        <v>1925</v>
      </c>
      <c r="B192" s="70">
        <v>305</v>
      </c>
      <c r="C192" s="70">
        <v>16</v>
      </c>
      <c r="D192" s="70">
        <v>18</v>
      </c>
      <c r="E192" s="70">
        <v>2019</v>
      </c>
      <c r="F192" s="70" t="s">
        <v>158</v>
      </c>
      <c r="G192" s="70" t="s">
        <v>1909</v>
      </c>
      <c r="H192" s="70" t="s">
        <v>1910</v>
      </c>
      <c r="I192" s="148"/>
      <c r="J192" s="71">
        <v>43.268323458299037</v>
      </c>
      <c r="K192" s="71">
        <v>3.6325547876439854</v>
      </c>
      <c r="L192" s="71">
        <v>8.1816152445272117</v>
      </c>
      <c r="M192" s="71">
        <v>48.969330991820335</v>
      </c>
      <c r="N192" s="71">
        <v>37.600646416507317</v>
      </c>
      <c r="O192" s="71">
        <v>31.921502873653491</v>
      </c>
      <c r="P192" s="71">
        <v>36.793726306629402</v>
      </c>
      <c r="Q192" s="71">
        <v>1.9752207071635299</v>
      </c>
      <c r="R192" s="71">
        <v>0</v>
      </c>
      <c r="S192" s="71">
        <v>5.1267303899999996</v>
      </c>
      <c r="T192" s="72"/>
      <c r="U192" s="71">
        <v>5704947</v>
      </c>
      <c r="V192" s="71">
        <v>1755</v>
      </c>
      <c r="W192" s="71">
        <v>347</v>
      </c>
      <c r="X192" s="71">
        <v>12001</v>
      </c>
      <c r="Y192" s="71">
        <v>12183</v>
      </c>
      <c r="Z192" s="71">
        <v>19985</v>
      </c>
      <c r="AA192" s="71">
        <v>7640</v>
      </c>
      <c r="AB192" s="71">
        <v>32008</v>
      </c>
      <c r="AC192" s="71">
        <v>0</v>
      </c>
      <c r="AD192" s="71">
        <v>5.1267303899999996</v>
      </c>
      <c r="AE192" s="72"/>
      <c r="AF192" s="71">
        <v>54330776.830990143</v>
      </c>
      <c r="AG192" s="71">
        <v>2748599.542982256</v>
      </c>
      <c r="AH192" s="71">
        <v>1870820.17924954</v>
      </c>
      <c r="AI192" s="71">
        <v>81908555.714841649</v>
      </c>
      <c r="AJ192" s="71">
        <v>56308849.22886572</v>
      </c>
      <c r="AK192" s="71">
        <v>0</v>
      </c>
      <c r="AL192" s="71">
        <v>0</v>
      </c>
      <c r="AM192" s="71">
        <v>4359248.6439050073</v>
      </c>
      <c r="AN192" s="71">
        <v>0</v>
      </c>
      <c r="AO192" s="71">
        <v>0</v>
      </c>
      <c r="AP192" s="71">
        <v>201526850.14083433</v>
      </c>
      <c r="AQ192" s="72"/>
      <c r="AR192" s="71">
        <v>489</v>
      </c>
      <c r="AS192" s="71">
        <v>226</v>
      </c>
      <c r="AT192" s="71">
        <v>0</v>
      </c>
      <c r="AU192" s="71">
        <v>1</v>
      </c>
      <c r="AV192" s="71">
        <v>0</v>
      </c>
      <c r="AW192" s="71">
        <v>0</v>
      </c>
      <c r="AX192" s="71"/>
      <c r="AY192" s="72"/>
      <c r="AZ192" s="71">
        <v>2260.6999999999998</v>
      </c>
      <c r="BA192" s="71">
        <v>10339.700000000001</v>
      </c>
      <c r="BB192" s="71">
        <v>0</v>
      </c>
      <c r="BC192" s="71">
        <v>377.6</v>
      </c>
      <c r="BD192" s="71">
        <v>0</v>
      </c>
      <c r="BE192" s="71">
        <v>0</v>
      </c>
      <c r="BF192" s="71"/>
      <c r="BG192" s="72"/>
      <c r="BH192" s="71">
        <v>0</v>
      </c>
      <c r="BI192" s="71">
        <v>0</v>
      </c>
      <c r="BJ192" s="71">
        <v>10.037000000000001</v>
      </c>
      <c r="BK192" s="71">
        <v>0</v>
      </c>
      <c r="BL192" s="71">
        <v>0</v>
      </c>
      <c r="BM192" s="71">
        <v>0</v>
      </c>
      <c r="BN192" s="72"/>
      <c r="BO192" s="71">
        <v>0</v>
      </c>
      <c r="BP192" s="71">
        <v>0</v>
      </c>
      <c r="BQ192" s="71">
        <v>2</v>
      </c>
      <c r="BR192" s="71">
        <v>0</v>
      </c>
      <c r="BS192" s="71">
        <v>0</v>
      </c>
      <c r="BT192" s="71">
        <v>0</v>
      </c>
      <c r="BU192"/>
      <c r="BV192" s="70">
        <v>10.037000000000001</v>
      </c>
      <c r="BW192" s="70">
        <v>0</v>
      </c>
      <c r="BX192" s="70">
        <v>0</v>
      </c>
      <c r="BY192" s="70">
        <v>0</v>
      </c>
      <c r="BZ192" s="70">
        <v>0</v>
      </c>
      <c r="CA192" s="70">
        <v>0</v>
      </c>
      <c r="CB192" s="70">
        <v>0</v>
      </c>
      <c r="CC192" s="70">
        <v>0</v>
      </c>
      <c r="CD192" s="70">
        <v>0</v>
      </c>
    </row>
    <row r="193" spans="1:82">
      <c r="A193" s="70" t="s">
        <v>1926</v>
      </c>
      <c r="B193" s="70">
        <v>306</v>
      </c>
      <c r="C193" s="70">
        <v>17</v>
      </c>
      <c r="D193" s="70">
        <v>18</v>
      </c>
      <c r="E193" s="70">
        <v>2020</v>
      </c>
      <c r="F193" s="70" t="s">
        <v>159</v>
      </c>
      <c r="G193" s="70" t="s">
        <v>1909</v>
      </c>
      <c r="H193" s="70" t="s">
        <v>1910</v>
      </c>
      <c r="I193" s="148"/>
      <c r="J193" s="71">
        <v>35.718084325044721</v>
      </c>
      <c r="K193" s="71">
        <v>3.710301774758594</v>
      </c>
      <c r="L193" s="71">
        <v>8.8528693407062917</v>
      </c>
      <c r="M193" s="71">
        <v>39.250048776076859</v>
      </c>
      <c r="N193" s="71">
        <v>36.403697818415807</v>
      </c>
      <c r="O193" s="71">
        <v>27.715851003646506</v>
      </c>
      <c r="P193" s="71">
        <v>34.702619273356582</v>
      </c>
      <c r="Q193" s="71">
        <v>1.8504823038750999</v>
      </c>
      <c r="R193" s="71">
        <v>0</v>
      </c>
      <c r="S193" s="71">
        <v>6.0002649819199991</v>
      </c>
      <c r="T193" s="72"/>
      <c r="U193" s="71">
        <v>4521150</v>
      </c>
      <c r="V193" s="71">
        <v>1626</v>
      </c>
      <c r="W193" s="71">
        <v>443</v>
      </c>
      <c r="X193" s="71">
        <v>10946</v>
      </c>
      <c r="Y193" s="71">
        <v>12155</v>
      </c>
      <c r="Z193" s="71">
        <v>19805</v>
      </c>
      <c r="AA193" s="71">
        <v>7659</v>
      </c>
      <c r="AB193" s="71">
        <v>31385</v>
      </c>
      <c r="AC193" s="71">
        <v>0</v>
      </c>
      <c r="AD193" s="71">
        <v>6.0002649819199991</v>
      </c>
      <c r="AE193" s="72"/>
      <c r="AF193" s="71">
        <v>44846207.141230188</v>
      </c>
      <c r="AG193" s="71">
        <v>2737861.9881781219</v>
      </c>
      <c r="AH193" s="71">
        <v>2148914.5270303441</v>
      </c>
      <c r="AI193" s="71">
        <v>69292979.126530141</v>
      </c>
      <c r="AJ193" s="71">
        <v>65748184.534162417</v>
      </c>
      <c r="AK193" s="71"/>
      <c r="AL193" s="71"/>
      <c r="AM193" s="71">
        <v>4096091.1946227397</v>
      </c>
      <c r="AN193" s="71"/>
      <c r="AO193" s="71"/>
      <c r="AP193" s="71">
        <v>188870238.51175395</v>
      </c>
      <c r="AQ193" s="72"/>
      <c r="AR193" s="71">
        <v>512</v>
      </c>
      <c r="AS193" s="71">
        <v>249</v>
      </c>
      <c r="AT193" s="71">
        <v>0</v>
      </c>
      <c r="AU193" s="71">
        <v>1</v>
      </c>
      <c r="AV193" s="71">
        <v>0</v>
      </c>
      <c r="AW193" s="71">
        <v>0</v>
      </c>
      <c r="AX193" s="71"/>
      <c r="AY193" s="72"/>
      <c r="AZ193" s="71">
        <v>2420.9</v>
      </c>
      <c r="BA193" s="71">
        <v>11376.4</v>
      </c>
      <c r="BB193" s="71">
        <v>0</v>
      </c>
      <c r="BC193" s="71">
        <v>377.6</v>
      </c>
      <c r="BD193" s="71">
        <v>0</v>
      </c>
      <c r="BE193" s="71">
        <v>0</v>
      </c>
      <c r="BF193" s="71"/>
      <c r="BG193" s="72"/>
      <c r="BH193" s="71">
        <v>0</v>
      </c>
      <c r="BI193" s="71">
        <v>0</v>
      </c>
      <c r="BJ193" s="71">
        <v>7.508</v>
      </c>
      <c r="BK193" s="71">
        <v>0</v>
      </c>
      <c r="BL193" s="71">
        <v>4.0129999999999999</v>
      </c>
      <c r="BM193" s="71">
        <v>0</v>
      </c>
      <c r="BN193" s="72"/>
      <c r="BO193" s="71">
        <v>0</v>
      </c>
      <c r="BP193" s="71">
        <v>0</v>
      </c>
      <c r="BQ193" s="71">
        <v>2</v>
      </c>
      <c r="BR193" s="71">
        <v>0</v>
      </c>
      <c r="BS193" s="71">
        <v>1</v>
      </c>
      <c r="BT193" s="71">
        <v>0</v>
      </c>
      <c r="BU193"/>
      <c r="BV193" s="70">
        <v>11.521000000000001</v>
      </c>
      <c r="BW193" s="70">
        <v>0</v>
      </c>
      <c r="BX193" s="70">
        <v>0</v>
      </c>
      <c r="BY193" s="70">
        <v>0</v>
      </c>
      <c r="BZ193" s="70">
        <v>0</v>
      </c>
      <c r="CA193" s="70">
        <v>0</v>
      </c>
      <c r="CB193" s="70">
        <v>0</v>
      </c>
      <c r="CC193" s="70">
        <v>0</v>
      </c>
      <c r="CD193" s="70">
        <v>0</v>
      </c>
    </row>
    <row r="194" spans="1:82">
      <c r="A194" s="70" t="s">
        <v>1927</v>
      </c>
      <c r="B194" s="70">
        <v>306</v>
      </c>
      <c r="C194" s="70">
        <v>18</v>
      </c>
      <c r="D194" s="70">
        <v>18</v>
      </c>
      <c r="E194" s="70">
        <v>2021</v>
      </c>
      <c r="F194" s="70" t="s">
        <v>160</v>
      </c>
      <c r="G194" s="70" t="s">
        <v>1909</v>
      </c>
      <c r="H194" s="70" t="s">
        <v>1910</v>
      </c>
      <c r="I194" s="148"/>
      <c r="J194" s="71">
        <v>29.652827369267914</v>
      </c>
      <c r="K194" s="71">
        <v>4.0452748652719084</v>
      </c>
      <c r="L194" s="71">
        <v>9.9683493882006591</v>
      </c>
      <c r="M194" s="71">
        <v>44.822453841139207</v>
      </c>
      <c r="N194" s="71">
        <v>37.505892654504407</v>
      </c>
      <c r="O194" s="71">
        <v>26.560229209353533</v>
      </c>
      <c r="P194" s="71">
        <v>35.486159818732624</v>
      </c>
      <c r="Q194" s="71">
        <v>1.7947029071823799</v>
      </c>
      <c r="R194" s="71">
        <v>0</v>
      </c>
      <c r="S194" s="71">
        <v>6.3432732806399983</v>
      </c>
      <c r="T194" s="72"/>
      <c r="U194" s="71">
        <v>4031035</v>
      </c>
      <c r="V194" s="71">
        <v>1626</v>
      </c>
      <c r="W194" s="71">
        <v>443</v>
      </c>
      <c r="X194" s="71">
        <v>10946</v>
      </c>
      <c r="Y194" s="71">
        <v>12065</v>
      </c>
      <c r="Z194" s="71">
        <v>19542</v>
      </c>
      <c r="AA194" s="71">
        <v>7637</v>
      </c>
      <c r="AB194" s="71">
        <v>30738</v>
      </c>
      <c r="AC194" s="71">
        <v>0</v>
      </c>
      <c r="AD194" s="71">
        <v>6.3432732806399983</v>
      </c>
      <c r="AE194" s="72"/>
      <c r="AF194" s="71">
        <v>36154042.157645345</v>
      </c>
      <c r="AG194" s="71">
        <v>2791307.1448935363</v>
      </c>
      <c r="AH194" s="71">
        <v>2312062.5859700385</v>
      </c>
      <c r="AI194" s="71">
        <v>68795263.758424118</v>
      </c>
      <c r="AJ194" s="71">
        <v>63154936.84524706</v>
      </c>
      <c r="AK194" s="71">
        <v>0</v>
      </c>
      <c r="AL194" s="71">
        <v>0</v>
      </c>
      <c r="AM194" s="71">
        <v>4034789.3834362463</v>
      </c>
      <c r="AN194" s="71">
        <v>0</v>
      </c>
      <c r="AO194" s="71">
        <v>0</v>
      </c>
      <c r="AP194" s="71">
        <v>177242401.87561634</v>
      </c>
      <c r="AQ194" s="72"/>
      <c r="AR194" s="71">
        <v>534</v>
      </c>
      <c r="AS194" s="71">
        <v>263</v>
      </c>
      <c r="AT194" s="71">
        <v>0</v>
      </c>
      <c r="AU194" s="71">
        <v>1</v>
      </c>
      <c r="AV194" s="71">
        <v>0</v>
      </c>
      <c r="AW194" s="71">
        <v>0</v>
      </c>
      <c r="AX194" s="71"/>
      <c r="AY194" s="72"/>
      <c r="AZ194" s="71">
        <v>2611.400000000001</v>
      </c>
      <c r="BA194" s="71">
        <v>11990.3</v>
      </c>
      <c r="BB194" s="71">
        <v>0</v>
      </c>
      <c r="BC194" s="71">
        <v>377.6</v>
      </c>
      <c r="BD194" s="71">
        <v>0</v>
      </c>
      <c r="BE194" s="71">
        <v>0</v>
      </c>
      <c r="BF194" s="71"/>
      <c r="BG194" s="72"/>
      <c r="BH194" s="71">
        <v>0</v>
      </c>
      <c r="BI194" s="71">
        <v>0</v>
      </c>
      <c r="BJ194" s="71">
        <v>7.508</v>
      </c>
      <c r="BK194" s="71">
        <v>0</v>
      </c>
      <c r="BL194" s="71">
        <v>4.4740000000000002</v>
      </c>
      <c r="BM194" s="71">
        <v>0</v>
      </c>
      <c r="BN194" s="72"/>
      <c r="BO194" s="71">
        <v>0</v>
      </c>
      <c r="BP194" s="71">
        <v>0</v>
      </c>
      <c r="BQ194" s="71">
        <v>2</v>
      </c>
      <c r="BR194" s="71">
        <v>0</v>
      </c>
      <c r="BS194" s="71">
        <v>1</v>
      </c>
      <c r="BT194" s="71">
        <v>0</v>
      </c>
      <c r="BU194"/>
      <c r="BV194" s="70">
        <v>11.981999999999999</v>
      </c>
      <c r="BW194" s="70">
        <v>0</v>
      </c>
      <c r="BX194" s="70">
        <v>0</v>
      </c>
      <c r="BY194" s="70">
        <v>0</v>
      </c>
      <c r="BZ194" s="70">
        <v>0</v>
      </c>
      <c r="CA194" s="70">
        <v>0</v>
      </c>
      <c r="CB194" s="70">
        <v>0</v>
      </c>
      <c r="CC194" s="70">
        <v>0</v>
      </c>
      <c r="CD194" s="70">
        <v>0</v>
      </c>
    </row>
    <row r="195" spans="1:82">
      <c r="A195" s="70" t="s">
        <v>1928</v>
      </c>
      <c r="B195" s="70">
        <v>306</v>
      </c>
      <c r="C195" s="70">
        <v>19</v>
      </c>
      <c r="D195" s="70">
        <v>18</v>
      </c>
      <c r="E195" s="70">
        <v>2022</v>
      </c>
      <c r="F195" s="70" t="s">
        <v>161</v>
      </c>
      <c r="G195" s="70" t="s">
        <v>1909</v>
      </c>
      <c r="H195" s="70" t="s">
        <v>1910</v>
      </c>
      <c r="I195" s="148"/>
      <c r="J195" s="71">
        <v>25.695978250522852</v>
      </c>
      <c r="K195" s="71">
        <v>3.85725886309418</v>
      </c>
      <c r="L195" s="71">
        <v>8.4593531948145859</v>
      </c>
      <c r="M195" s="71">
        <v>40.505427882504634</v>
      </c>
      <c r="N195" s="71">
        <v>39.783875495343963</v>
      </c>
      <c r="O195" s="71">
        <v>27.597335367018598</v>
      </c>
      <c r="P195" s="71">
        <v>34.907548348366355</v>
      </c>
      <c r="Q195" s="71">
        <v>1.773041916628364</v>
      </c>
      <c r="R195" s="71">
        <v>0</v>
      </c>
      <c r="S195" s="71">
        <v>9.9638611586399985</v>
      </c>
      <c r="T195" s="72"/>
      <c r="U195" s="71">
        <v>3940671</v>
      </c>
      <c r="V195" s="71">
        <v>1626</v>
      </c>
      <c r="W195" s="71">
        <v>443</v>
      </c>
      <c r="X195" s="71">
        <v>10946</v>
      </c>
      <c r="Y195" s="71">
        <v>12058</v>
      </c>
      <c r="Z195" s="71">
        <v>19292</v>
      </c>
      <c r="AA195" s="71">
        <v>7627</v>
      </c>
      <c r="AB195" s="71">
        <v>30118</v>
      </c>
      <c r="AC195" s="71">
        <v>0</v>
      </c>
      <c r="AD195" s="71">
        <v>9.9638611586399985</v>
      </c>
      <c r="AE195" s="72"/>
      <c r="AF195" s="71">
        <v>31358795.714730389</v>
      </c>
      <c r="AG195" s="71">
        <v>2830769.4916381473</v>
      </c>
      <c r="AH195" s="71">
        <v>2443588.293781749</v>
      </c>
      <c r="AI195" s="71">
        <v>66328160.013284303</v>
      </c>
      <c r="AJ195" s="71">
        <v>67662056.758980647</v>
      </c>
      <c r="AK195" s="71">
        <v>0</v>
      </c>
      <c r="AL195" s="71">
        <v>0</v>
      </c>
      <c r="AM195" s="71">
        <v>3889055.8529535066</v>
      </c>
      <c r="AN195" s="71">
        <v>0</v>
      </c>
      <c r="AO195" s="71">
        <v>0</v>
      </c>
      <c r="AP195" s="71">
        <v>174512426.12536871</v>
      </c>
      <c r="AQ195" s="72"/>
      <c r="AR195" s="71">
        <v>546</v>
      </c>
      <c r="AS195" s="71">
        <v>273</v>
      </c>
      <c r="AT195" s="71">
        <v>0</v>
      </c>
      <c r="AU195" s="71">
        <v>1</v>
      </c>
      <c r="AV195" s="71">
        <v>0</v>
      </c>
      <c r="AW195" s="71">
        <v>0</v>
      </c>
      <c r="AX195" s="71"/>
      <c r="AY195" s="72"/>
      <c r="AZ195" s="71">
        <v>2700.0000000000018</v>
      </c>
      <c r="BA195" s="71">
        <v>14363.1</v>
      </c>
      <c r="BB195" s="71">
        <v>0</v>
      </c>
      <c r="BC195" s="71">
        <v>377.6</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1929</v>
      </c>
      <c r="B196" s="70">
        <v>306</v>
      </c>
      <c r="C196" s="70">
        <v>20</v>
      </c>
      <c r="D196" s="70">
        <v>18</v>
      </c>
      <c r="E196" s="70">
        <v>2023</v>
      </c>
      <c r="F196" s="70" t="s">
        <v>1539</v>
      </c>
      <c r="G196" s="70" t="s">
        <v>1909</v>
      </c>
      <c r="H196" s="70" t="s">
        <v>1910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563</v>
      </c>
      <c r="AS196" s="71">
        <v>288</v>
      </c>
      <c r="AT196" s="71">
        <v>0</v>
      </c>
      <c r="AU196" s="71">
        <v>2</v>
      </c>
      <c r="AV196" s="71">
        <v>0</v>
      </c>
      <c r="AW196" s="71">
        <v>0</v>
      </c>
      <c r="AX196" s="71"/>
      <c r="AY196" s="72"/>
      <c r="AZ196" s="71">
        <v>2831.3000000000029</v>
      </c>
      <c r="BA196" s="71">
        <v>15105.6</v>
      </c>
      <c r="BB196" s="71">
        <v>0</v>
      </c>
      <c r="BC196" s="71">
        <v>717.6</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1930</v>
      </c>
      <c r="B197" s="70">
        <v>306</v>
      </c>
      <c r="C197" s="70">
        <v>21</v>
      </c>
      <c r="D197" s="70">
        <v>18</v>
      </c>
      <c r="E197" s="70">
        <v>2024</v>
      </c>
      <c r="F197" s="70" t="s">
        <v>1554</v>
      </c>
      <c r="G197" s="1064" t="s">
        <v>1909</v>
      </c>
      <c r="H197" s="70" t="s">
        <v>1910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1931</v>
      </c>
      <c r="B198" s="70">
        <v>460</v>
      </c>
      <c r="C198" s="70">
        <v>1</v>
      </c>
      <c r="D198" s="70">
        <v>28</v>
      </c>
      <c r="E198" s="70">
        <v>1990</v>
      </c>
      <c r="F198" s="70" t="s">
        <v>787</v>
      </c>
      <c r="G198" s="1064" t="s">
        <v>1932</v>
      </c>
      <c r="H198" s="70" t="s">
        <v>1933</v>
      </c>
      <c r="I198" s="148"/>
      <c r="J198" s="71">
        <v>77.052886255480118</v>
      </c>
      <c r="K198" s="71">
        <v>6.4933238885830589</v>
      </c>
      <c r="L198" s="71">
        <v>0</v>
      </c>
      <c r="M198" s="71">
        <v>16.812047546895379</v>
      </c>
      <c r="N198" s="71">
        <v>17.84736600798006</v>
      </c>
      <c r="O198" s="71">
        <v>17.551166450739149</v>
      </c>
      <c r="P198" s="71">
        <v>21.18519350838038</v>
      </c>
      <c r="Q198" s="71">
        <v>1.55364962742968</v>
      </c>
      <c r="R198" s="71">
        <v>1.3419837446157941</v>
      </c>
      <c r="S198" s="71">
        <v>1.8156822803797159</v>
      </c>
      <c r="T198" s="72"/>
      <c r="U198" s="71">
        <v>10538754</v>
      </c>
      <c r="V198" s="71">
        <v>1476</v>
      </c>
      <c r="W198" s="71">
        <v>0</v>
      </c>
      <c r="X198" s="71">
        <v>6751</v>
      </c>
      <c r="Y198" s="71">
        <v>7409</v>
      </c>
      <c r="Z198" s="71">
        <v>7219</v>
      </c>
      <c r="AA198" s="71">
        <v>5144</v>
      </c>
      <c r="AB198" s="71">
        <v>25226</v>
      </c>
      <c r="AC198" s="71">
        <v>232434</v>
      </c>
      <c r="AD198" s="71">
        <v>1.8156822803797159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1934</v>
      </c>
      <c r="B199" s="70">
        <v>461</v>
      </c>
      <c r="C199" s="70">
        <v>2</v>
      </c>
      <c r="D199" s="70">
        <v>28</v>
      </c>
      <c r="E199" s="70">
        <v>2005</v>
      </c>
      <c r="F199" s="70" t="s">
        <v>789</v>
      </c>
      <c r="G199" s="70" t="s">
        <v>1932</v>
      </c>
      <c r="H199" s="70" t="s">
        <v>1933</v>
      </c>
      <c r="I199" s="148"/>
      <c r="J199" s="71">
        <v>28.637796888512462</v>
      </c>
      <c r="K199" s="71">
        <v>2.909981537126495</v>
      </c>
      <c r="L199" s="71">
        <v>0.35948907110965522</v>
      </c>
      <c r="M199" s="71">
        <v>39.119364837565307</v>
      </c>
      <c r="N199" s="71">
        <v>31.58147550581408</v>
      </c>
      <c r="O199" s="71">
        <v>31.672426754182901</v>
      </c>
      <c r="P199" s="71">
        <v>25.58081126537008</v>
      </c>
      <c r="Q199" s="71">
        <v>1.74804669794089</v>
      </c>
      <c r="R199" s="71">
        <v>0.90724221234588587</v>
      </c>
      <c r="S199" s="71">
        <v>0</v>
      </c>
      <c r="T199" s="72"/>
      <c r="U199" s="71">
        <v>4269130</v>
      </c>
      <c r="V199" s="71">
        <v>1271</v>
      </c>
      <c r="W199" s="71">
        <v>3</v>
      </c>
      <c r="X199" s="71">
        <v>8552</v>
      </c>
      <c r="Y199" s="71">
        <v>11602</v>
      </c>
      <c r="Z199" s="71">
        <v>15075</v>
      </c>
      <c r="AA199" s="71">
        <v>5087</v>
      </c>
      <c r="AB199" s="71">
        <v>29671</v>
      </c>
      <c r="AC199" s="71">
        <v>160427</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1935</v>
      </c>
      <c r="B200" s="70">
        <v>462</v>
      </c>
      <c r="C200" s="70">
        <v>3</v>
      </c>
      <c r="D200" s="70">
        <v>28</v>
      </c>
      <c r="E200" s="70">
        <v>2006</v>
      </c>
      <c r="F200" s="70" t="s">
        <v>790</v>
      </c>
      <c r="G200" s="70" t="s">
        <v>1932</v>
      </c>
      <c r="H200" s="70" t="s">
        <v>1933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1936</v>
      </c>
      <c r="B201" s="70">
        <v>463</v>
      </c>
      <c r="C201" s="70">
        <v>4</v>
      </c>
      <c r="D201" s="70">
        <v>28</v>
      </c>
      <c r="E201" s="70">
        <v>2007</v>
      </c>
      <c r="F201" s="70" t="s">
        <v>791</v>
      </c>
      <c r="G201" s="70" t="s">
        <v>1932</v>
      </c>
      <c r="H201" s="70" t="s">
        <v>1933</v>
      </c>
      <c r="I201" s="148"/>
      <c r="J201" s="71">
        <v>37.777604053517642</v>
      </c>
      <c r="K201" s="71">
        <v>2.806868767776828</v>
      </c>
      <c r="L201" s="71">
        <v>0.1117421175116065</v>
      </c>
      <c r="M201" s="71">
        <v>37.680090012557002</v>
      </c>
      <c r="N201" s="71">
        <v>33.22510321259292</v>
      </c>
      <c r="O201" s="71">
        <v>31.306129732869572</v>
      </c>
      <c r="P201" s="71">
        <v>24.827809857305411</v>
      </c>
      <c r="Q201" s="71">
        <v>1.8635584204459399</v>
      </c>
      <c r="R201" s="71">
        <v>0.63737273067559108</v>
      </c>
      <c r="S201" s="71">
        <v>0</v>
      </c>
      <c r="T201" s="72"/>
      <c r="U201" s="71">
        <v>7581125</v>
      </c>
      <c r="V201" s="71">
        <v>1147</v>
      </c>
      <c r="W201" s="71">
        <v>1</v>
      </c>
      <c r="X201" s="71">
        <v>9990</v>
      </c>
      <c r="Y201" s="71">
        <v>11954</v>
      </c>
      <c r="Z201" s="71">
        <v>15490</v>
      </c>
      <c r="AA201" s="71">
        <v>4862</v>
      </c>
      <c r="AB201" s="71">
        <v>29959</v>
      </c>
      <c r="AC201" s="71">
        <v>115940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1937</v>
      </c>
      <c r="B202" s="70">
        <v>464</v>
      </c>
      <c r="C202" s="70">
        <v>5</v>
      </c>
      <c r="D202" s="70">
        <v>28</v>
      </c>
      <c r="E202" s="70">
        <v>2008</v>
      </c>
      <c r="F202" s="70" t="s">
        <v>792</v>
      </c>
      <c r="G202" s="70" t="s">
        <v>1932</v>
      </c>
      <c r="H202" s="70" t="s">
        <v>1933</v>
      </c>
      <c r="I202" s="148"/>
      <c r="J202" s="71">
        <v>36.979023785864158</v>
      </c>
      <c r="K202" s="71">
        <v>2.0633273008953412</v>
      </c>
      <c r="L202" s="71">
        <v>9.2593457553543021E-2</v>
      </c>
      <c r="M202" s="71">
        <v>40.079021280479473</v>
      </c>
      <c r="N202" s="71">
        <v>32.937921485778503</v>
      </c>
      <c r="O202" s="71">
        <v>30.910408065760389</v>
      </c>
      <c r="P202" s="71">
        <v>24.508776030556469</v>
      </c>
      <c r="Q202" s="71">
        <v>1.8441735366697001</v>
      </c>
      <c r="R202" s="71">
        <v>0.66913290967242745</v>
      </c>
      <c r="S202" s="71">
        <v>0</v>
      </c>
      <c r="T202" s="72"/>
      <c r="U202" s="71">
        <v>7905539</v>
      </c>
      <c r="V202" s="71">
        <v>1147</v>
      </c>
      <c r="W202" s="71">
        <v>1</v>
      </c>
      <c r="X202" s="71">
        <v>9990</v>
      </c>
      <c r="Y202" s="71">
        <v>12095</v>
      </c>
      <c r="Z202" s="71">
        <v>15831</v>
      </c>
      <c r="AA202" s="71">
        <v>4805</v>
      </c>
      <c r="AB202" s="71">
        <v>30135</v>
      </c>
      <c r="AC202" s="71">
        <v>126390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1938</v>
      </c>
      <c r="B203" s="70">
        <v>465</v>
      </c>
      <c r="C203" s="70">
        <v>6</v>
      </c>
      <c r="D203" s="70">
        <v>28</v>
      </c>
      <c r="E203" s="70">
        <v>2009</v>
      </c>
      <c r="F203" s="70" t="s">
        <v>176</v>
      </c>
      <c r="G203" s="70" t="s">
        <v>1932</v>
      </c>
      <c r="H203" s="70" t="s">
        <v>1933</v>
      </c>
      <c r="I203" s="148"/>
      <c r="J203" s="71">
        <v>35.451999801493251</v>
      </c>
      <c r="K203" s="71">
        <v>2.4945728744979641</v>
      </c>
      <c r="L203" s="71">
        <v>0.42801375223073168</v>
      </c>
      <c r="M203" s="71">
        <v>42.887424867766008</v>
      </c>
      <c r="N203" s="71">
        <v>30.126411901738951</v>
      </c>
      <c r="O203" s="71">
        <v>31.197305705761899</v>
      </c>
      <c r="P203" s="71">
        <v>23.207662078908179</v>
      </c>
      <c r="Q203" s="71">
        <v>1.7561496231340501</v>
      </c>
      <c r="R203" s="71">
        <v>0.75340118505231013</v>
      </c>
      <c r="S203" s="71">
        <v>0</v>
      </c>
      <c r="T203" s="72"/>
      <c r="U203" s="71">
        <v>6551614</v>
      </c>
      <c r="V203" s="71">
        <v>1319</v>
      </c>
      <c r="W203" s="71">
        <v>5</v>
      </c>
      <c r="X203" s="71">
        <v>11183</v>
      </c>
      <c r="Y203" s="71">
        <v>12160</v>
      </c>
      <c r="Z203" s="71">
        <v>15771</v>
      </c>
      <c r="AA203" s="71">
        <v>4671</v>
      </c>
      <c r="AB203" s="71">
        <v>30124</v>
      </c>
      <c r="AC203" s="71">
        <v>138832</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2.44</v>
      </c>
      <c r="BM203" s="71">
        <v>0</v>
      </c>
      <c r="BN203" s="72"/>
      <c r="BO203" s="71">
        <v>0</v>
      </c>
      <c r="BP203" s="71">
        <v>0</v>
      </c>
      <c r="BQ203" s="71">
        <v>0</v>
      </c>
      <c r="BR203" s="71">
        <v>0</v>
      </c>
      <c r="BS203" s="71">
        <v>1</v>
      </c>
      <c r="BT203" s="71">
        <v>0</v>
      </c>
      <c r="BU203"/>
      <c r="BV203" s="70">
        <v>2.44</v>
      </c>
      <c r="BW203" s="70">
        <v>0</v>
      </c>
      <c r="BX203" s="70">
        <v>0</v>
      </c>
      <c r="BY203" s="70">
        <v>0</v>
      </c>
      <c r="BZ203" s="70">
        <v>0</v>
      </c>
      <c r="CA203" s="70">
        <v>0</v>
      </c>
      <c r="CB203" s="70">
        <v>0</v>
      </c>
      <c r="CC203" s="70">
        <v>0</v>
      </c>
      <c r="CD203" s="70">
        <v>0</v>
      </c>
    </row>
    <row r="204" spans="1:82">
      <c r="A204" s="70" t="s">
        <v>1939</v>
      </c>
      <c r="B204" s="70">
        <v>466</v>
      </c>
      <c r="C204" s="70">
        <v>7</v>
      </c>
      <c r="D204" s="70">
        <v>28</v>
      </c>
      <c r="E204" s="70">
        <v>2010</v>
      </c>
      <c r="F204" s="70" t="s">
        <v>177</v>
      </c>
      <c r="G204" s="70" t="s">
        <v>1932</v>
      </c>
      <c r="H204" s="70" t="s">
        <v>1933</v>
      </c>
      <c r="I204" s="148"/>
      <c r="J204" s="71">
        <v>30.206793322421319</v>
      </c>
      <c r="K204" s="71">
        <v>2.7053751788864742</v>
      </c>
      <c r="L204" s="71">
        <v>0.38574098873721291</v>
      </c>
      <c r="M204" s="71">
        <v>45.996163749805618</v>
      </c>
      <c r="N204" s="71">
        <v>34.1887821986668</v>
      </c>
      <c r="O204" s="71">
        <v>31.413334550938629</v>
      </c>
      <c r="P204" s="71">
        <v>23.353665053478839</v>
      </c>
      <c r="Q204" s="71">
        <v>1.8310095267864599</v>
      </c>
      <c r="R204" s="71">
        <v>0.79935375570844125</v>
      </c>
      <c r="S204" s="71">
        <v>0</v>
      </c>
      <c r="T204" s="72"/>
      <c r="U204" s="71">
        <v>6668368</v>
      </c>
      <c r="V204" s="71">
        <v>1319</v>
      </c>
      <c r="W204" s="71">
        <v>5</v>
      </c>
      <c r="X204" s="71">
        <v>11183</v>
      </c>
      <c r="Y204" s="71">
        <v>12173</v>
      </c>
      <c r="Z204" s="71">
        <v>15954</v>
      </c>
      <c r="AA204" s="71">
        <v>4583</v>
      </c>
      <c r="AB204" s="71">
        <v>30096</v>
      </c>
      <c r="AC204" s="71">
        <v>139590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1.792</v>
      </c>
      <c r="BM204" s="71">
        <v>0</v>
      </c>
      <c r="BN204" s="72"/>
      <c r="BO204" s="71">
        <v>0</v>
      </c>
      <c r="BP204" s="71">
        <v>0</v>
      </c>
      <c r="BQ204" s="71">
        <v>0</v>
      </c>
      <c r="BR204" s="71">
        <v>0</v>
      </c>
      <c r="BS204" s="71">
        <v>1</v>
      </c>
      <c r="BT204" s="71">
        <v>0</v>
      </c>
      <c r="BU204"/>
      <c r="BV204" s="70">
        <v>1.792</v>
      </c>
      <c r="BW204" s="70">
        <v>0</v>
      </c>
      <c r="BX204" s="70">
        <v>0</v>
      </c>
      <c r="BY204" s="70">
        <v>0</v>
      </c>
      <c r="BZ204" s="70">
        <v>0</v>
      </c>
      <c r="CA204" s="70">
        <v>0</v>
      </c>
      <c r="CB204" s="70">
        <v>0</v>
      </c>
      <c r="CC204" s="70">
        <v>0</v>
      </c>
      <c r="CD204" s="70">
        <v>0</v>
      </c>
    </row>
    <row r="205" spans="1:82">
      <c r="A205" s="70" t="s">
        <v>1940</v>
      </c>
      <c r="B205" s="70">
        <v>467</v>
      </c>
      <c r="C205" s="70">
        <v>8</v>
      </c>
      <c r="D205" s="70">
        <v>28</v>
      </c>
      <c r="E205" s="70">
        <v>2011</v>
      </c>
      <c r="F205" s="70" t="s">
        <v>178</v>
      </c>
      <c r="G205" s="70" t="s">
        <v>1932</v>
      </c>
      <c r="H205" s="70" t="s">
        <v>1933</v>
      </c>
      <c r="I205" s="148"/>
      <c r="J205" s="71">
        <v>35.82833138739197</v>
      </c>
      <c r="K205" s="71">
        <v>3.615212253438056</v>
      </c>
      <c r="L205" s="71">
        <v>0.3549452175885745</v>
      </c>
      <c r="M205" s="71">
        <v>53.306394626667732</v>
      </c>
      <c r="N205" s="71">
        <v>39.810124821637018</v>
      </c>
      <c r="O205" s="71">
        <v>31.234881345780668</v>
      </c>
      <c r="P205" s="71">
        <v>23.307235946889918</v>
      </c>
      <c r="Q205" s="71">
        <v>2.1094516995757702</v>
      </c>
      <c r="R205" s="71">
        <v>0.77699433719297972</v>
      </c>
      <c r="S205" s="71">
        <v>0</v>
      </c>
      <c r="T205" s="72"/>
      <c r="U205" s="71">
        <v>5486706</v>
      </c>
      <c r="V205" s="71">
        <v>1319</v>
      </c>
      <c r="W205" s="71">
        <v>5</v>
      </c>
      <c r="X205" s="71">
        <v>11183</v>
      </c>
      <c r="Y205" s="71">
        <v>12266</v>
      </c>
      <c r="Z205" s="71">
        <v>16208</v>
      </c>
      <c r="AA205" s="71">
        <v>4710</v>
      </c>
      <c r="AB205" s="71">
        <v>30059</v>
      </c>
      <c r="AC205" s="71">
        <v>135461</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2.6160000000000001</v>
      </c>
      <c r="BK205" s="71">
        <v>0</v>
      </c>
      <c r="BL205" s="71">
        <v>0</v>
      </c>
      <c r="BM205" s="71">
        <v>0</v>
      </c>
      <c r="BN205" s="72"/>
      <c r="BO205" s="71">
        <v>0</v>
      </c>
      <c r="BP205" s="71">
        <v>0</v>
      </c>
      <c r="BQ205" s="71">
        <v>1</v>
      </c>
      <c r="BR205" s="71">
        <v>0</v>
      </c>
      <c r="BS205" s="71">
        <v>0</v>
      </c>
      <c r="BT205" s="71">
        <v>0</v>
      </c>
      <c r="BU205"/>
      <c r="BV205" s="70">
        <v>2.6160000000000001</v>
      </c>
      <c r="BW205" s="70">
        <v>0</v>
      </c>
      <c r="BX205" s="70">
        <v>0</v>
      </c>
      <c r="BY205" s="70">
        <v>0</v>
      </c>
      <c r="BZ205" s="70">
        <v>0</v>
      </c>
      <c r="CA205" s="70">
        <v>0</v>
      </c>
      <c r="CB205" s="70">
        <v>0</v>
      </c>
      <c r="CC205" s="70">
        <v>0</v>
      </c>
      <c r="CD205" s="70">
        <v>0</v>
      </c>
    </row>
    <row r="206" spans="1:82">
      <c r="A206" s="70" t="s">
        <v>1941</v>
      </c>
      <c r="B206" s="70">
        <v>468</v>
      </c>
      <c r="C206" s="70">
        <v>9</v>
      </c>
      <c r="D206" s="70">
        <v>28</v>
      </c>
      <c r="E206" s="70">
        <v>2012</v>
      </c>
      <c r="F206" s="70" t="s">
        <v>179</v>
      </c>
      <c r="G206" s="70" t="s">
        <v>1932</v>
      </c>
      <c r="H206" s="70" t="s">
        <v>1933</v>
      </c>
      <c r="I206" s="148"/>
      <c r="J206" s="71">
        <v>39.60591212188195</v>
      </c>
      <c r="K206" s="71">
        <v>3.4941251319664461</v>
      </c>
      <c r="L206" s="71">
        <v>0.34413827814231462</v>
      </c>
      <c r="M206" s="71">
        <v>57.749150343537039</v>
      </c>
      <c r="N206" s="71">
        <v>47.254181132368608</v>
      </c>
      <c r="O206" s="71">
        <v>31.952718413050373</v>
      </c>
      <c r="P206" s="71">
        <v>23.036736993106246</v>
      </c>
      <c r="Q206" s="71">
        <v>2.3169616810292499</v>
      </c>
      <c r="R206" s="71">
        <v>0.8437666153700748</v>
      </c>
      <c r="S206" s="71">
        <v>0</v>
      </c>
      <c r="T206" s="72"/>
      <c r="U206" s="71">
        <v>5431551</v>
      </c>
      <c r="V206" s="71">
        <v>1319</v>
      </c>
      <c r="W206" s="71">
        <v>5</v>
      </c>
      <c r="X206" s="71">
        <v>11183</v>
      </c>
      <c r="Y206" s="71">
        <v>12583</v>
      </c>
      <c r="Z206" s="71">
        <v>16712</v>
      </c>
      <c r="AA206" s="71">
        <v>4629</v>
      </c>
      <c r="AB206" s="71">
        <v>30388</v>
      </c>
      <c r="AC206" s="71">
        <v>143292</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3.1640000000000001</v>
      </c>
      <c r="BK206" s="71">
        <v>0</v>
      </c>
      <c r="BL206" s="71">
        <v>0</v>
      </c>
      <c r="BM206" s="71">
        <v>0</v>
      </c>
      <c r="BN206" s="72"/>
      <c r="BO206" s="71">
        <v>0</v>
      </c>
      <c r="BP206" s="71">
        <v>0</v>
      </c>
      <c r="BQ206" s="71">
        <v>1</v>
      </c>
      <c r="BR206" s="71">
        <v>0</v>
      </c>
      <c r="BS206" s="71">
        <v>0</v>
      </c>
      <c r="BT206" s="71">
        <v>0</v>
      </c>
      <c r="BU206"/>
      <c r="BV206" s="70">
        <v>3.1640000000000001</v>
      </c>
      <c r="BW206" s="70">
        <v>0</v>
      </c>
      <c r="BX206" s="70">
        <v>0</v>
      </c>
      <c r="BY206" s="70">
        <v>0</v>
      </c>
      <c r="BZ206" s="70">
        <v>0</v>
      </c>
      <c r="CA206" s="70">
        <v>0</v>
      </c>
      <c r="CB206" s="70">
        <v>0</v>
      </c>
      <c r="CC206" s="70">
        <v>0</v>
      </c>
      <c r="CD206" s="70">
        <v>0</v>
      </c>
    </row>
    <row r="207" spans="1:82">
      <c r="A207" s="70" t="s">
        <v>1942</v>
      </c>
      <c r="B207" s="70">
        <v>469</v>
      </c>
      <c r="C207" s="70">
        <v>10</v>
      </c>
      <c r="D207" s="70">
        <v>28</v>
      </c>
      <c r="E207" s="70">
        <v>2013</v>
      </c>
      <c r="F207" s="70" t="s">
        <v>180</v>
      </c>
      <c r="G207" s="70" t="s">
        <v>1932</v>
      </c>
      <c r="H207" s="70" t="s">
        <v>1933</v>
      </c>
      <c r="I207" s="148"/>
      <c r="J207" s="71">
        <v>48.596540678045663</v>
      </c>
      <c r="K207" s="71">
        <v>3.3002176765901048</v>
      </c>
      <c r="L207" s="71">
        <v>0.34921262379428691</v>
      </c>
      <c r="M207" s="71">
        <v>58.491160929905632</v>
      </c>
      <c r="N207" s="71">
        <v>46.363156569164779</v>
      </c>
      <c r="O207" s="71">
        <v>31.56441353341722</v>
      </c>
      <c r="P207" s="71">
        <v>22.584040281810623</v>
      </c>
      <c r="Q207" s="71">
        <v>2.3652032327676902</v>
      </c>
      <c r="R207" s="71">
        <v>1.057640622299703</v>
      </c>
      <c r="S207" s="71">
        <v>0</v>
      </c>
      <c r="T207" s="72"/>
      <c r="U207" s="71">
        <v>4956197</v>
      </c>
      <c r="V207" s="71">
        <v>1319</v>
      </c>
      <c r="W207" s="71">
        <v>5</v>
      </c>
      <c r="X207" s="71">
        <v>11183</v>
      </c>
      <c r="Y207" s="71">
        <v>12744</v>
      </c>
      <c r="Z207" s="71">
        <v>17246</v>
      </c>
      <c r="AA207" s="71">
        <v>4521</v>
      </c>
      <c r="AB207" s="71">
        <v>30576</v>
      </c>
      <c r="AC207" s="71">
        <v>175327</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2.4889999999999999</v>
      </c>
      <c r="BK207" s="71">
        <v>0</v>
      </c>
      <c r="BL207" s="71">
        <v>0</v>
      </c>
      <c r="BM207" s="71">
        <v>0</v>
      </c>
      <c r="BN207" s="72"/>
      <c r="BO207" s="71">
        <v>0</v>
      </c>
      <c r="BP207" s="71">
        <v>0</v>
      </c>
      <c r="BQ207" s="71">
        <v>1</v>
      </c>
      <c r="BR207" s="71">
        <v>0</v>
      </c>
      <c r="BS207" s="71">
        <v>0</v>
      </c>
      <c r="BT207" s="71">
        <v>0</v>
      </c>
      <c r="BU207"/>
      <c r="BV207" s="70">
        <v>2.4889999999999999</v>
      </c>
      <c r="BW207" s="70">
        <v>0</v>
      </c>
      <c r="BX207" s="70">
        <v>0</v>
      </c>
      <c r="BY207" s="70">
        <v>0</v>
      </c>
      <c r="BZ207" s="70">
        <v>0</v>
      </c>
      <c r="CA207" s="70">
        <v>0</v>
      </c>
      <c r="CB207" s="70">
        <v>0</v>
      </c>
      <c r="CC207" s="70">
        <v>0</v>
      </c>
      <c r="CD207" s="70">
        <v>0</v>
      </c>
    </row>
    <row r="208" spans="1:82">
      <c r="A208" s="70" t="s">
        <v>1943</v>
      </c>
      <c r="B208" s="70">
        <v>470</v>
      </c>
      <c r="C208" s="70">
        <v>11</v>
      </c>
      <c r="D208" s="70">
        <v>28</v>
      </c>
      <c r="E208" s="70">
        <v>2014</v>
      </c>
      <c r="F208" s="70" t="s">
        <v>181</v>
      </c>
      <c r="G208" s="70" t="s">
        <v>1932</v>
      </c>
      <c r="H208" s="70" t="s">
        <v>1933</v>
      </c>
      <c r="I208" s="148"/>
      <c r="J208" s="71">
        <v>54.565068122935443</v>
      </c>
      <c r="K208" s="71">
        <v>3.802708976648804</v>
      </c>
      <c r="L208" s="71">
        <v>0.23190221153771551</v>
      </c>
      <c r="M208" s="71">
        <v>61.230112564848802</v>
      </c>
      <c r="N208" s="71">
        <v>43.531221448653397</v>
      </c>
      <c r="O208" s="71">
        <v>31.554202372918539</v>
      </c>
      <c r="P208" s="71">
        <v>23.615310562622657</v>
      </c>
      <c r="Q208" s="71">
        <v>2.2601428807106498</v>
      </c>
      <c r="R208" s="71">
        <v>1.031245691240865</v>
      </c>
      <c r="S208" s="71">
        <v>0.3206305504783496</v>
      </c>
      <c r="T208" s="72"/>
      <c r="U208" s="71">
        <v>6277235</v>
      </c>
      <c r="V208" s="71">
        <v>1363</v>
      </c>
      <c r="W208" s="71">
        <v>3</v>
      </c>
      <c r="X208" s="71">
        <v>11783</v>
      </c>
      <c r="Y208" s="71">
        <v>12871</v>
      </c>
      <c r="Z208" s="71">
        <v>18158</v>
      </c>
      <c r="AA208" s="71">
        <v>4703</v>
      </c>
      <c r="AB208" s="71">
        <v>30453</v>
      </c>
      <c r="AC208" s="71">
        <v>171489</v>
      </c>
      <c r="AD208" s="71">
        <v>0.3206305504783496</v>
      </c>
      <c r="AE208" s="72"/>
      <c r="AF208" s="71"/>
      <c r="AG208" s="71"/>
      <c r="AH208" s="71"/>
      <c r="AI208" s="71"/>
      <c r="AJ208" s="71"/>
      <c r="AK208" s="71"/>
      <c r="AL208" s="71"/>
      <c r="AM208" s="71"/>
      <c r="AN208" s="71"/>
      <c r="AO208" s="71"/>
      <c r="AP208" s="71"/>
      <c r="AQ208" s="72"/>
      <c r="AR208" s="71">
        <v>644</v>
      </c>
      <c r="AS208" s="71">
        <v>74</v>
      </c>
      <c r="AT208" s="71">
        <v>0</v>
      </c>
      <c r="AU208" s="71">
        <v>0</v>
      </c>
      <c r="AV208" s="71">
        <v>0</v>
      </c>
      <c r="AW208" s="71">
        <v>0</v>
      </c>
      <c r="AX208" s="71"/>
      <c r="AY208" s="72"/>
      <c r="AZ208" s="71">
        <v>2738.7040000000002</v>
      </c>
      <c r="BA208" s="71">
        <v>1886.9</v>
      </c>
      <c r="BB208" s="71">
        <v>0</v>
      </c>
      <c r="BC208" s="71">
        <v>0</v>
      </c>
      <c r="BD208" s="71">
        <v>0</v>
      </c>
      <c r="BE208" s="71">
        <v>0</v>
      </c>
      <c r="BF208" s="71"/>
      <c r="BG208" s="72"/>
      <c r="BH208" s="71">
        <v>0</v>
      </c>
      <c r="BI208" s="71">
        <v>0</v>
      </c>
      <c r="BJ208" s="71">
        <v>3.9830000000000001</v>
      </c>
      <c r="BK208" s="71">
        <v>0</v>
      </c>
      <c r="BL208" s="71">
        <v>0</v>
      </c>
      <c r="BM208" s="71">
        <v>0</v>
      </c>
      <c r="BN208" s="72"/>
      <c r="BO208" s="71">
        <v>0</v>
      </c>
      <c r="BP208" s="71">
        <v>0</v>
      </c>
      <c r="BQ208" s="71">
        <v>1</v>
      </c>
      <c r="BR208" s="71">
        <v>0</v>
      </c>
      <c r="BS208" s="71">
        <v>0</v>
      </c>
      <c r="BT208" s="71">
        <v>0</v>
      </c>
      <c r="BU208"/>
      <c r="BV208" s="70">
        <v>3.9830000000000001</v>
      </c>
      <c r="BW208" s="70">
        <v>0</v>
      </c>
      <c r="BX208" s="70">
        <v>0</v>
      </c>
      <c r="BY208" s="70">
        <v>0</v>
      </c>
      <c r="BZ208" s="70">
        <v>0</v>
      </c>
      <c r="CA208" s="70">
        <v>0</v>
      </c>
      <c r="CB208" s="70">
        <v>0</v>
      </c>
      <c r="CC208" s="70">
        <v>0</v>
      </c>
      <c r="CD208" s="70">
        <v>0</v>
      </c>
    </row>
    <row r="209" spans="1:82">
      <c r="A209" s="70" t="s">
        <v>1944</v>
      </c>
      <c r="B209" s="70">
        <v>471</v>
      </c>
      <c r="C209" s="70">
        <v>12</v>
      </c>
      <c r="D209" s="70">
        <v>28</v>
      </c>
      <c r="E209" s="70">
        <v>2015</v>
      </c>
      <c r="F209" s="70" t="s">
        <v>182</v>
      </c>
      <c r="G209" s="70" t="s">
        <v>1932</v>
      </c>
      <c r="H209" s="70" t="s">
        <v>1933</v>
      </c>
      <c r="I209" s="148"/>
      <c r="J209" s="71">
        <v>40.916673842561828</v>
      </c>
      <c r="K209" s="71">
        <v>3.1839505610220762</v>
      </c>
      <c r="L209" s="71">
        <v>0.26361565665505032</v>
      </c>
      <c r="M209" s="71">
        <v>51.811921313115697</v>
      </c>
      <c r="N209" s="71">
        <v>37.998039405433161</v>
      </c>
      <c r="O209" s="71">
        <v>29.823110687605759</v>
      </c>
      <c r="P209" s="71">
        <v>22.990730124101017</v>
      </c>
      <c r="Q209" s="71">
        <v>2.1900114567641999</v>
      </c>
      <c r="R209" s="71">
        <v>1.0673788608695916</v>
      </c>
      <c r="S209" s="71">
        <v>2.42453846637562</v>
      </c>
      <c r="T209" s="72"/>
      <c r="U209" s="71">
        <v>5971753</v>
      </c>
      <c r="V209" s="71">
        <v>1363</v>
      </c>
      <c r="W209" s="71">
        <v>3</v>
      </c>
      <c r="X209" s="71">
        <v>11783</v>
      </c>
      <c r="Y209" s="71">
        <v>12882</v>
      </c>
      <c r="Z209" s="71">
        <v>17327</v>
      </c>
      <c r="AA209" s="71">
        <v>4575</v>
      </c>
      <c r="AB209" s="71">
        <v>30143</v>
      </c>
      <c r="AC209" s="71">
        <v>182451</v>
      </c>
      <c r="AD209" s="71">
        <v>2.42453846637562</v>
      </c>
      <c r="AE209" s="72"/>
      <c r="AF209" s="71">
        <v>63768586.291162878</v>
      </c>
      <c r="AG209" s="71">
        <v>2439313.315708694</v>
      </c>
      <c r="AH209" s="71">
        <v>32766.902628160082</v>
      </c>
      <c r="AI209" s="71">
        <v>72384152.95660086</v>
      </c>
      <c r="AJ209" s="71">
        <v>60877437.854673281</v>
      </c>
      <c r="AK209" s="71">
        <v>0</v>
      </c>
      <c r="AL209" s="71">
        <v>0</v>
      </c>
      <c r="AM209" s="71">
        <v>4130971.704870692</v>
      </c>
      <c r="AN209" s="71">
        <v>0</v>
      </c>
      <c r="AO209" s="71">
        <v>0</v>
      </c>
      <c r="AP209" s="71">
        <v>203633229.02564454</v>
      </c>
      <c r="AQ209" s="72"/>
      <c r="AR209" s="71">
        <v>691</v>
      </c>
      <c r="AS209" s="71">
        <v>87</v>
      </c>
      <c r="AT209" s="71">
        <v>0</v>
      </c>
      <c r="AU209" s="71">
        <v>0</v>
      </c>
      <c r="AV209" s="71">
        <v>0</v>
      </c>
      <c r="AW209" s="71">
        <v>0</v>
      </c>
      <c r="AX209" s="71"/>
      <c r="AY209" s="72"/>
      <c r="AZ209" s="71">
        <v>2989.3139999999999</v>
      </c>
      <c r="BA209" s="71">
        <v>20232.7</v>
      </c>
      <c r="BB209" s="71">
        <v>0</v>
      </c>
      <c r="BC209" s="71">
        <v>0</v>
      </c>
      <c r="BD209" s="71">
        <v>0</v>
      </c>
      <c r="BE209" s="71">
        <v>0</v>
      </c>
      <c r="BF209" s="71"/>
      <c r="BG209" s="72"/>
      <c r="BH209" s="71">
        <v>0</v>
      </c>
      <c r="BI209" s="71">
        <v>0</v>
      </c>
      <c r="BJ209" s="71">
        <v>3.581</v>
      </c>
      <c r="BK209" s="71">
        <v>0</v>
      </c>
      <c r="BL209" s="71">
        <v>0</v>
      </c>
      <c r="BM209" s="71">
        <v>0</v>
      </c>
      <c r="BN209" s="72"/>
      <c r="BO209" s="71">
        <v>0</v>
      </c>
      <c r="BP209" s="71">
        <v>0</v>
      </c>
      <c r="BQ209" s="71">
        <v>1</v>
      </c>
      <c r="BR209" s="71">
        <v>0</v>
      </c>
      <c r="BS209" s="71">
        <v>0</v>
      </c>
      <c r="BT209" s="71">
        <v>0</v>
      </c>
      <c r="BU209"/>
      <c r="BV209" s="70">
        <v>3.581</v>
      </c>
      <c r="BW209" s="70">
        <v>0</v>
      </c>
      <c r="BX209" s="70">
        <v>0</v>
      </c>
      <c r="BY209" s="70">
        <v>0</v>
      </c>
      <c r="BZ209" s="70">
        <v>0</v>
      </c>
      <c r="CA209" s="70">
        <v>0</v>
      </c>
      <c r="CB209" s="70">
        <v>0</v>
      </c>
      <c r="CC209" s="70">
        <v>0</v>
      </c>
      <c r="CD209" s="70">
        <v>0</v>
      </c>
    </row>
    <row r="210" spans="1:82">
      <c r="A210" s="70" t="s">
        <v>1945</v>
      </c>
      <c r="B210" s="70">
        <v>472</v>
      </c>
      <c r="C210" s="70">
        <v>13</v>
      </c>
      <c r="D210" s="70">
        <v>28</v>
      </c>
      <c r="E210" s="70">
        <v>2016</v>
      </c>
      <c r="F210" s="70" t="s">
        <v>155</v>
      </c>
      <c r="G210" s="70" t="s">
        <v>1932</v>
      </c>
      <c r="H210" s="70" t="s">
        <v>1933</v>
      </c>
      <c r="I210" s="148"/>
      <c r="J210" s="71">
        <v>37.349301588760646</v>
      </c>
      <c r="K210" s="71">
        <v>3.2047337837799907</v>
      </c>
      <c r="L210" s="71">
        <v>0.25132867898340455</v>
      </c>
      <c r="M210" s="71">
        <v>43.178149406004763</v>
      </c>
      <c r="N210" s="71">
        <v>35.355987511695496</v>
      </c>
      <c r="O210" s="71">
        <v>29.695594560027388</v>
      </c>
      <c r="P210" s="71">
        <v>22.607633159184523</v>
      </c>
      <c r="Q210" s="71">
        <v>2.1407155001173845</v>
      </c>
      <c r="R210" s="71">
        <v>1.0532143540064245</v>
      </c>
      <c r="S210" s="71">
        <v>3.5184078903718263</v>
      </c>
      <c r="T210" s="72"/>
      <c r="U210" s="71">
        <v>6118827</v>
      </c>
      <c r="V210" s="71">
        <v>1363</v>
      </c>
      <c r="W210" s="71">
        <v>3</v>
      </c>
      <c r="X210" s="71">
        <v>11783</v>
      </c>
      <c r="Y210" s="71">
        <v>13057</v>
      </c>
      <c r="Z210" s="71">
        <v>17465</v>
      </c>
      <c r="AA210" s="71">
        <v>4653</v>
      </c>
      <c r="AB210" s="71">
        <v>30308</v>
      </c>
      <c r="AC210" s="71">
        <v>179878.64436981801</v>
      </c>
      <c r="AD210" s="71">
        <v>3.5184078903718259</v>
      </c>
      <c r="AE210" s="72"/>
      <c r="AF210" s="71">
        <v>63380818.003965817</v>
      </c>
      <c r="AG210" s="71">
        <v>2388699.9924128158</v>
      </c>
      <c r="AH210" s="71">
        <v>29067.347546061959</v>
      </c>
      <c r="AI210" s="71">
        <v>68234656.232892945</v>
      </c>
      <c r="AJ210" s="71">
        <v>56167154.625633501</v>
      </c>
      <c r="AK210" s="71">
        <v>0</v>
      </c>
      <c r="AL210" s="71">
        <v>0</v>
      </c>
      <c r="AM210" s="71">
        <v>4156811.1901478251</v>
      </c>
      <c r="AN210" s="71">
        <v>0</v>
      </c>
      <c r="AO210" s="71">
        <v>0</v>
      </c>
      <c r="AP210" s="71">
        <v>194357207.39259896</v>
      </c>
      <c r="AQ210" s="72"/>
      <c r="AR210" s="71">
        <v>754</v>
      </c>
      <c r="AS210" s="71">
        <v>94</v>
      </c>
      <c r="AT210" s="71">
        <v>0</v>
      </c>
      <c r="AU210" s="71">
        <v>0</v>
      </c>
      <c r="AV210" s="71">
        <v>0</v>
      </c>
      <c r="AW210" s="71">
        <v>0</v>
      </c>
      <c r="AX210" s="71"/>
      <c r="AY210" s="72"/>
      <c r="AZ210" s="71">
        <v>3303.8040000000001</v>
      </c>
      <c r="BA210" s="71">
        <v>20416.2</v>
      </c>
      <c r="BB210" s="71">
        <v>0</v>
      </c>
      <c r="BC210" s="71">
        <v>0</v>
      </c>
      <c r="BD210" s="71">
        <v>0</v>
      </c>
      <c r="BE210" s="71">
        <v>0</v>
      </c>
      <c r="BF210" s="71"/>
      <c r="BG210" s="72"/>
      <c r="BH210" s="71">
        <v>0</v>
      </c>
      <c r="BI210" s="71">
        <v>0</v>
      </c>
      <c r="BJ210" s="71">
        <v>3.4889999999999999</v>
      </c>
      <c r="BK210" s="71">
        <v>0</v>
      </c>
      <c r="BL210" s="71">
        <v>0</v>
      </c>
      <c r="BM210" s="71">
        <v>0</v>
      </c>
      <c r="BN210" s="72"/>
      <c r="BO210" s="71">
        <v>0</v>
      </c>
      <c r="BP210" s="71">
        <v>0</v>
      </c>
      <c r="BQ210" s="71">
        <v>1</v>
      </c>
      <c r="BR210" s="71">
        <v>0</v>
      </c>
      <c r="BS210" s="71">
        <v>0</v>
      </c>
      <c r="BT210" s="71">
        <v>0</v>
      </c>
      <c r="BU210"/>
      <c r="BV210" s="70">
        <v>3.4889999999999999</v>
      </c>
      <c r="BW210" s="70">
        <v>0</v>
      </c>
      <c r="BX210" s="70">
        <v>0</v>
      </c>
      <c r="BY210" s="70">
        <v>0</v>
      </c>
      <c r="BZ210" s="70">
        <v>0</v>
      </c>
      <c r="CA210" s="70">
        <v>0</v>
      </c>
      <c r="CB210" s="70">
        <v>0</v>
      </c>
      <c r="CC210" s="70">
        <v>0</v>
      </c>
      <c r="CD210" s="70">
        <v>0</v>
      </c>
    </row>
    <row r="211" spans="1:82">
      <c r="A211" s="70" t="s">
        <v>1946</v>
      </c>
      <c r="B211" s="70">
        <v>473</v>
      </c>
      <c r="C211" s="70">
        <v>14</v>
      </c>
      <c r="D211" s="70">
        <v>28</v>
      </c>
      <c r="E211" s="70">
        <v>2017</v>
      </c>
      <c r="F211" s="70" t="s">
        <v>156</v>
      </c>
      <c r="G211" s="70" t="s">
        <v>1932</v>
      </c>
      <c r="H211" s="70" t="s">
        <v>1933</v>
      </c>
      <c r="I211" s="148"/>
      <c r="J211" s="71">
        <v>28.579505930221082</v>
      </c>
      <c r="K211" s="71">
        <v>3.070463127085445</v>
      </c>
      <c r="L211" s="71">
        <v>0.21817020600635109</v>
      </c>
      <c r="M211" s="71">
        <v>41.460441056718558</v>
      </c>
      <c r="N211" s="71">
        <v>35.888769423293638</v>
      </c>
      <c r="O211" s="71">
        <v>29.192635196891175</v>
      </c>
      <c r="P211" s="71">
        <v>22.092670213764304</v>
      </c>
      <c r="Q211" s="71">
        <v>2.0656798604873501</v>
      </c>
      <c r="R211" s="71">
        <v>1.04090626091099</v>
      </c>
      <c r="S211" s="71">
        <v>3.4309230996752946</v>
      </c>
      <c r="T211" s="72"/>
      <c r="U211" s="71">
        <v>5633791</v>
      </c>
      <c r="V211" s="71">
        <v>1363</v>
      </c>
      <c r="W211" s="71">
        <v>3</v>
      </c>
      <c r="X211" s="71">
        <v>11783</v>
      </c>
      <c r="Y211" s="71">
        <v>13150</v>
      </c>
      <c r="Z211" s="71">
        <v>17454</v>
      </c>
      <c r="AA211" s="71">
        <v>4576</v>
      </c>
      <c r="AB211" s="71">
        <v>30243</v>
      </c>
      <c r="AC211" s="71">
        <v>181303.99999999991</v>
      </c>
      <c r="AD211" s="71">
        <v>3.4309230996752951</v>
      </c>
      <c r="AE211" s="72"/>
      <c r="AF211" s="71">
        <v>51889414.927757971</v>
      </c>
      <c r="AG211" s="71">
        <v>2350381.1246012682</v>
      </c>
      <c r="AH211" s="71">
        <v>34149.224345777613</v>
      </c>
      <c r="AI211" s="71">
        <v>68647675.048448488</v>
      </c>
      <c r="AJ211" s="71">
        <v>64313364.434410043</v>
      </c>
      <c r="AK211" s="71">
        <v>0</v>
      </c>
      <c r="AL211" s="71">
        <v>0</v>
      </c>
      <c r="AM211" s="71">
        <v>4154386.617631502</v>
      </c>
      <c r="AN211" s="71">
        <v>0</v>
      </c>
      <c r="AO211" s="71">
        <v>0</v>
      </c>
      <c r="AP211" s="71">
        <v>191389371.37719503</v>
      </c>
      <c r="AQ211" s="72"/>
      <c r="AR211" s="71">
        <v>815</v>
      </c>
      <c r="AS211" s="71">
        <v>102</v>
      </c>
      <c r="AT211" s="71">
        <v>0</v>
      </c>
      <c r="AU211" s="71">
        <v>0</v>
      </c>
      <c r="AV211" s="71">
        <v>0</v>
      </c>
      <c r="AW211" s="71">
        <v>0</v>
      </c>
      <c r="AX211" s="71"/>
      <c r="AY211" s="72"/>
      <c r="AZ211" s="71">
        <v>3625.41</v>
      </c>
      <c r="BA211" s="71">
        <v>20649.099999999999</v>
      </c>
      <c r="BB211" s="71">
        <v>0</v>
      </c>
      <c r="BC211" s="71">
        <v>0</v>
      </c>
      <c r="BD211" s="71">
        <v>0</v>
      </c>
      <c r="BE211" s="71">
        <v>0</v>
      </c>
      <c r="BF211" s="71"/>
      <c r="BG211" s="72"/>
      <c r="BH211" s="71">
        <v>0</v>
      </c>
      <c r="BI211" s="71">
        <v>0</v>
      </c>
      <c r="BJ211" s="71">
        <v>2.9119999999999999</v>
      </c>
      <c r="BK211" s="71">
        <v>0</v>
      </c>
      <c r="BL211" s="71">
        <v>0</v>
      </c>
      <c r="BM211" s="71">
        <v>0</v>
      </c>
      <c r="BN211" s="72"/>
      <c r="BO211" s="71">
        <v>0</v>
      </c>
      <c r="BP211" s="71">
        <v>0</v>
      </c>
      <c r="BQ211" s="71">
        <v>1</v>
      </c>
      <c r="BR211" s="71">
        <v>0</v>
      </c>
      <c r="BS211" s="71">
        <v>0</v>
      </c>
      <c r="BT211" s="71">
        <v>0</v>
      </c>
      <c r="BU211"/>
      <c r="BV211" s="70">
        <v>2.9119999999999999</v>
      </c>
      <c r="BW211" s="70">
        <v>0</v>
      </c>
      <c r="BX211" s="70">
        <v>0</v>
      </c>
      <c r="BY211" s="70">
        <v>0</v>
      </c>
      <c r="BZ211" s="70">
        <v>0</v>
      </c>
      <c r="CA211" s="70">
        <v>0</v>
      </c>
      <c r="CB211" s="70">
        <v>0</v>
      </c>
      <c r="CC211" s="70">
        <v>0</v>
      </c>
      <c r="CD211" s="70">
        <v>0</v>
      </c>
    </row>
    <row r="212" spans="1:82">
      <c r="A212" s="70" t="s">
        <v>1947</v>
      </c>
      <c r="B212" s="70">
        <v>474</v>
      </c>
      <c r="C212" s="70">
        <v>15</v>
      </c>
      <c r="D212" s="70">
        <v>28</v>
      </c>
      <c r="E212" s="70">
        <v>2018</v>
      </c>
      <c r="F212" s="70" t="s">
        <v>183</v>
      </c>
      <c r="G212" s="70" t="s">
        <v>1932</v>
      </c>
      <c r="H212" s="70" t="s">
        <v>1933</v>
      </c>
      <c r="I212" s="148"/>
      <c r="J212" s="71">
        <v>22.317808378007683</v>
      </c>
      <c r="K212" s="71">
        <v>2.6925977312803226</v>
      </c>
      <c r="L212" s="71">
        <v>0.19673432627968421</v>
      </c>
      <c r="M212" s="71">
        <v>37.471489054334889</v>
      </c>
      <c r="N212" s="71">
        <v>26.925484386659154</v>
      </c>
      <c r="O212" s="71">
        <v>28.691761873858624</v>
      </c>
      <c r="P212" s="71">
        <v>22.322063736438654</v>
      </c>
      <c r="Q212" s="71">
        <v>1.9026292372402001</v>
      </c>
      <c r="R212" s="71">
        <v>1.0386385218206529</v>
      </c>
      <c r="S212" s="71">
        <v>2.8919372690126055</v>
      </c>
      <c r="T212" s="72"/>
      <c r="U212" s="71">
        <v>5975073</v>
      </c>
      <c r="V212" s="71">
        <v>1363</v>
      </c>
      <c r="W212" s="71">
        <v>3</v>
      </c>
      <c r="X212" s="71">
        <v>11783</v>
      </c>
      <c r="Y212" s="71">
        <v>13165</v>
      </c>
      <c r="Z212" s="71">
        <v>17483</v>
      </c>
      <c r="AA212" s="71">
        <v>4670</v>
      </c>
      <c r="AB212" s="71">
        <v>30019</v>
      </c>
      <c r="AC212" s="71">
        <v>180200</v>
      </c>
      <c r="AD212" s="71">
        <v>2.8919372690126059</v>
      </c>
      <c r="AE212" s="72"/>
      <c r="AF212" s="71">
        <v>50004049.228132859</v>
      </c>
      <c r="AG212" s="71">
        <v>2098446.3296608152</v>
      </c>
      <c r="AH212" s="71">
        <v>29569.352740989088</v>
      </c>
      <c r="AI212" s="71">
        <v>71424294.005427808</v>
      </c>
      <c r="AJ212" s="71">
        <v>61575613.206590429</v>
      </c>
      <c r="AK212" s="71">
        <v>0</v>
      </c>
      <c r="AL212" s="71">
        <v>0</v>
      </c>
      <c r="AM212" s="71">
        <v>4132148.6924529872</v>
      </c>
      <c r="AN212" s="71">
        <v>0</v>
      </c>
      <c r="AO212" s="71">
        <v>0</v>
      </c>
      <c r="AP212" s="71">
        <v>189264120.8150059</v>
      </c>
      <c r="AQ212" s="72"/>
      <c r="AR212" s="71">
        <v>885</v>
      </c>
      <c r="AS212" s="71">
        <v>105</v>
      </c>
      <c r="AT212" s="71">
        <v>0</v>
      </c>
      <c r="AU212" s="71">
        <v>0</v>
      </c>
      <c r="AV212" s="71">
        <v>0</v>
      </c>
      <c r="AW212" s="71">
        <v>0</v>
      </c>
      <c r="AX212" s="71"/>
      <c r="AY212" s="72"/>
      <c r="AZ212" s="71">
        <v>3965.2400000000007</v>
      </c>
      <c r="BA212" s="71">
        <v>20718</v>
      </c>
      <c r="BB212" s="71">
        <v>0</v>
      </c>
      <c r="BC212" s="71">
        <v>0</v>
      </c>
      <c r="BD212" s="71">
        <v>0</v>
      </c>
      <c r="BE212" s="71">
        <v>0</v>
      </c>
      <c r="BF212" s="71"/>
      <c r="BG212" s="72"/>
      <c r="BH212" s="71">
        <v>0</v>
      </c>
      <c r="BI212" s="71">
        <v>0</v>
      </c>
      <c r="BJ212" s="71">
        <v>2.8439999999999999</v>
      </c>
      <c r="BK212" s="71">
        <v>0</v>
      </c>
      <c r="BL212" s="71">
        <v>0</v>
      </c>
      <c r="BM212" s="71">
        <v>0</v>
      </c>
      <c r="BN212" s="72"/>
      <c r="BO212" s="71">
        <v>0</v>
      </c>
      <c r="BP212" s="71">
        <v>0</v>
      </c>
      <c r="BQ212" s="71">
        <v>1</v>
      </c>
      <c r="BR212" s="71">
        <v>0</v>
      </c>
      <c r="BS212" s="71">
        <v>0</v>
      </c>
      <c r="BT212" s="71">
        <v>0</v>
      </c>
      <c r="BU212"/>
      <c r="BV212" s="70">
        <v>2.8439999999999999</v>
      </c>
      <c r="BW212" s="70">
        <v>0</v>
      </c>
      <c r="BX212" s="70">
        <v>0</v>
      </c>
      <c r="BY212" s="70">
        <v>0</v>
      </c>
      <c r="BZ212" s="70">
        <v>0</v>
      </c>
      <c r="CA212" s="70">
        <v>0</v>
      </c>
      <c r="CB212" s="70">
        <v>0</v>
      </c>
      <c r="CC212" s="70">
        <v>0</v>
      </c>
      <c r="CD212" s="70">
        <v>0</v>
      </c>
    </row>
    <row r="213" spans="1:82">
      <c r="A213" s="70" t="s">
        <v>1948</v>
      </c>
      <c r="B213" s="70">
        <v>475</v>
      </c>
      <c r="C213" s="70">
        <v>16</v>
      </c>
      <c r="D213" s="70">
        <v>28</v>
      </c>
      <c r="E213" s="70">
        <v>2019</v>
      </c>
      <c r="F213" s="70" t="s">
        <v>158</v>
      </c>
      <c r="G213" s="70" t="s">
        <v>1932</v>
      </c>
      <c r="H213" s="70" t="s">
        <v>1933</v>
      </c>
      <c r="I213" s="148"/>
      <c r="J213" s="71">
        <v>29.811480835578287</v>
      </c>
      <c r="K213" s="71">
        <v>2.5246319867549798</v>
      </c>
      <c r="L213" s="71">
        <v>0.20026606365960867</v>
      </c>
      <c r="M213" s="71">
        <v>38.222136293418536</v>
      </c>
      <c r="N213" s="71">
        <v>28.849506750238216</v>
      </c>
      <c r="O213" s="71">
        <v>28.351597498491344</v>
      </c>
      <c r="P213" s="71">
        <v>22.341112085923271</v>
      </c>
      <c r="Q213" s="71">
        <v>1.8393965139472399</v>
      </c>
      <c r="R213" s="71">
        <v>1.0504541190722296</v>
      </c>
      <c r="S213" s="71">
        <v>1.8371938209535148</v>
      </c>
      <c r="T213" s="72"/>
      <c r="U213" s="71">
        <v>6667936</v>
      </c>
      <c r="V213" s="71">
        <v>1363</v>
      </c>
      <c r="W213" s="71">
        <v>3</v>
      </c>
      <c r="X213" s="71">
        <v>11783</v>
      </c>
      <c r="Y213" s="71">
        <v>13193</v>
      </c>
      <c r="Z213" s="71">
        <v>17750</v>
      </c>
      <c r="AA213" s="71">
        <v>4639</v>
      </c>
      <c r="AB213" s="71">
        <v>29807</v>
      </c>
      <c r="AC213" s="71">
        <v>185235</v>
      </c>
      <c r="AD213" s="71">
        <v>1.837193820953515</v>
      </c>
      <c r="AE213" s="72"/>
      <c r="AF213" s="71">
        <v>66022922.65445888</v>
      </c>
      <c r="AG213" s="71">
        <v>2030311.1593507449</v>
      </c>
      <c r="AH213" s="71">
        <v>35280.268607460552</v>
      </c>
      <c r="AI213" s="71">
        <v>67537999.238203034</v>
      </c>
      <c r="AJ213" s="71">
        <v>61760145.403486639</v>
      </c>
      <c r="AK213" s="71">
        <v>0</v>
      </c>
      <c r="AL213" s="71">
        <v>0</v>
      </c>
      <c r="AM213" s="71">
        <v>4059489.0130241355</v>
      </c>
      <c r="AN213" s="71">
        <v>0</v>
      </c>
      <c r="AO213" s="71">
        <v>0</v>
      </c>
      <c r="AP213" s="71">
        <v>201446147.73713088</v>
      </c>
      <c r="AQ213" s="72"/>
      <c r="AR213" s="71">
        <v>947</v>
      </c>
      <c r="AS213" s="71">
        <v>109</v>
      </c>
      <c r="AT213" s="71">
        <v>0</v>
      </c>
      <c r="AU213" s="71">
        <v>0</v>
      </c>
      <c r="AV213" s="71">
        <v>0</v>
      </c>
      <c r="AW213" s="71">
        <v>0</v>
      </c>
      <c r="AX213" s="71"/>
      <c r="AY213" s="72"/>
      <c r="AZ213" s="71">
        <v>4295.0600000000013</v>
      </c>
      <c r="BA213" s="71">
        <v>20813.900000000001</v>
      </c>
      <c r="BB213" s="71">
        <v>0</v>
      </c>
      <c r="BC213" s="71">
        <v>0</v>
      </c>
      <c r="BD213" s="71">
        <v>0</v>
      </c>
      <c r="BE213" s="71">
        <v>0</v>
      </c>
      <c r="BF213" s="71"/>
      <c r="BG213" s="72"/>
      <c r="BH213" s="71">
        <v>0</v>
      </c>
      <c r="BI213" s="71">
        <v>0</v>
      </c>
      <c r="BJ213" s="71">
        <v>2.1749999999999998</v>
      </c>
      <c r="BK213" s="71">
        <v>0</v>
      </c>
      <c r="BL213" s="71">
        <v>0</v>
      </c>
      <c r="BM213" s="71">
        <v>0</v>
      </c>
      <c r="BN213" s="72"/>
      <c r="BO213" s="71">
        <v>0</v>
      </c>
      <c r="BP213" s="71">
        <v>0</v>
      </c>
      <c r="BQ213" s="71">
        <v>1</v>
      </c>
      <c r="BR213" s="71">
        <v>0</v>
      </c>
      <c r="BS213" s="71">
        <v>0</v>
      </c>
      <c r="BT213" s="71">
        <v>0</v>
      </c>
      <c r="BU213"/>
      <c r="BV213" s="70">
        <v>2.1749999999999998</v>
      </c>
      <c r="BW213" s="70">
        <v>0</v>
      </c>
      <c r="BX213" s="70">
        <v>0</v>
      </c>
      <c r="BY213" s="70">
        <v>0</v>
      </c>
      <c r="BZ213" s="70">
        <v>0</v>
      </c>
      <c r="CA213" s="70">
        <v>0</v>
      </c>
      <c r="CB213" s="70">
        <v>0</v>
      </c>
      <c r="CC213" s="70">
        <v>0</v>
      </c>
      <c r="CD213" s="70">
        <v>0</v>
      </c>
    </row>
    <row r="214" spans="1:82">
      <c r="A214" s="70" t="s">
        <v>1949</v>
      </c>
      <c r="B214" s="70">
        <v>476</v>
      </c>
      <c r="C214" s="70">
        <v>17</v>
      </c>
      <c r="D214" s="70">
        <v>28</v>
      </c>
      <c r="E214" s="70">
        <v>2020</v>
      </c>
      <c r="F214" s="70" t="s">
        <v>159</v>
      </c>
      <c r="G214" s="70" t="s">
        <v>1932</v>
      </c>
      <c r="H214" s="70" t="s">
        <v>1933</v>
      </c>
      <c r="I214" s="148"/>
      <c r="J214" s="71">
        <v>30.1846602047512</v>
      </c>
      <c r="K214" s="71">
        <v>1.9352074377857822</v>
      </c>
      <c r="L214" s="71">
        <v>1.1830984114825354</v>
      </c>
      <c r="M214" s="71">
        <v>39.583066861220871</v>
      </c>
      <c r="N214" s="71">
        <v>28.698898485425072</v>
      </c>
      <c r="O214" s="71">
        <v>25.189867107580763</v>
      </c>
      <c r="P214" s="71">
        <v>20.883192614035838</v>
      </c>
      <c r="Q214" s="71">
        <v>1.7432327480124601</v>
      </c>
      <c r="R214" s="71">
        <v>0.8401658266382801</v>
      </c>
      <c r="S214" s="71">
        <v>2.1621136518247588</v>
      </c>
      <c r="T214" s="72"/>
      <c r="U214" s="71">
        <v>6167065</v>
      </c>
      <c r="V214" s="71">
        <v>932</v>
      </c>
      <c r="W214" s="71">
        <v>16</v>
      </c>
      <c r="X214" s="71">
        <v>11900</v>
      </c>
      <c r="Y214" s="71">
        <v>13177</v>
      </c>
      <c r="Z214" s="71">
        <v>18000</v>
      </c>
      <c r="AA214" s="71">
        <v>4609</v>
      </c>
      <c r="AB214" s="71">
        <v>29566</v>
      </c>
      <c r="AC214" s="71">
        <v>148936</v>
      </c>
      <c r="AD214" s="71">
        <v>2.1621136518247588</v>
      </c>
      <c r="AE214" s="72"/>
      <c r="AF214" s="71">
        <v>63859879.193232432</v>
      </c>
      <c r="AG214" s="71">
        <v>1444184.8279323934</v>
      </c>
      <c r="AH214" s="71">
        <v>238688.28332605292</v>
      </c>
      <c r="AI214" s="71">
        <v>67037437.052590065</v>
      </c>
      <c r="AJ214" s="71">
        <v>60851315.568166152</v>
      </c>
      <c r="AK214" s="71"/>
      <c r="AL214" s="71"/>
      <c r="AM214" s="71">
        <v>3858691.4851112291</v>
      </c>
      <c r="AN214" s="71"/>
      <c r="AO214" s="71"/>
      <c r="AP214" s="71">
        <v>197290196.41035831</v>
      </c>
      <c r="AQ214" s="72"/>
      <c r="AR214" s="71">
        <v>1026</v>
      </c>
      <c r="AS214" s="71">
        <v>128</v>
      </c>
      <c r="AT214" s="71">
        <v>0</v>
      </c>
      <c r="AU214" s="71">
        <v>0</v>
      </c>
      <c r="AV214" s="71">
        <v>0</v>
      </c>
      <c r="AW214" s="71">
        <v>0</v>
      </c>
      <c r="AX214" s="71"/>
      <c r="AY214" s="72"/>
      <c r="AZ214" s="71">
        <v>4727.3000000000011</v>
      </c>
      <c r="BA214" s="71">
        <v>22838.500000000018</v>
      </c>
      <c r="BB214" s="71">
        <v>0</v>
      </c>
      <c r="BC214" s="71">
        <v>0</v>
      </c>
      <c r="BD214" s="71">
        <v>0</v>
      </c>
      <c r="BE214" s="71">
        <v>0</v>
      </c>
      <c r="BF214" s="71"/>
      <c r="BG214" s="72"/>
      <c r="BH214" s="71">
        <v>0</v>
      </c>
      <c r="BI214" s="71">
        <v>0</v>
      </c>
      <c r="BJ214" s="71">
        <v>2.2349999999999999</v>
      </c>
      <c r="BK214" s="71">
        <v>0</v>
      </c>
      <c r="BL214" s="71">
        <v>0</v>
      </c>
      <c r="BM214" s="71">
        <v>0</v>
      </c>
      <c r="BN214" s="72"/>
      <c r="BO214" s="71">
        <v>0</v>
      </c>
      <c r="BP214" s="71">
        <v>0</v>
      </c>
      <c r="BQ214" s="71">
        <v>1</v>
      </c>
      <c r="BR214" s="71">
        <v>0</v>
      </c>
      <c r="BS214" s="71">
        <v>0</v>
      </c>
      <c r="BT214" s="71">
        <v>0</v>
      </c>
      <c r="BU214"/>
      <c r="BV214" s="70">
        <v>2.2349999999999999</v>
      </c>
      <c r="BW214" s="70">
        <v>0</v>
      </c>
      <c r="BX214" s="70">
        <v>0</v>
      </c>
      <c r="BY214" s="70">
        <v>0</v>
      </c>
      <c r="BZ214" s="70">
        <v>0</v>
      </c>
      <c r="CA214" s="70">
        <v>0</v>
      </c>
      <c r="CB214" s="70">
        <v>0</v>
      </c>
      <c r="CC214" s="70">
        <v>0</v>
      </c>
      <c r="CD214" s="70">
        <v>0</v>
      </c>
    </row>
    <row r="215" spans="1:82">
      <c r="A215" s="70" t="s">
        <v>1950</v>
      </c>
      <c r="B215" s="70">
        <v>476</v>
      </c>
      <c r="C215" s="70">
        <v>18</v>
      </c>
      <c r="D215" s="70">
        <v>28</v>
      </c>
      <c r="E215" s="70">
        <v>2021</v>
      </c>
      <c r="F215" s="70" t="s">
        <v>160</v>
      </c>
      <c r="G215" s="70" t="s">
        <v>1932</v>
      </c>
      <c r="H215" s="70" t="s">
        <v>1933</v>
      </c>
      <c r="I215" s="148"/>
      <c r="J215" s="71">
        <v>30.026588298838057</v>
      </c>
      <c r="K215" s="71">
        <v>1.9546421097813753</v>
      </c>
      <c r="L215" s="71">
        <v>1.0875100782128648</v>
      </c>
      <c r="M215" s="71">
        <v>35.907620608464342</v>
      </c>
      <c r="N215" s="71">
        <v>25.341935017911922</v>
      </c>
      <c r="O215" s="71">
        <v>24.34891547874161</v>
      </c>
      <c r="P215" s="71">
        <v>21.365112327685299</v>
      </c>
      <c r="Q215" s="71">
        <v>1.7208432163246301</v>
      </c>
      <c r="R215" s="71">
        <v>0.93944690577561396</v>
      </c>
      <c r="S215" s="71">
        <v>2.082412201651505</v>
      </c>
      <c r="T215" s="72"/>
      <c r="U215" s="71">
        <v>6379852</v>
      </c>
      <c r="V215" s="71">
        <v>932</v>
      </c>
      <c r="W215" s="71">
        <v>16</v>
      </c>
      <c r="X215" s="71">
        <v>11900</v>
      </c>
      <c r="Y215" s="71">
        <v>13188</v>
      </c>
      <c r="Z215" s="71">
        <v>17915</v>
      </c>
      <c r="AA215" s="71">
        <v>4598</v>
      </c>
      <c r="AB215" s="71">
        <v>29473</v>
      </c>
      <c r="AC215" s="71">
        <v>161558.99999999997</v>
      </c>
      <c r="AD215" s="71">
        <v>2.082412201651505</v>
      </c>
      <c r="AE215" s="72"/>
      <c r="AF215" s="71">
        <v>72992297.295853838</v>
      </c>
      <c r="AG215" s="71">
        <v>1502486.8190940416</v>
      </c>
      <c r="AH215" s="71">
        <v>229445.0066141659</v>
      </c>
      <c r="AI215" s="71">
        <v>70991722.945743039</v>
      </c>
      <c r="AJ215" s="71">
        <v>59409821.234141819</v>
      </c>
      <c r="AK215" s="71">
        <v>0</v>
      </c>
      <c r="AL215" s="71">
        <v>0</v>
      </c>
      <c r="AM215" s="71">
        <v>3868740.5653593754</v>
      </c>
      <c r="AN215" s="71">
        <v>0</v>
      </c>
      <c r="AO215" s="71">
        <v>0</v>
      </c>
      <c r="AP215" s="71">
        <v>208994513.8668063</v>
      </c>
      <c r="AQ215" s="72"/>
      <c r="AR215" s="71">
        <v>1084</v>
      </c>
      <c r="AS215" s="71">
        <v>129</v>
      </c>
      <c r="AT215" s="71">
        <v>0</v>
      </c>
      <c r="AU215" s="71">
        <v>0</v>
      </c>
      <c r="AV215" s="71">
        <v>0</v>
      </c>
      <c r="AW215" s="71">
        <v>0</v>
      </c>
      <c r="AX215" s="71"/>
      <c r="AY215" s="72"/>
      <c r="AZ215" s="71">
        <v>5018.7900000000027</v>
      </c>
      <c r="BA215" s="71">
        <v>22866.000000000018</v>
      </c>
      <c r="BB215" s="71">
        <v>0</v>
      </c>
      <c r="BC215" s="71">
        <v>0</v>
      </c>
      <c r="BD215" s="71">
        <v>0</v>
      </c>
      <c r="BE215" s="71">
        <v>0</v>
      </c>
      <c r="BF215" s="71"/>
      <c r="BG215" s="72"/>
      <c r="BH215" s="71">
        <v>0</v>
      </c>
      <c r="BI215" s="71">
        <v>0</v>
      </c>
      <c r="BJ215" s="71">
        <v>2.6110000000000002</v>
      </c>
      <c r="BK215" s="71">
        <v>0</v>
      </c>
      <c r="BL215" s="71">
        <v>0</v>
      </c>
      <c r="BM215" s="71">
        <v>0</v>
      </c>
      <c r="BN215" s="72"/>
      <c r="BO215" s="71">
        <v>0</v>
      </c>
      <c r="BP215" s="71">
        <v>0</v>
      </c>
      <c r="BQ215" s="71">
        <v>1</v>
      </c>
      <c r="BR215" s="71">
        <v>0</v>
      </c>
      <c r="BS215" s="71">
        <v>0</v>
      </c>
      <c r="BT215" s="71">
        <v>0</v>
      </c>
      <c r="BU215"/>
      <c r="BV215" s="70">
        <v>2.6110000000000002</v>
      </c>
      <c r="BW215" s="70">
        <v>0</v>
      </c>
      <c r="BX215" s="70">
        <v>0</v>
      </c>
      <c r="BY215" s="70">
        <v>0</v>
      </c>
      <c r="BZ215" s="70">
        <v>0</v>
      </c>
      <c r="CA215" s="70">
        <v>0</v>
      </c>
      <c r="CB215" s="70">
        <v>0</v>
      </c>
      <c r="CC215" s="70">
        <v>0</v>
      </c>
      <c r="CD215" s="70">
        <v>0</v>
      </c>
    </row>
    <row r="216" spans="1:82">
      <c r="A216" s="70" t="s">
        <v>1951</v>
      </c>
      <c r="B216" s="70">
        <v>476</v>
      </c>
      <c r="C216" s="70">
        <v>19</v>
      </c>
      <c r="D216" s="70">
        <v>28</v>
      </c>
      <c r="E216" s="70">
        <v>2022</v>
      </c>
      <c r="F216" s="70" t="s">
        <v>161</v>
      </c>
      <c r="G216" s="1064" t="s">
        <v>1932</v>
      </c>
      <c r="H216" s="70" t="s">
        <v>1933</v>
      </c>
      <c r="I216" s="148"/>
      <c r="J216" s="71">
        <v>37.46057924644326</v>
      </c>
      <c r="K216" s="71">
        <v>2.0593571785316964</v>
      </c>
      <c r="L216" s="71">
        <v>1.0628879698504248</v>
      </c>
      <c r="M216" s="71">
        <v>40.462469669744237</v>
      </c>
      <c r="N216" s="71">
        <v>33.414460054977631</v>
      </c>
      <c r="O216" s="71">
        <v>25.910767960958321</v>
      </c>
      <c r="P216" s="71">
        <v>21.32806808750324</v>
      </c>
      <c r="Q216" s="71">
        <v>1.7392506270292976</v>
      </c>
      <c r="R216" s="71">
        <v>0.95127646382609365</v>
      </c>
      <c r="S216" s="71">
        <v>2.925828117395437</v>
      </c>
      <c r="T216" s="72"/>
      <c r="U216" s="71">
        <v>6235071</v>
      </c>
      <c r="V216" s="71">
        <v>932</v>
      </c>
      <c r="W216" s="71">
        <v>16</v>
      </c>
      <c r="X216" s="71">
        <v>11900</v>
      </c>
      <c r="Y216" s="71">
        <v>13399</v>
      </c>
      <c r="Z216" s="71">
        <v>18113</v>
      </c>
      <c r="AA216" s="71">
        <v>4660</v>
      </c>
      <c r="AB216" s="71">
        <v>29544</v>
      </c>
      <c r="AC216" s="71">
        <v>165647.99999999997</v>
      </c>
      <c r="AD216" s="71">
        <v>2.925828117395437</v>
      </c>
      <c r="AE216" s="72"/>
      <c r="AF216" s="71">
        <v>73808724.402770281</v>
      </c>
      <c r="AG216" s="71">
        <v>1538782.6523860486</v>
      </c>
      <c r="AH216" s="71">
        <v>226772.97406176387</v>
      </c>
      <c r="AI216" s="71">
        <v>65879164.490211278</v>
      </c>
      <c r="AJ216" s="71">
        <v>62423876.300030798</v>
      </c>
      <c r="AK216" s="71">
        <v>0</v>
      </c>
      <c r="AL216" s="71">
        <v>0</v>
      </c>
      <c r="AM216" s="71">
        <v>3814936.7859638217</v>
      </c>
      <c r="AN216" s="71">
        <v>0</v>
      </c>
      <c r="AO216" s="71">
        <v>0</v>
      </c>
      <c r="AP216" s="71">
        <v>207692257.60542402</v>
      </c>
      <c r="AQ216" s="72"/>
      <c r="AR216" s="71">
        <v>1167</v>
      </c>
      <c r="AS216" s="71">
        <v>129</v>
      </c>
      <c r="AT216" s="71">
        <v>0</v>
      </c>
      <c r="AU216" s="71">
        <v>0</v>
      </c>
      <c r="AV216" s="71">
        <v>0</v>
      </c>
      <c r="AW216" s="71">
        <v>0</v>
      </c>
      <c r="AX216" s="71"/>
      <c r="AY216" s="72"/>
      <c r="AZ216" s="71">
        <v>5380.9100000000035</v>
      </c>
      <c r="BA216" s="71">
        <v>22866.000000000018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1952</v>
      </c>
      <c r="B217" s="70">
        <v>476</v>
      </c>
      <c r="C217" s="70">
        <v>20</v>
      </c>
      <c r="D217" s="70">
        <v>28</v>
      </c>
      <c r="E217" s="70">
        <v>2023</v>
      </c>
      <c r="F217" s="70" t="s">
        <v>1539</v>
      </c>
      <c r="G217" s="1064" t="s">
        <v>1932</v>
      </c>
      <c r="H217" s="70" t="s">
        <v>1933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1230</v>
      </c>
      <c r="AS217" s="71">
        <v>129</v>
      </c>
      <c r="AT217" s="71">
        <v>0</v>
      </c>
      <c r="AU217" s="71">
        <v>0</v>
      </c>
      <c r="AV217" s="71">
        <v>0</v>
      </c>
      <c r="AW217" s="71">
        <v>0</v>
      </c>
      <c r="AX217" s="71"/>
      <c r="AY217" s="72"/>
      <c r="AZ217" s="71">
        <v>5655.4600000000055</v>
      </c>
      <c r="BA217" s="71">
        <v>22866.000000000018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1953</v>
      </c>
      <c r="B218" s="70">
        <v>476</v>
      </c>
      <c r="C218" s="70">
        <v>21</v>
      </c>
      <c r="D218" s="70">
        <v>28</v>
      </c>
      <c r="E218" s="70">
        <v>2024</v>
      </c>
      <c r="F218" s="70" t="s">
        <v>1554</v>
      </c>
      <c r="G218" s="70" t="s">
        <v>1932</v>
      </c>
      <c r="H218" s="70" t="s">
        <v>1933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1954</v>
      </c>
      <c r="B219" s="70">
        <v>256</v>
      </c>
      <c r="C219" s="70">
        <v>1</v>
      </c>
      <c r="D219" s="70">
        <v>16</v>
      </c>
      <c r="E219" s="70">
        <v>1990</v>
      </c>
      <c r="F219" s="70" t="s">
        <v>787</v>
      </c>
      <c r="G219" s="70" t="s">
        <v>1717</v>
      </c>
      <c r="H219" s="70" t="s">
        <v>1718</v>
      </c>
      <c r="I219" s="148"/>
      <c r="J219" s="71">
        <v>55.007360104646359</v>
      </c>
      <c r="K219" s="71">
        <v>6.1291273046392414</v>
      </c>
      <c r="L219" s="71">
        <v>7.9740245090341926</v>
      </c>
      <c r="M219" s="71">
        <v>16.812947498387832</v>
      </c>
      <c r="N219" s="71">
        <v>50.468865250599983</v>
      </c>
      <c r="O219" s="71">
        <v>25.323860611012471</v>
      </c>
      <c r="P219" s="71">
        <v>54.177920023861553</v>
      </c>
      <c r="Q219" s="71">
        <v>2.69138726191429</v>
      </c>
      <c r="R219" s="71">
        <v>0</v>
      </c>
      <c r="S219" s="71">
        <v>3.093681194984331</v>
      </c>
      <c r="T219" s="72"/>
      <c r="U219" s="71">
        <v>1167217</v>
      </c>
      <c r="V219" s="71">
        <v>1889</v>
      </c>
      <c r="W219" s="71">
        <v>105</v>
      </c>
      <c r="X219" s="71">
        <v>6989</v>
      </c>
      <c r="Y219" s="71">
        <v>11083</v>
      </c>
      <c r="Z219" s="71">
        <v>10416</v>
      </c>
      <c r="AA219" s="71">
        <v>13155</v>
      </c>
      <c r="AB219" s="71">
        <v>43699</v>
      </c>
      <c r="AC219" s="71">
        <v>0</v>
      </c>
      <c r="AD219" s="71">
        <v>3.093681194984331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1955</v>
      </c>
      <c r="B220" s="70">
        <v>257</v>
      </c>
      <c r="C220" s="70">
        <v>2</v>
      </c>
      <c r="D220" s="70">
        <v>16</v>
      </c>
      <c r="E220" s="70">
        <v>2005</v>
      </c>
      <c r="F220" s="70" t="s">
        <v>789</v>
      </c>
      <c r="G220" s="70" t="s">
        <v>1717</v>
      </c>
      <c r="H220" s="70" t="s">
        <v>1718</v>
      </c>
      <c r="I220" s="148"/>
      <c r="J220" s="71">
        <v>25.310092579816921</v>
      </c>
      <c r="K220" s="71">
        <v>4.8573245460976517</v>
      </c>
      <c r="L220" s="71">
        <v>16.410825047970199</v>
      </c>
      <c r="M220" s="71">
        <v>37.127121463662647</v>
      </c>
      <c r="N220" s="71">
        <v>86.515906851029087</v>
      </c>
      <c r="O220" s="71">
        <v>41.181508246019177</v>
      </c>
      <c r="P220" s="71">
        <v>60.313790115362437</v>
      </c>
      <c r="Q220" s="71">
        <v>2.3423743272364201</v>
      </c>
      <c r="R220" s="71">
        <v>0</v>
      </c>
      <c r="S220" s="71">
        <v>1.297250146161727</v>
      </c>
      <c r="T220" s="72"/>
      <c r="U220" s="71">
        <v>632065</v>
      </c>
      <c r="V220" s="71">
        <v>1637</v>
      </c>
      <c r="W220" s="71">
        <v>168</v>
      </c>
      <c r="X220" s="71">
        <v>6172</v>
      </c>
      <c r="Y220" s="71">
        <v>13200</v>
      </c>
      <c r="Z220" s="71">
        <v>19601</v>
      </c>
      <c r="AA220" s="71">
        <v>11994</v>
      </c>
      <c r="AB220" s="71">
        <v>39759</v>
      </c>
      <c r="AC220" s="71">
        <v>0</v>
      </c>
      <c r="AD220" s="71">
        <v>1.297250146161727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1956</v>
      </c>
      <c r="B221" s="70">
        <v>258</v>
      </c>
      <c r="C221" s="70">
        <v>3</v>
      </c>
      <c r="D221" s="70">
        <v>16</v>
      </c>
      <c r="E221" s="70">
        <v>2006</v>
      </c>
      <c r="F221" s="70" t="s">
        <v>790</v>
      </c>
      <c r="G221" s="70" t="s">
        <v>1717</v>
      </c>
      <c r="H221" s="70" t="s">
        <v>1718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1957</v>
      </c>
      <c r="B222" s="70">
        <v>259</v>
      </c>
      <c r="C222" s="70">
        <v>4</v>
      </c>
      <c r="D222" s="70">
        <v>16</v>
      </c>
      <c r="E222" s="70">
        <v>2007</v>
      </c>
      <c r="F222" s="70" t="s">
        <v>791</v>
      </c>
      <c r="G222" s="70" t="s">
        <v>1717</v>
      </c>
      <c r="H222" s="70" t="s">
        <v>1718</v>
      </c>
      <c r="I222" s="148"/>
      <c r="J222" s="71">
        <v>15.30837926650136</v>
      </c>
      <c r="K222" s="71">
        <v>4.7126148680494291</v>
      </c>
      <c r="L222" s="71">
        <v>13.820825413885389</v>
      </c>
      <c r="M222" s="71">
        <v>40.285600216401868</v>
      </c>
      <c r="N222" s="71">
        <v>75.425933427459228</v>
      </c>
      <c r="O222" s="71">
        <v>38.337377333944673</v>
      </c>
      <c r="P222" s="71">
        <v>58.418376134836251</v>
      </c>
      <c r="Q222" s="71">
        <v>2.4026772438380699</v>
      </c>
      <c r="R222" s="71">
        <v>0</v>
      </c>
      <c r="S222" s="71">
        <v>0.86081204693834756</v>
      </c>
      <c r="T222" s="72"/>
      <c r="U222" s="71">
        <v>594073</v>
      </c>
      <c r="V222" s="71">
        <v>1482</v>
      </c>
      <c r="W222" s="71">
        <v>164</v>
      </c>
      <c r="X222" s="71">
        <v>8719</v>
      </c>
      <c r="Y222" s="71">
        <v>13367</v>
      </c>
      <c r="Z222" s="71">
        <v>18969</v>
      </c>
      <c r="AA222" s="71">
        <v>11440</v>
      </c>
      <c r="AB222" s="71">
        <v>38626</v>
      </c>
      <c r="AC222" s="71">
        <v>0</v>
      </c>
      <c r="AD222" s="71">
        <v>0.86081204693834756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1958</v>
      </c>
      <c r="B223" s="70">
        <v>260</v>
      </c>
      <c r="C223" s="70">
        <v>5</v>
      </c>
      <c r="D223" s="70">
        <v>16</v>
      </c>
      <c r="E223" s="70">
        <v>2008</v>
      </c>
      <c r="F223" s="70" t="s">
        <v>792</v>
      </c>
      <c r="G223" s="70" t="s">
        <v>1717</v>
      </c>
      <c r="H223" s="70" t="s">
        <v>1718</v>
      </c>
      <c r="I223" s="148"/>
      <c r="J223" s="71">
        <v>14.742719570817121</v>
      </c>
      <c r="K223" s="71">
        <v>3.3973126187356129</v>
      </c>
      <c r="L223" s="71">
        <v>12.291702626613599</v>
      </c>
      <c r="M223" s="71">
        <v>42.461087194379857</v>
      </c>
      <c r="N223" s="71">
        <v>71.986081972593567</v>
      </c>
      <c r="O223" s="71">
        <v>36.935897250962633</v>
      </c>
      <c r="P223" s="71">
        <v>56.709380209724607</v>
      </c>
      <c r="Q223" s="71">
        <v>2.3328932932266699</v>
      </c>
      <c r="R223" s="71">
        <v>0</v>
      </c>
      <c r="S223" s="71">
        <v>0.87151171967599972</v>
      </c>
      <c r="T223" s="72"/>
      <c r="U223" s="71">
        <v>627367</v>
      </c>
      <c r="V223" s="71">
        <v>1482</v>
      </c>
      <c r="W223" s="71">
        <v>164</v>
      </c>
      <c r="X223" s="71">
        <v>8719</v>
      </c>
      <c r="Y223" s="71">
        <v>13414</v>
      </c>
      <c r="Z223" s="71">
        <v>18917</v>
      </c>
      <c r="AA223" s="71">
        <v>11118</v>
      </c>
      <c r="AB223" s="71">
        <v>38121</v>
      </c>
      <c r="AC223" s="71">
        <v>0</v>
      </c>
      <c r="AD223" s="71">
        <v>0.87151171967599972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1959</v>
      </c>
      <c r="B224" s="70">
        <v>261</v>
      </c>
      <c r="C224" s="70">
        <v>6</v>
      </c>
      <c r="D224" s="70">
        <v>16</v>
      </c>
      <c r="E224" s="70">
        <v>2009</v>
      </c>
      <c r="F224" s="70" t="s">
        <v>176</v>
      </c>
      <c r="G224" s="70" t="s">
        <v>1717</v>
      </c>
      <c r="H224" s="70" t="s">
        <v>1718</v>
      </c>
      <c r="I224" s="148"/>
      <c r="J224" s="71">
        <v>13.1200319052491</v>
      </c>
      <c r="K224" s="71">
        <v>3.0854981989699488</v>
      </c>
      <c r="L224" s="71">
        <v>12.18312288782878</v>
      </c>
      <c r="M224" s="71">
        <v>40.791894008226997</v>
      </c>
      <c r="N224" s="71">
        <v>73.92238838786237</v>
      </c>
      <c r="O224" s="71">
        <v>37.444283793314753</v>
      </c>
      <c r="P224" s="71">
        <v>53.972347069830782</v>
      </c>
      <c r="Q224" s="71">
        <v>2.1976938153268901</v>
      </c>
      <c r="R224" s="71">
        <v>0</v>
      </c>
      <c r="S224" s="71">
        <v>0.64742990998477312</v>
      </c>
      <c r="T224" s="72"/>
      <c r="U224" s="71">
        <v>527348</v>
      </c>
      <c r="V224" s="71">
        <v>1399</v>
      </c>
      <c r="W224" s="71">
        <v>204</v>
      </c>
      <c r="X224" s="71">
        <v>8567</v>
      </c>
      <c r="Y224" s="71">
        <v>13489</v>
      </c>
      <c r="Z224" s="71">
        <v>18929</v>
      </c>
      <c r="AA224" s="71">
        <v>10863</v>
      </c>
      <c r="AB224" s="71">
        <v>37698</v>
      </c>
      <c r="AC224" s="71">
        <v>0</v>
      </c>
      <c r="AD224" s="71">
        <v>0.64742990998477312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18.527000000000001</v>
      </c>
      <c r="BM224" s="71">
        <v>0</v>
      </c>
      <c r="BN224" s="72"/>
      <c r="BO224" s="71">
        <v>0</v>
      </c>
      <c r="BP224" s="71">
        <v>0</v>
      </c>
      <c r="BQ224" s="71">
        <v>0</v>
      </c>
      <c r="BR224" s="71">
        <v>0</v>
      </c>
      <c r="BS224" s="71">
        <v>2</v>
      </c>
      <c r="BT224" s="71">
        <v>0</v>
      </c>
      <c r="BU224"/>
      <c r="BV224" s="70">
        <v>3.14</v>
      </c>
      <c r="BW224" s="70">
        <v>0</v>
      </c>
      <c r="BX224" s="70">
        <v>15.387</v>
      </c>
      <c r="BY224" s="70">
        <v>0</v>
      </c>
      <c r="BZ224" s="70">
        <v>0</v>
      </c>
      <c r="CA224" s="70">
        <v>0</v>
      </c>
      <c r="CB224" s="70">
        <v>0</v>
      </c>
      <c r="CC224" s="70">
        <v>0</v>
      </c>
      <c r="CD224" s="70">
        <v>0</v>
      </c>
    </row>
    <row r="225" spans="1:82">
      <c r="A225" s="70" t="s">
        <v>1960</v>
      </c>
      <c r="B225" s="70">
        <v>262</v>
      </c>
      <c r="C225" s="70">
        <v>7</v>
      </c>
      <c r="D225" s="70">
        <v>16</v>
      </c>
      <c r="E225" s="70">
        <v>2010</v>
      </c>
      <c r="F225" s="70" t="s">
        <v>177</v>
      </c>
      <c r="G225" s="70" t="s">
        <v>1717</v>
      </c>
      <c r="H225" s="70" t="s">
        <v>1718</v>
      </c>
      <c r="I225" s="148"/>
      <c r="J225" s="71">
        <v>11.933623995539699</v>
      </c>
      <c r="K225" s="71">
        <v>3.5846147364473961</v>
      </c>
      <c r="L225" s="71">
        <v>11.24643836353715</v>
      </c>
      <c r="M225" s="71">
        <v>38.762581745124798</v>
      </c>
      <c r="N225" s="71">
        <v>75.530749764687627</v>
      </c>
      <c r="O225" s="71">
        <v>37.213991664331211</v>
      </c>
      <c r="P225" s="71">
        <v>54.187840754679023</v>
      </c>
      <c r="Q225" s="71">
        <v>2.25676061226133</v>
      </c>
      <c r="R225" s="71">
        <v>0</v>
      </c>
      <c r="S225" s="71">
        <v>1.025937048517074</v>
      </c>
      <c r="T225" s="72"/>
      <c r="U225" s="71">
        <v>472900</v>
      </c>
      <c r="V225" s="71">
        <v>1399</v>
      </c>
      <c r="W225" s="71">
        <v>204</v>
      </c>
      <c r="X225" s="71">
        <v>8567</v>
      </c>
      <c r="Y225" s="71">
        <v>13508</v>
      </c>
      <c r="Z225" s="71">
        <v>18900</v>
      </c>
      <c r="AA225" s="71">
        <v>10634</v>
      </c>
      <c r="AB225" s="71">
        <v>37094</v>
      </c>
      <c r="AC225" s="71">
        <v>0</v>
      </c>
      <c r="AD225" s="71">
        <v>1.025937048517074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18.126000000000001</v>
      </c>
      <c r="BM225" s="71">
        <v>0</v>
      </c>
      <c r="BN225" s="72"/>
      <c r="BO225" s="71">
        <v>0</v>
      </c>
      <c r="BP225" s="71">
        <v>0</v>
      </c>
      <c r="BQ225" s="71">
        <v>0</v>
      </c>
      <c r="BR225" s="71">
        <v>0</v>
      </c>
      <c r="BS225" s="71">
        <v>2</v>
      </c>
      <c r="BT225" s="71">
        <v>0</v>
      </c>
      <c r="BU225"/>
      <c r="BV225" s="70">
        <v>3.024</v>
      </c>
      <c r="BW225" s="70">
        <v>0</v>
      </c>
      <c r="BX225" s="70">
        <v>15.102</v>
      </c>
      <c r="BY225" s="70">
        <v>0</v>
      </c>
      <c r="BZ225" s="70">
        <v>0</v>
      </c>
      <c r="CA225" s="70">
        <v>0</v>
      </c>
      <c r="CB225" s="70">
        <v>0</v>
      </c>
      <c r="CC225" s="70">
        <v>0</v>
      </c>
      <c r="CD225" s="70">
        <v>0</v>
      </c>
    </row>
    <row r="226" spans="1:82">
      <c r="A226" s="70" t="s">
        <v>1961</v>
      </c>
      <c r="B226" s="70">
        <v>263</v>
      </c>
      <c r="C226" s="70">
        <v>8</v>
      </c>
      <c r="D226" s="70">
        <v>16</v>
      </c>
      <c r="E226" s="70">
        <v>2011</v>
      </c>
      <c r="F226" s="70" t="s">
        <v>178</v>
      </c>
      <c r="G226" s="70" t="s">
        <v>1717</v>
      </c>
      <c r="H226" s="70" t="s">
        <v>1718</v>
      </c>
      <c r="I226" s="148"/>
      <c r="J226" s="71">
        <v>13.87604147281033</v>
      </c>
      <c r="K226" s="71">
        <v>4.1682506697354293</v>
      </c>
      <c r="L226" s="71">
        <v>10.18288353686872</v>
      </c>
      <c r="M226" s="71">
        <v>45.661297307846048</v>
      </c>
      <c r="N226" s="71">
        <v>85.894008125142378</v>
      </c>
      <c r="O226" s="71">
        <v>36.783081209706047</v>
      </c>
      <c r="P226" s="71">
        <v>52.409115905204061</v>
      </c>
      <c r="Q226" s="71">
        <v>2.5604795472477999</v>
      </c>
      <c r="R226" s="71">
        <v>0</v>
      </c>
      <c r="S226" s="71">
        <v>0.75512796695872253</v>
      </c>
      <c r="T226" s="72"/>
      <c r="U226" s="71">
        <v>520801</v>
      </c>
      <c r="V226" s="71">
        <v>1399</v>
      </c>
      <c r="W226" s="71">
        <v>204</v>
      </c>
      <c r="X226" s="71">
        <v>8567</v>
      </c>
      <c r="Y226" s="71">
        <v>13489</v>
      </c>
      <c r="Z226" s="71">
        <v>19087</v>
      </c>
      <c r="AA226" s="71">
        <v>10591</v>
      </c>
      <c r="AB226" s="71">
        <v>36486</v>
      </c>
      <c r="AC226" s="71">
        <v>0</v>
      </c>
      <c r="AD226" s="71">
        <v>0.75512796695872253</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16.760000000000002</v>
      </c>
      <c r="BM226" s="71">
        <v>0</v>
      </c>
      <c r="BN226" s="72"/>
      <c r="BO226" s="71">
        <v>0</v>
      </c>
      <c r="BP226" s="71">
        <v>0</v>
      </c>
      <c r="BQ226" s="71">
        <v>0</v>
      </c>
      <c r="BR226" s="71">
        <v>0</v>
      </c>
      <c r="BS226" s="71">
        <v>2</v>
      </c>
      <c r="BT226" s="71">
        <v>0</v>
      </c>
      <c r="BU226"/>
      <c r="BV226" s="70">
        <v>1.84</v>
      </c>
      <c r="BW226" s="70">
        <v>0</v>
      </c>
      <c r="BX226" s="70">
        <v>14.92</v>
      </c>
      <c r="BY226" s="70">
        <v>0</v>
      </c>
      <c r="BZ226" s="70">
        <v>0</v>
      </c>
      <c r="CA226" s="70">
        <v>0</v>
      </c>
      <c r="CB226" s="70">
        <v>0</v>
      </c>
      <c r="CC226" s="70">
        <v>0</v>
      </c>
      <c r="CD226" s="70">
        <v>0</v>
      </c>
    </row>
    <row r="227" spans="1:82">
      <c r="A227" s="70" t="s">
        <v>1962</v>
      </c>
      <c r="B227" s="70">
        <v>264</v>
      </c>
      <c r="C227" s="70">
        <v>9</v>
      </c>
      <c r="D227" s="70">
        <v>16</v>
      </c>
      <c r="E227" s="70">
        <v>2012</v>
      </c>
      <c r="F227" s="70" t="s">
        <v>179</v>
      </c>
      <c r="G227" s="70" t="s">
        <v>1717</v>
      </c>
      <c r="H227" s="70" t="s">
        <v>1718</v>
      </c>
      <c r="I227" s="148"/>
      <c r="J227" s="71">
        <v>15.805028322156151</v>
      </c>
      <c r="K227" s="71">
        <v>4.5841494587582412</v>
      </c>
      <c r="L227" s="71">
        <v>9.9227615244007481</v>
      </c>
      <c r="M227" s="71">
        <v>49.513348255469623</v>
      </c>
      <c r="N227" s="71">
        <v>86.140055155744292</v>
      </c>
      <c r="O227" s="71">
        <v>36.95823641241406</v>
      </c>
      <c r="P227" s="71">
        <v>52.418654298636447</v>
      </c>
      <c r="Q227" s="71">
        <v>2.7408128717901299</v>
      </c>
      <c r="R227" s="71">
        <v>0</v>
      </c>
      <c r="S227" s="71">
        <v>0.8175086803030257</v>
      </c>
      <c r="T227" s="72"/>
      <c r="U227" s="71">
        <v>525176</v>
      </c>
      <c r="V227" s="71">
        <v>1399</v>
      </c>
      <c r="W227" s="71">
        <v>204</v>
      </c>
      <c r="X227" s="71">
        <v>8567</v>
      </c>
      <c r="Y227" s="71">
        <v>13504</v>
      </c>
      <c r="Z227" s="71">
        <v>19330</v>
      </c>
      <c r="AA227" s="71">
        <v>10533</v>
      </c>
      <c r="AB227" s="71">
        <v>35947</v>
      </c>
      <c r="AC227" s="71">
        <v>0</v>
      </c>
      <c r="AD227" s="71">
        <v>0.8175086803030257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2.242</v>
      </c>
      <c r="BM227" s="71">
        <v>0</v>
      </c>
      <c r="BN227" s="72"/>
      <c r="BO227" s="71">
        <v>0</v>
      </c>
      <c r="BP227" s="71">
        <v>0</v>
      </c>
      <c r="BQ227" s="71">
        <v>0</v>
      </c>
      <c r="BR227" s="71">
        <v>0</v>
      </c>
      <c r="BS227" s="71">
        <v>1</v>
      </c>
      <c r="BT227" s="71">
        <v>0</v>
      </c>
      <c r="BU227"/>
      <c r="BV227" s="70">
        <v>2.242</v>
      </c>
      <c r="BW227" s="70">
        <v>0</v>
      </c>
      <c r="BX227" s="70">
        <v>0</v>
      </c>
      <c r="BY227" s="70">
        <v>0</v>
      </c>
      <c r="BZ227" s="70">
        <v>0</v>
      </c>
      <c r="CA227" s="70">
        <v>0</v>
      </c>
      <c r="CB227" s="70">
        <v>0</v>
      </c>
      <c r="CC227" s="70">
        <v>0</v>
      </c>
      <c r="CD227" s="70">
        <v>0</v>
      </c>
    </row>
    <row r="228" spans="1:82">
      <c r="A228" s="70" t="s">
        <v>1963</v>
      </c>
      <c r="B228" s="70">
        <v>265</v>
      </c>
      <c r="C228" s="70">
        <v>10</v>
      </c>
      <c r="D228" s="70">
        <v>16</v>
      </c>
      <c r="E228" s="70">
        <v>2013</v>
      </c>
      <c r="F228" s="70" t="s">
        <v>180</v>
      </c>
      <c r="G228" s="70" t="s">
        <v>1717</v>
      </c>
      <c r="H228" s="70" t="s">
        <v>1718</v>
      </c>
      <c r="I228" s="148"/>
      <c r="J228" s="71">
        <v>17.132732358917369</v>
      </c>
      <c r="K228" s="71">
        <v>4.2364371186971601</v>
      </c>
      <c r="L228" s="71">
        <v>8.5643494445694941</v>
      </c>
      <c r="M228" s="71">
        <v>46.150181537042023</v>
      </c>
      <c r="N228" s="71">
        <v>84.75658999497314</v>
      </c>
      <c r="O228" s="71">
        <v>35.640370215483792</v>
      </c>
      <c r="P228" s="71">
        <v>52.291469513380576</v>
      </c>
      <c r="Q228" s="71">
        <v>2.7487287962181801</v>
      </c>
      <c r="R228" s="71">
        <v>0</v>
      </c>
      <c r="S228" s="71">
        <v>1.3582848351380481</v>
      </c>
      <c r="T228" s="72"/>
      <c r="U228" s="71">
        <v>570261</v>
      </c>
      <c r="V228" s="71">
        <v>1399</v>
      </c>
      <c r="W228" s="71">
        <v>204</v>
      </c>
      <c r="X228" s="71">
        <v>8567</v>
      </c>
      <c r="Y228" s="71">
        <v>13530</v>
      </c>
      <c r="Z228" s="71">
        <v>19473</v>
      </c>
      <c r="AA228" s="71">
        <v>10468</v>
      </c>
      <c r="AB228" s="71">
        <v>35534</v>
      </c>
      <c r="AC228" s="71">
        <v>0</v>
      </c>
      <c r="AD228" s="71">
        <v>1.3582848351380481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20.277999999999999</v>
      </c>
      <c r="BM228" s="71">
        <v>0</v>
      </c>
      <c r="BN228" s="72"/>
      <c r="BO228" s="71">
        <v>0</v>
      </c>
      <c r="BP228" s="71">
        <v>0</v>
      </c>
      <c r="BQ228" s="71">
        <v>0</v>
      </c>
      <c r="BR228" s="71">
        <v>0</v>
      </c>
      <c r="BS228" s="71">
        <v>2</v>
      </c>
      <c r="BT228" s="71">
        <v>0</v>
      </c>
      <c r="BU228"/>
      <c r="BV228" s="70">
        <v>4.5030000000000001</v>
      </c>
      <c r="BW228" s="70">
        <v>0</v>
      </c>
      <c r="BX228" s="70">
        <v>15.775</v>
      </c>
      <c r="BY228" s="70">
        <v>0</v>
      </c>
      <c r="BZ228" s="70">
        <v>0</v>
      </c>
      <c r="CA228" s="70">
        <v>0</v>
      </c>
      <c r="CB228" s="70">
        <v>0</v>
      </c>
      <c r="CC228" s="70">
        <v>0</v>
      </c>
      <c r="CD228" s="70">
        <v>0</v>
      </c>
    </row>
    <row r="229" spans="1:82">
      <c r="A229" s="70" t="s">
        <v>1964</v>
      </c>
      <c r="B229" s="70">
        <v>266</v>
      </c>
      <c r="C229" s="70">
        <v>11</v>
      </c>
      <c r="D229" s="70">
        <v>16</v>
      </c>
      <c r="E229" s="70">
        <v>2014</v>
      </c>
      <c r="F229" s="70" t="s">
        <v>181</v>
      </c>
      <c r="G229" s="70" t="s">
        <v>1717</v>
      </c>
      <c r="H229" s="70" t="s">
        <v>1718</v>
      </c>
      <c r="I229" s="148"/>
      <c r="J229" s="71">
        <v>12.75068193600422</v>
      </c>
      <c r="K229" s="71">
        <v>4.219471942516317</v>
      </c>
      <c r="L229" s="71">
        <v>20.338166626544201</v>
      </c>
      <c r="M229" s="71">
        <v>43.95509701941689</v>
      </c>
      <c r="N229" s="71">
        <v>81.638245686451782</v>
      </c>
      <c r="O229" s="71">
        <v>33.886273062667229</v>
      </c>
      <c r="P229" s="71">
        <v>52.041054363389591</v>
      </c>
      <c r="Q229" s="71">
        <v>2.6002812848841899</v>
      </c>
      <c r="R229" s="71">
        <v>0</v>
      </c>
      <c r="S229" s="71">
        <v>1.9748761686211489</v>
      </c>
      <c r="T229" s="72"/>
      <c r="U229" s="71">
        <v>500190</v>
      </c>
      <c r="V229" s="71">
        <v>1266</v>
      </c>
      <c r="W229" s="71">
        <v>400</v>
      </c>
      <c r="X229" s="71">
        <v>7978</v>
      </c>
      <c r="Y229" s="71">
        <v>13579</v>
      </c>
      <c r="Z229" s="71">
        <v>19500</v>
      </c>
      <c r="AA229" s="71">
        <v>10364</v>
      </c>
      <c r="AB229" s="71">
        <v>35036</v>
      </c>
      <c r="AC229" s="71">
        <v>0</v>
      </c>
      <c r="AD229" s="71">
        <v>1.9748761686211489</v>
      </c>
      <c r="AE229" s="72"/>
      <c r="AF229" s="71"/>
      <c r="AG229" s="71"/>
      <c r="AH229" s="71"/>
      <c r="AI229" s="71"/>
      <c r="AJ229" s="71"/>
      <c r="AK229" s="71"/>
      <c r="AL229" s="71"/>
      <c r="AM229" s="71"/>
      <c r="AN229" s="71"/>
      <c r="AO229" s="71"/>
      <c r="AP229" s="71"/>
      <c r="AQ229" s="72"/>
      <c r="AR229" s="71">
        <v>77</v>
      </c>
      <c r="AS229" s="71">
        <v>16</v>
      </c>
      <c r="AT229" s="71">
        <v>1</v>
      </c>
      <c r="AU229" s="71">
        <v>0</v>
      </c>
      <c r="AV229" s="71">
        <v>0</v>
      </c>
      <c r="AW229" s="71">
        <v>0</v>
      </c>
      <c r="AX229" s="71"/>
      <c r="AY229" s="72"/>
      <c r="AZ229" s="71">
        <v>316.89999999999998</v>
      </c>
      <c r="BA229" s="71">
        <v>902.9</v>
      </c>
      <c r="BB229" s="71">
        <v>2300</v>
      </c>
      <c r="BC229" s="71">
        <v>0</v>
      </c>
      <c r="BD229" s="71">
        <v>0</v>
      </c>
      <c r="BE229" s="71">
        <v>0</v>
      </c>
      <c r="BF229" s="71"/>
      <c r="BG229" s="72"/>
      <c r="BH229" s="71">
        <v>0</v>
      </c>
      <c r="BI229" s="71">
        <v>0</v>
      </c>
      <c r="BJ229" s="71">
        <v>0</v>
      </c>
      <c r="BK229" s="71">
        <v>0</v>
      </c>
      <c r="BL229" s="71">
        <v>19.852999999999998</v>
      </c>
      <c r="BM229" s="71">
        <v>0</v>
      </c>
      <c r="BN229" s="72"/>
      <c r="BO229" s="71">
        <v>0</v>
      </c>
      <c r="BP229" s="71">
        <v>0</v>
      </c>
      <c r="BQ229" s="71">
        <v>0</v>
      </c>
      <c r="BR229" s="71">
        <v>0</v>
      </c>
      <c r="BS229" s="71">
        <v>2</v>
      </c>
      <c r="BT229" s="71">
        <v>0</v>
      </c>
      <c r="BU229"/>
      <c r="BV229" s="70">
        <v>4.2690000000000001</v>
      </c>
      <c r="BW229" s="70">
        <v>0</v>
      </c>
      <c r="BX229" s="70">
        <v>15.584</v>
      </c>
      <c r="BY229" s="70">
        <v>0</v>
      </c>
      <c r="BZ229" s="70">
        <v>0</v>
      </c>
      <c r="CA229" s="70">
        <v>0</v>
      </c>
      <c r="CB229" s="70">
        <v>0</v>
      </c>
      <c r="CC229" s="70">
        <v>0</v>
      </c>
      <c r="CD229" s="70">
        <v>0</v>
      </c>
    </row>
    <row r="230" spans="1:82">
      <c r="A230" s="70" t="s">
        <v>1965</v>
      </c>
      <c r="B230" s="70">
        <v>267</v>
      </c>
      <c r="C230" s="70">
        <v>12</v>
      </c>
      <c r="D230" s="70">
        <v>16</v>
      </c>
      <c r="E230" s="70">
        <v>2015</v>
      </c>
      <c r="F230" s="70" t="s">
        <v>182</v>
      </c>
      <c r="G230" s="70" t="s">
        <v>1717</v>
      </c>
      <c r="H230" s="70" t="s">
        <v>1718</v>
      </c>
      <c r="I230" s="148"/>
      <c r="J230" s="71">
        <v>14.16312060115521</v>
      </c>
      <c r="K230" s="71">
        <v>4.0653947879814334</v>
      </c>
      <c r="L230" s="71">
        <v>17.976577092288771</v>
      </c>
      <c r="M230" s="71">
        <v>38.049451114415433</v>
      </c>
      <c r="N230" s="71">
        <v>75.452471421246045</v>
      </c>
      <c r="O230" s="71">
        <v>33.41351923463327</v>
      </c>
      <c r="P230" s="71">
        <v>51.745474991883754</v>
      </c>
      <c r="Q230" s="71">
        <v>2.4992271539406099</v>
      </c>
      <c r="R230" s="71">
        <v>0</v>
      </c>
      <c r="S230" s="71">
        <v>1.4975767979880259</v>
      </c>
      <c r="T230" s="72"/>
      <c r="U230" s="71">
        <v>554760</v>
      </c>
      <c r="V230" s="71">
        <v>1266</v>
      </c>
      <c r="W230" s="71">
        <v>400</v>
      </c>
      <c r="X230" s="71">
        <v>7978</v>
      </c>
      <c r="Y230" s="71">
        <v>13548</v>
      </c>
      <c r="Z230" s="71">
        <v>19413</v>
      </c>
      <c r="AA230" s="71">
        <v>10297</v>
      </c>
      <c r="AB230" s="71">
        <v>34399</v>
      </c>
      <c r="AC230" s="71">
        <v>0</v>
      </c>
      <c r="AD230" s="71">
        <v>1.4975767979880259</v>
      </c>
      <c r="AE230" s="72"/>
      <c r="AF230" s="71">
        <v>7757362.3035691222</v>
      </c>
      <c r="AG230" s="71">
        <v>3170361.920003694</v>
      </c>
      <c r="AH230" s="71">
        <v>2704985.9015401062</v>
      </c>
      <c r="AI230" s="71">
        <v>48716200.608867757</v>
      </c>
      <c r="AJ230" s="71">
        <v>72066234.615136102</v>
      </c>
      <c r="AK230" s="71">
        <v>0</v>
      </c>
      <c r="AL230" s="71">
        <v>0</v>
      </c>
      <c r="AM230" s="71">
        <v>4714238.651622165</v>
      </c>
      <c r="AN230" s="71">
        <v>0</v>
      </c>
      <c r="AO230" s="71">
        <v>0</v>
      </c>
      <c r="AP230" s="71">
        <v>139129384.00073895</v>
      </c>
      <c r="AQ230" s="72"/>
      <c r="AR230" s="71">
        <v>80</v>
      </c>
      <c r="AS230" s="71">
        <v>23</v>
      </c>
      <c r="AT230" s="71">
        <v>1</v>
      </c>
      <c r="AU230" s="71">
        <v>0</v>
      </c>
      <c r="AV230" s="71">
        <v>0</v>
      </c>
      <c r="AW230" s="71">
        <v>0</v>
      </c>
      <c r="AX230" s="71"/>
      <c r="AY230" s="72"/>
      <c r="AZ230" s="71">
        <v>334.6</v>
      </c>
      <c r="BA230" s="71">
        <v>3030.1</v>
      </c>
      <c r="BB230" s="71">
        <v>2300</v>
      </c>
      <c r="BC230" s="71">
        <v>0</v>
      </c>
      <c r="BD230" s="71">
        <v>0</v>
      </c>
      <c r="BE230" s="71">
        <v>0</v>
      </c>
      <c r="BF230" s="71"/>
      <c r="BG230" s="72"/>
      <c r="BH230" s="71">
        <v>0</v>
      </c>
      <c r="BI230" s="71">
        <v>0</v>
      </c>
      <c r="BJ230" s="71">
        <v>0</v>
      </c>
      <c r="BK230" s="71">
        <v>0</v>
      </c>
      <c r="BL230" s="71">
        <v>19.798999999999999</v>
      </c>
      <c r="BM230" s="71">
        <v>0</v>
      </c>
      <c r="BN230" s="72"/>
      <c r="BO230" s="71">
        <v>0</v>
      </c>
      <c r="BP230" s="71">
        <v>0</v>
      </c>
      <c r="BQ230" s="71">
        <v>0</v>
      </c>
      <c r="BR230" s="71">
        <v>0</v>
      </c>
      <c r="BS230" s="71">
        <v>2</v>
      </c>
      <c r="BT230" s="71">
        <v>0</v>
      </c>
      <c r="BU230"/>
      <c r="BV230" s="70">
        <v>4.3680000000000003</v>
      </c>
      <c r="BW230" s="70">
        <v>0</v>
      </c>
      <c r="BX230" s="70">
        <v>15.430999999999999</v>
      </c>
      <c r="BY230" s="70">
        <v>0</v>
      </c>
      <c r="BZ230" s="70">
        <v>0</v>
      </c>
      <c r="CA230" s="70">
        <v>0</v>
      </c>
      <c r="CB230" s="70">
        <v>0</v>
      </c>
      <c r="CC230" s="70">
        <v>0</v>
      </c>
      <c r="CD230" s="70">
        <v>0</v>
      </c>
    </row>
    <row r="231" spans="1:82">
      <c r="A231" s="70" t="s">
        <v>1966</v>
      </c>
      <c r="B231" s="70">
        <v>268</v>
      </c>
      <c r="C231" s="70">
        <v>13</v>
      </c>
      <c r="D231" s="70">
        <v>16</v>
      </c>
      <c r="E231" s="70">
        <v>2016</v>
      </c>
      <c r="F231" s="70" t="s">
        <v>155</v>
      </c>
      <c r="G231" s="70" t="s">
        <v>1717</v>
      </c>
      <c r="H231" s="70" t="s">
        <v>1718</v>
      </c>
      <c r="I231" s="148"/>
      <c r="J231" s="71">
        <v>13.170090154742173</v>
      </c>
      <c r="K231" s="71">
        <v>3.7420039041424382</v>
      </c>
      <c r="L231" s="71">
        <v>22.337043804027388</v>
      </c>
      <c r="M231" s="71">
        <v>35.802912561002046</v>
      </c>
      <c r="N231" s="71">
        <v>81.891522535803034</v>
      </c>
      <c r="O231" s="71">
        <v>33.074074170149025</v>
      </c>
      <c r="P231" s="71">
        <v>51.084602414714389</v>
      </c>
      <c r="Q231" s="71">
        <v>2.3896933982932387</v>
      </c>
      <c r="R231" s="71">
        <v>0</v>
      </c>
      <c r="S231" s="71">
        <v>1.5222192685619078</v>
      </c>
      <c r="T231" s="72"/>
      <c r="U231" s="71">
        <v>590486</v>
      </c>
      <c r="V231" s="71">
        <v>1266</v>
      </c>
      <c r="W231" s="71">
        <v>400</v>
      </c>
      <c r="X231" s="71">
        <v>7978</v>
      </c>
      <c r="Y231" s="71">
        <v>13556</v>
      </c>
      <c r="Z231" s="71">
        <v>19452</v>
      </c>
      <c r="AA231" s="71">
        <v>10514</v>
      </c>
      <c r="AB231" s="71">
        <v>33833</v>
      </c>
      <c r="AC231" s="71">
        <v>0</v>
      </c>
      <c r="AD231" s="71">
        <v>1.522219268561908</v>
      </c>
      <c r="AE231" s="72"/>
      <c r="AF231" s="71">
        <v>7220880.0867880648</v>
      </c>
      <c r="AG231" s="71">
        <v>2971523.4541652929</v>
      </c>
      <c r="AH231" s="71">
        <v>2478181.3983442611</v>
      </c>
      <c r="AI231" s="71">
        <v>49739614.471205793</v>
      </c>
      <c r="AJ231" s="71">
        <v>72968908.366801426</v>
      </c>
      <c r="AK231" s="71">
        <v>0</v>
      </c>
      <c r="AL231" s="71">
        <v>0</v>
      </c>
      <c r="AM231" s="71">
        <v>4640272.9641108401</v>
      </c>
      <c r="AN231" s="71">
        <v>0</v>
      </c>
      <c r="AO231" s="71">
        <v>0</v>
      </c>
      <c r="AP231" s="71">
        <v>140019380.74141568</v>
      </c>
      <c r="AQ231" s="72"/>
      <c r="AR231" s="71">
        <v>92</v>
      </c>
      <c r="AS231" s="71">
        <v>26</v>
      </c>
      <c r="AT231" s="71">
        <v>2</v>
      </c>
      <c r="AU231" s="71">
        <v>0</v>
      </c>
      <c r="AV231" s="71">
        <v>0</v>
      </c>
      <c r="AW231" s="71">
        <v>0</v>
      </c>
      <c r="AX231" s="71"/>
      <c r="AY231" s="72"/>
      <c r="AZ231" s="71">
        <v>397</v>
      </c>
      <c r="BA231" s="71">
        <v>3464.7</v>
      </c>
      <c r="BB231" s="71">
        <v>2319.8000000000002</v>
      </c>
      <c r="BC231" s="71">
        <v>0</v>
      </c>
      <c r="BD231" s="71">
        <v>0</v>
      </c>
      <c r="BE231" s="71">
        <v>0</v>
      </c>
      <c r="BF231" s="71"/>
      <c r="BG231" s="72"/>
      <c r="BH231" s="71">
        <v>0</v>
      </c>
      <c r="BI231" s="71">
        <v>0</v>
      </c>
      <c r="BJ231" s="71">
        <v>0</v>
      </c>
      <c r="BK231" s="71">
        <v>0</v>
      </c>
      <c r="BL231" s="71">
        <v>17.817</v>
      </c>
      <c r="BM231" s="71">
        <v>0</v>
      </c>
      <c r="BN231" s="72"/>
      <c r="BO231" s="71">
        <v>0</v>
      </c>
      <c r="BP231" s="71">
        <v>0</v>
      </c>
      <c r="BQ231" s="71">
        <v>0</v>
      </c>
      <c r="BR231" s="71">
        <v>0</v>
      </c>
      <c r="BS231" s="71">
        <v>2</v>
      </c>
      <c r="BT231" s="71">
        <v>0</v>
      </c>
      <c r="BU231"/>
      <c r="BV231" s="70">
        <v>2.613</v>
      </c>
      <c r="BW231" s="70">
        <v>0</v>
      </c>
      <c r="BX231" s="70">
        <v>15.204000000000001</v>
      </c>
      <c r="BY231" s="70">
        <v>0</v>
      </c>
      <c r="BZ231" s="70">
        <v>0</v>
      </c>
      <c r="CA231" s="70">
        <v>0</v>
      </c>
      <c r="CB231" s="70">
        <v>0</v>
      </c>
      <c r="CC231" s="70">
        <v>0</v>
      </c>
      <c r="CD231" s="70">
        <v>0</v>
      </c>
    </row>
    <row r="232" spans="1:82">
      <c r="A232" s="70" t="s">
        <v>1967</v>
      </c>
      <c r="B232" s="70">
        <v>269</v>
      </c>
      <c r="C232" s="70">
        <v>14</v>
      </c>
      <c r="D232" s="70">
        <v>16</v>
      </c>
      <c r="E232" s="70">
        <v>2017</v>
      </c>
      <c r="F232" s="70" t="s">
        <v>156</v>
      </c>
      <c r="G232" s="70" t="s">
        <v>1717</v>
      </c>
      <c r="H232" s="70" t="s">
        <v>1718</v>
      </c>
      <c r="I232" s="148"/>
      <c r="J232" s="71">
        <v>13.19638423629686</v>
      </c>
      <c r="K232" s="71">
        <v>4.0949383825327939</v>
      </c>
      <c r="L232" s="71">
        <v>21.80122772308161</v>
      </c>
      <c r="M232" s="71">
        <v>31.92566444543364</v>
      </c>
      <c r="N232" s="71">
        <v>74.196192533359437</v>
      </c>
      <c r="O232" s="71">
        <v>32.462464566085757</v>
      </c>
      <c r="P232" s="71">
        <v>50.577537840776849</v>
      </c>
      <c r="Q232" s="71">
        <v>2.2713394200524601</v>
      </c>
      <c r="R232" s="71">
        <v>0</v>
      </c>
      <c r="S232" s="71">
        <v>1.8925387793688324</v>
      </c>
      <c r="T232" s="72"/>
      <c r="U232" s="71">
        <v>603823</v>
      </c>
      <c r="V232" s="71">
        <v>1266</v>
      </c>
      <c r="W232" s="71">
        <v>400</v>
      </c>
      <c r="X232" s="71">
        <v>7978</v>
      </c>
      <c r="Y232" s="71">
        <v>13570</v>
      </c>
      <c r="Z232" s="71">
        <v>19409</v>
      </c>
      <c r="AA232" s="71">
        <v>10476</v>
      </c>
      <c r="AB232" s="71">
        <v>33254</v>
      </c>
      <c r="AC232" s="71">
        <v>0</v>
      </c>
      <c r="AD232" s="71">
        <v>1.892538779368832</v>
      </c>
      <c r="AE232" s="72"/>
      <c r="AF232" s="71">
        <v>7687615.6312369248</v>
      </c>
      <c r="AG232" s="71">
        <v>3184652.7210079348</v>
      </c>
      <c r="AH232" s="71">
        <v>3350747.6583988448</v>
      </c>
      <c r="AI232" s="71">
        <v>46282179.139975987</v>
      </c>
      <c r="AJ232" s="71">
        <v>73748056.846994251</v>
      </c>
      <c r="AK232" s="71">
        <v>0</v>
      </c>
      <c r="AL232" s="71">
        <v>0</v>
      </c>
      <c r="AM232" s="71">
        <v>4567998.2998617189</v>
      </c>
      <c r="AN232" s="71">
        <v>0</v>
      </c>
      <c r="AO232" s="71">
        <v>0</v>
      </c>
      <c r="AP232" s="71">
        <v>138821250.29747567</v>
      </c>
      <c r="AQ232" s="72"/>
      <c r="AR232" s="71">
        <v>102</v>
      </c>
      <c r="AS232" s="71">
        <v>27</v>
      </c>
      <c r="AT232" s="71">
        <v>13</v>
      </c>
      <c r="AU232" s="71">
        <v>0</v>
      </c>
      <c r="AV232" s="71">
        <v>0</v>
      </c>
      <c r="AW232" s="71">
        <v>0</v>
      </c>
      <c r="AX232" s="71"/>
      <c r="AY232" s="72"/>
      <c r="AZ232" s="71">
        <v>452.6</v>
      </c>
      <c r="BA232" s="71">
        <v>3514.2</v>
      </c>
      <c r="BB232" s="71">
        <v>2534.5</v>
      </c>
      <c r="BC232" s="71">
        <v>0</v>
      </c>
      <c r="BD232" s="71">
        <v>0</v>
      </c>
      <c r="BE232" s="71">
        <v>0</v>
      </c>
      <c r="BF232" s="71"/>
      <c r="BG232" s="72"/>
      <c r="BH232" s="71">
        <v>0</v>
      </c>
      <c r="BI232" s="71">
        <v>0</v>
      </c>
      <c r="BJ232" s="71">
        <v>0</v>
      </c>
      <c r="BK232" s="71">
        <v>0</v>
      </c>
      <c r="BL232" s="71">
        <v>17.742000000000001</v>
      </c>
      <c r="BM232" s="71">
        <v>0</v>
      </c>
      <c r="BN232" s="72"/>
      <c r="BO232" s="71">
        <v>0</v>
      </c>
      <c r="BP232" s="71">
        <v>0</v>
      </c>
      <c r="BQ232" s="71">
        <v>0</v>
      </c>
      <c r="BR232" s="71">
        <v>0</v>
      </c>
      <c r="BS232" s="71">
        <v>2</v>
      </c>
      <c r="BT232" s="71">
        <v>0</v>
      </c>
      <c r="BU232"/>
      <c r="BV232" s="70">
        <v>2.54</v>
      </c>
      <c r="BW232" s="70">
        <v>0</v>
      </c>
      <c r="BX232" s="70">
        <v>15.202</v>
      </c>
      <c r="BY232" s="70">
        <v>0</v>
      </c>
      <c r="BZ232" s="70">
        <v>0</v>
      </c>
      <c r="CA232" s="70">
        <v>0</v>
      </c>
      <c r="CB232" s="70">
        <v>0</v>
      </c>
      <c r="CC232" s="70">
        <v>0</v>
      </c>
      <c r="CD232" s="70">
        <v>0</v>
      </c>
    </row>
    <row r="233" spans="1:82">
      <c r="A233" s="70" t="s">
        <v>1968</v>
      </c>
      <c r="B233" s="70">
        <v>270</v>
      </c>
      <c r="C233" s="70">
        <v>15</v>
      </c>
      <c r="D233" s="70">
        <v>16</v>
      </c>
      <c r="E233" s="70">
        <v>2018</v>
      </c>
      <c r="F233" s="70" t="s">
        <v>183</v>
      </c>
      <c r="G233" s="70" t="s">
        <v>1717</v>
      </c>
      <c r="H233" s="70" t="s">
        <v>1718</v>
      </c>
      <c r="I233" s="148"/>
      <c r="J233" s="71">
        <v>14.812967795299738</v>
      </c>
      <c r="K233" s="71">
        <v>3.8212715167211142</v>
      </c>
      <c r="L233" s="71">
        <v>20.119061244660593</v>
      </c>
      <c r="M233" s="71">
        <v>34.610260928039615</v>
      </c>
      <c r="N233" s="71">
        <v>71.809743204421196</v>
      </c>
      <c r="O233" s="71">
        <v>31.877182556645312</v>
      </c>
      <c r="P233" s="71">
        <v>49.538729885321246</v>
      </c>
      <c r="Q233" s="71">
        <v>2.067799689029</v>
      </c>
      <c r="R233" s="71">
        <v>0</v>
      </c>
      <c r="S233" s="71">
        <v>2.0058274239804392</v>
      </c>
      <c r="T233" s="72"/>
      <c r="U233" s="71">
        <v>629715</v>
      </c>
      <c r="V233" s="71">
        <v>1266</v>
      </c>
      <c r="W233" s="71">
        <v>400</v>
      </c>
      <c r="X233" s="71">
        <v>7978</v>
      </c>
      <c r="Y233" s="71">
        <v>13568</v>
      </c>
      <c r="Z233" s="71">
        <v>19424</v>
      </c>
      <c r="AA233" s="71">
        <v>10364</v>
      </c>
      <c r="AB233" s="71">
        <v>32625</v>
      </c>
      <c r="AC233" s="71">
        <v>0</v>
      </c>
      <c r="AD233" s="71">
        <v>2.0058274239804388</v>
      </c>
      <c r="AE233" s="72"/>
      <c r="AF233" s="71">
        <v>8574803.3939699363</v>
      </c>
      <c r="AG233" s="71">
        <v>2919603.466050304</v>
      </c>
      <c r="AH233" s="71">
        <v>3188874.299367744</v>
      </c>
      <c r="AI233" s="71">
        <v>48971328.663723148</v>
      </c>
      <c r="AJ233" s="71">
        <v>66986950.632358119</v>
      </c>
      <c r="AK233" s="71">
        <v>0</v>
      </c>
      <c r="AL233" s="71">
        <v>0</v>
      </c>
      <c r="AM233" s="71">
        <v>4490867.4869675441</v>
      </c>
      <c r="AN233" s="71">
        <v>0</v>
      </c>
      <c r="AO233" s="71">
        <v>0</v>
      </c>
      <c r="AP233" s="71">
        <v>135132427.94243678</v>
      </c>
      <c r="AQ233" s="72"/>
      <c r="AR233" s="71">
        <v>111</v>
      </c>
      <c r="AS233" s="71">
        <v>29</v>
      </c>
      <c r="AT233" s="71">
        <v>21</v>
      </c>
      <c r="AU233" s="71">
        <v>0</v>
      </c>
      <c r="AV233" s="71">
        <v>0</v>
      </c>
      <c r="AW233" s="71">
        <v>0</v>
      </c>
      <c r="AX233" s="71"/>
      <c r="AY233" s="72"/>
      <c r="AZ233" s="71">
        <v>500.6</v>
      </c>
      <c r="BA233" s="71">
        <v>3614</v>
      </c>
      <c r="BB233" s="71">
        <v>2691</v>
      </c>
      <c r="BC233" s="71">
        <v>0</v>
      </c>
      <c r="BD233" s="71">
        <v>0</v>
      </c>
      <c r="BE233" s="71">
        <v>0</v>
      </c>
      <c r="BF233" s="71"/>
      <c r="BG233" s="72"/>
      <c r="BH233" s="71">
        <v>0</v>
      </c>
      <c r="BI233" s="71">
        <v>0</v>
      </c>
      <c r="BJ233" s="71">
        <v>0</v>
      </c>
      <c r="BK233" s="71">
        <v>0</v>
      </c>
      <c r="BL233" s="71">
        <v>16.617000000000001</v>
      </c>
      <c r="BM233" s="71">
        <v>0</v>
      </c>
      <c r="BN233" s="72"/>
      <c r="BO233" s="71">
        <v>0</v>
      </c>
      <c r="BP233" s="71">
        <v>0</v>
      </c>
      <c r="BQ233" s="71">
        <v>0</v>
      </c>
      <c r="BR233" s="71">
        <v>0</v>
      </c>
      <c r="BS233" s="71">
        <v>2</v>
      </c>
      <c r="BT233" s="71">
        <v>0</v>
      </c>
      <c r="BU233"/>
      <c r="BV233" s="70">
        <v>2.3780000000000001</v>
      </c>
      <c r="BW233" s="70">
        <v>0</v>
      </c>
      <c r="BX233" s="70">
        <v>14.239000000000001</v>
      </c>
      <c r="BY233" s="70">
        <v>0</v>
      </c>
      <c r="BZ233" s="70">
        <v>0</v>
      </c>
      <c r="CA233" s="70">
        <v>0</v>
      </c>
      <c r="CB233" s="70">
        <v>0</v>
      </c>
      <c r="CC233" s="70">
        <v>0</v>
      </c>
      <c r="CD233" s="70">
        <v>0</v>
      </c>
    </row>
    <row r="234" spans="1:82">
      <c r="A234" s="70" t="s">
        <v>1969</v>
      </c>
      <c r="B234" s="70">
        <v>271</v>
      </c>
      <c r="C234" s="70">
        <v>16</v>
      </c>
      <c r="D234" s="70">
        <v>16</v>
      </c>
      <c r="E234" s="70">
        <v>2019</v>
      </c>
      <c r="F234" s="70" t="s">
        <v>158</v>
      </c>
      <c r="G234" s="70" t="s">
        <v>1717</v>
      </c>
      <c r="H234" s="70" t="s">
        <v>1718</v>
      </c>
      <c r="I234" s="148"/>
      <c r="J234" s="71">
        <v>12.906361057495738</v>
      </c>
      <c r="K234" s="71">
        <v>3.3909357422643769</v>
      </c>
      <c r="L234" s="71">
        <v>20.329204942097615</v>
      </c>
      <c r="M234" s="71">
        <v>32.050339757315797</v>
      </c>
      <c r="N234" s="71">
        <v>70.595395848220903</v>
      </c>
      <c r="O234" s="71">
        <v>31.047794488770403</v>
      </c>
      <c r="P234" s="71">
        <v>47.875187593482053</v>
      </c>
      <c r="Q234" s="71">
        <v>1.97460360496809</v>
      </c>
      <c r="R234" s="71">
        <v>0</v>
      </c>
      <c r="S234" s="71">
        <v>1.3541459561683373</v>
      </c>
      <c r="T234" s="72"/>
      <c r="U234" s="71">
        <v>551167</v>
      </c>
      <c r="V234" s="71">
        <v>1266</v>
      </c>
      <c r="W234" s="71">
        <v>400</v>
      </c>
      <c r="X234" s="71">
        <v>7978</v>
      </c>
      <c r="Y234" s="71">
        <v>13578</v>
      </c>
      <c r="Z234" s="71">
        <v>19438</v>
      </c>
      <c r="AA234" s="71">
        <v>9941</v>
      </c>
      <c r="AB234" s="71">
        <v>31998</v>
      </c>
      <c r="AC234" s="71">
        <v>0</v>
      </c>
      <c r="AD234" s="71">
        <v>1.3541459561683371</v>
      </c>
      <c r="AE234" s="72"/>
      <c r="AF234" s="71">
        <v>7278115.7986739594</v>
      </c>
      <c r="AG234" s="71">
        <v>2557384.0817094012</v>
      </c>
      <c r="AH234" s="71">
        <v>3385615.3356391368</v>
      </c>
      <c r="AI234" s="71">
        <v>46785650.275063694</v>
      </c>
      <c r="AJ234" s="71">
        <v>68248948.773955181</v>
      </c>
      <c r="AK234" s="71">
        <v>0</v>
      </c>
      <c r="AL234" s="71">
        <v>0</v>
      </c>
      <c r="AM234" s="71">
        <v>4357886.7191849668</v>
      </c>
      <c r="AN234" s="71">
        <v>0</v>
      </c>
      <c r="AO234" s="71">
        <v>0</v>
      </c>
      <c r="AP234" s="71">
        <v>132613600.98422635</v>
      </c>
      <c r="AQ234" s="72"/>
      <c r="AR234" s="71">
        <v>116</v>
      </c>
      <c r="AS234" s="71">
        <v>40</v>
      </c>
      <c r="AT234" s="71">
        <v>23</v>
      </c>
      <c r="AU234" s="71">
        <v>0</v>
      </c>
      <c r="AV234" s="71">
        <v>0</v>
      </c>
      <c r="AW234" s="71">
        <v>0</v>
      </c>
      <c r="AX234" s="71"/>
      <c r="AY234" s="72"/>
      <c r="AZ234" s="71">
        <v>524.09999999999991</v>
      </c>
      <c r="BA234" s="71">
        <v>4151.6000000000004</v>
      </c>
      <c r="BB234" s="71">
        <v>25710</v>
      </c>
      <c r="BC234" s="71">
        <v>0</v>
      </c>
      <c r="BD234" s="71">
        <v>0</v>
      </c>
      <c r="BE234" s="71">
        <v>0</v>
      </c>
      <c r="BF234" s="71"/>
      <c r="BG234" s="72"/>
      <c r="BH234" s="71">
        <v>0</v>
      </c>
      <c r="BI234" s="71">
        <v>0</v>
      </c>
      <c r="BJ234" s="71">
        <v>0</v>
      </c>
      <c r="BK234" s="71">
        <v>0</v>
      </c>
      <c r="BL234" s="71">
        <v>12.349</v>
      </c>
      <c r="BM234" s="71">
        <v>0</v>
      </c>
      <c r="BN234" s="72"/>
      <c r="BO234" s="71">
        <v>0</v>
      </c>
      <c r="BP234" s="71">
        <v>0</v>
      </c>
      <c r="BQ234" s="71">
        <v>0</v>
      </c>
      <c r="BR234" s="71">
        <v>0</v>
      </c>
      <c r="BS234" s="71">
        <v>2</v>
      </c>
      <c r="BT234" s="71">
        <v>0</v>
      </c>
      <c r="BU234"/>
      <c r="BV234" s="70">
        <v>2.246</v>
      </c>
      <c r="BW234" s="70">
        <v>0</v>
      </c>
      <c r="BX234" s="70">
        <v>10.103</v>
      </c>
      <c r="BY234" s="70">
        <v>0</v>
      </c>
      <c r="BZ234" s="70">
        <v>0</v>
      </c>
      <c r="CA234" s="70">
        <v>0</v>
      </c>
      <c r="CB234" s="70">
        <v>0</v>
      </c>
      <c r="CC234" s="70">
        <v>0</v>
      </c>
      <c r="CD234" s="70">
        <v>0</v>
      </c>
    </row>
    <row r="235" spans="1:82">
      <c r="A235" s="70" t="s">
        <v>1970</v>
      </c>
      <c r="B235" s="70">
        <v>272</v>
      </c>
      <c r="C235" s="70">
        <v>17</v>
      </c>
      <c r="D235" s="70">
        <v>16</v>
      </c>
      <c r="E235" s="70">
        <v>2020</v>
      </c>
      <c r="F235" s="70" t="s">
        <v>159</v>
      </c>
      <c r="G235" s="1064" t="s">
        <v>1717</v>
      </c>
      <c r="H235" s="70" t="s">
        <v>1718</v>
      </c>
      <c r="I235" s="148"/>
      <c r="J235" s="71">
        <v>10.921362331059949</v>
      </c>
      <c r="K235" s="71">
        <v>3.5274218967408442</v>
      </c>
      <c r="L235" s="71">
        <v>24.790802734954294</v>
      </c>
      <c r="M235" s="71">
        <v>28.896001977035514</v>
      </c>
      <c r="N235" s="71">
        <v>61.941195274769491</v>
      </c>
      <c r="O235" s="71">
        <v>27.063713332972466</v>
      </c>
      <c r="P235" s="71">
        <v>44.983366515979128</v>
      </c>
      <c r="Q235" s="71">
        <v>1.85213320413027</v>
      </c>
      <c r="R235" s="71">
        <v>0</v>
      </c>
      <c r="S235" s="71">
        <v>1.7459174159385309</v>
      </c>
      <c r="T235" s="72"/>
      <c r="U235" s="71">
        <v>549947</v>
      </c>
      <c r="V235" s="71">
        <v>1176</v>
      </c>
      <c r="W235" s="71">
        <v>527</v>
      </c>
      <c r="X235" s="71">
        <v>7807</v>
      </c>
      <c r="Y235" s="71">
        <v>13615</v>
      </c>
      <c r="Z235" s="71">
        <v>19339</v>
      </c>
      <c r="AA235" s="71">
        <v>9928</v>
      </c>
      <c r="AB235" s="71">
        <v>31413</v>
      </c>
      <c r="AC235" s="71">
        <v>0</v>
      </c>
      <c r="AD235" s="71">
        <v>1.7459174159385309</v>
      </c>
      <c r="AE235" s="72"/>
      <c r="AF235" s="71">
        <v>6435307.4066203972</v>
      </c>
      <c r="AG235" s="71">
        <v>2717564.4802135341</v>
      </c>
      <c r="AH235" s="71">
        <v>4322778.6738300202</v>
      </c>
      <c r="AI235" s="71">
        <v>44119278.415798627</v>
      </c>
      <c r="AJ235" s="71">
        <v>65445725.23968257</v>
      </c>
      <c r="AK235" s="71"/>
      <c r="AL235" s="71"/>
      <c r="AM235" s="71">
        <v>4099745.5057092276</v>
      </c>
      <c r="AN235" s="71"/>
      <c r="AO235" s="71"/>
      <c r="AP235" s="71">
        <v>127140399.72185439</v>
      </c>
      <c r="AQ235" s="72"/>
      <c r="AR235" s="71">
        <v>129</v>
      </c>
      <c r="AS235" s="71">
        <v>45</v>
      </c>
      <c r="AT235" s="71">
        <v>24</v>
      </c>
      <c r="AU235" s="71">
        <v>0</v>
      </c>
      <c r="AV235" s="71">
        <v>0</v>
      </c>
      <c r="AW235" s="71">
        <v>0</v>
      </c>
      <c r="AX235" s="71"/>
      <c r="AY235" s="72"/>
      <c r="AZ235" s="71">
        <v>588.40000000000009</v>
      </c>
      <c r="BA235" s="71">
        <v>4398.5999999999995</v>
      </c>
      <c r="BB235" s="71">
        <v>147309.79999999999</v>
      </c>
      <c r="BC235" s="71">
        <v>0</v>
      </c>
      <c r="BD235" s="71">
        <v>0</v>
      </c>
      <c r="BE235" s="71">
        <v>0</v>
      </c>
      <c r="BF235" s="71"/>
      <c r="BG235" s="72"/>
      <c r="BH235" s="71">
        <v>0</v>
      </c>
      <c r="BI235" s="71">
        <v>0</v>
      </c>
      <c r="BJ235" s="71">
        <v>0</v>
      </c>
      <c r="BK235" s="71">
        <v>0</v>
      </c>
      <c r="BL235" s="71">
        <v>2.1309999999999998</v>
      </c>
      <c r="BM235" s="71">
        <v>0</v>
      </c>
      <c r="BN235" s="72"/>
      <c r="BO235" s="71">
        <v>0</v>
      </c>
      <c r="BP235" s="71">
        <v>0</v>
      </c>
      <c r="BQ235" s="71">
        <v>0</v>
      </c>
      <c r="BR235" s="71">
        <v>0</v>
      </c>
      <c r="BS235" s="71">
        <v>1</v>
      </c>
      <c r="BT235" s="71">
        <v>0</v>
      </c>
      <c r="BU235"/>
      <c r="BV235" s="70">
        <v>2.1309999999999998</v>
      </c>
      <c r="BW235" s="70">
        <v>0</v>
      </c>
      <c r="BX235" s="70">
        <v>0</v>
      </c>
      <c r="BY235" s="70">
        <v>0</v>
      </c>
      <c r="BZ235" s="70">
        <v>0</v>
      </c>
      <c r="CA235" s="70">
        <v>0</v>
      </c>
      <c r="CB235" s="70">
        <v>0</v>
      </c>
      <c r="CC235" s="70">
        <v>0</v>
      </c>
      <c r="CD235" s="70">
        <v>0</v>
      </c>
    </row>
    <row r="236" spans="1:82">
      <c r="A236" s="70" t="s">
        <v>1971</v>
      </c>
      <c r="B236" s="70">
        <v>272</v>
      </c>
      <c r="C236" s="70">
        <v>18</v>
      </c>
      <c r="D236" s="70">
        <v>16</v>
      </c>
      <c r="E236" s="70">
        <v>2021</v>
      </c>
      <c r="F236" s="70" t="s">
        <v>160</v>
      </c>
      <c r="G236" s="1064" t="s">
        <v>1717</v>
      </c>
      <c r="H236" s="70" t="s">
        <v>1718</v>
      </c>
      <c r="I236" s="148"/>
      <c r="J236" s="71">
        <v>11.208696730440741</v>
      </c>
      <c r="K236" s="71">
        <v>4.1809913958332725</v>
      </c>
      <c r="L236" s="71">
        <v>19.774428555004651</v>
      </c>
      <c r="M236" s="71">
        <v>32.89066176092534</v>
      </c>
      <c r="N236" s="71">
        <v>62.2673841342123</v>
      </c>
      <c r="O236" s="71">
        <v>25.858915205053748</v>
      </c>
      <c r="P236" s="71">
        <v>46.247708350902947</v>
      </c>
      <c r="Q236" s="71">
        <v>1.7969800043708799</v>
      </c>
      <c r="R236" s="71">
        <v>0</v>
      </c>
      <c r="S236" s="71">
        <v>2.140314263712181</v>
      </c>
      <c r="T236" s="72"/>
      <c r="U236" s="71">
        <v>520968</v>
      </c>
      <c r="V236" s="71">
        <v>1176</v>
      </c>
      <c r="W236" s="71">
        <v>527</v>
      </c>
      <c r="X236" s="71">
        <v>7807</v>
      </c>
      <c r="Y236" s="71">
        <v>13529</v>
      </c>
      <c r="Z236" s="71">
        <v>19026</v>
      </c>
      <c r="AA236" s="71">
        <v>9953</v>
      </c>
      <c r="AB236" s="71">
        <v>30777</v>
      </c>
      <c r="AC236" s="71">
        <v>0</v>
      </c>
      <c r="AD236" s="71">
        <v>2.140314263712181</v>
      </c>
      <c r="AE236" s="72"/>
      <c r="AF236" s="71">
        <v>6609652.1287474902</v>
      </c>
      <c r="AG236" s="71">
        <v>3008940.2022472285</v>
      </c>
      <c r="AH236" s="71">
        <v>3317497.7603546251</v>
      </c>
      <c r="AI236" s="71">
        <v>49531165.180425763</v>
      </c>
      <c r="AJ236" s="71">
        <v>67361592.023087919</v>
      </c>
      <c r="AK236" s="71">
        <v>0</v>
      </c>
      <c r="AL236" s="71">
        <v>0</v>
      </c>
      <c r="AM236" s="71">
        <v>4039908.6750607509</v>
      </c>
      <c r="AN236" s="71">
        <v>0</v>
      </c>
      <c r="AO236" s="71">
        <v>0</v>
      </c>
      <c r="AP236" s="71">
        <v>133868755.96992378</v>
      </c>
      <c r="AQ236" s="72"/>
      <c r="AR236" s="71">
        <v>135</v>
      </c>
      <c r="AS236" s="71">
        <v>47</v>
      </c>
      <c r="AT236" s="71">
        <v>36</v>
      </c>
      <c r="AU236" s="71">
        <v>0</v>
      </c>
      <c r="AV236" s="71">
        <v>0</v>
      </c>
      <c r="AW236" s="71">
        <v>0</v>
      </c>
      <c r="AX236" s="71"/>
      <c r="AY236" s="72"/>
      <c r="AZ236" s="71">
        <v>623.20000000000005</v>
      </c>
      <c r="BA236" s="71">
        <v>4497.5999999999995</v>
      </c>
      <c r="BB236" s="71">
        <v>147541.70000000001</v>
      </c>
      <c r="BC236" s="71">
        <v>0</v>
      </c>
      <c r="BD236" s="71">
        <v>0</v>
      </c>
      <c r="BE236" s="71">
        <v>0</v>
      </c>
      <c r="BF236" s="71"/>
      <c r="BG236" s="72"/>
      <c r="BH236" s="71">
        <v>0</v>
      </c>
      <c r="BI236" s="71">
        <v>0</v>
      </c>
      <c r="BJ236" s="71">
        <v>0</v>
      </c>
      <c r="BK236" s="71">
        <v>0</v>
      </c>
      <c r="BL236" s="71">
        <v>16.510999999999999</v>
      </c>
      <c r="BM236" s="71">
        <v>0</v>
      </c>
      <c r="BN236" s="72"/>
      <c r="BO236" s="71">
        <v>0</v>
      </c>
      <c r="BP236" s="71">
        <v>0</v>
      </c>
      <c r="BQ236" s="71">
        <v>0</v>
      </c>
      <c r="BR236" s="71">
        <v>0</v>
      </c>
      <c r="BS236" s="71">
        <v>2</v>
      </c>
      <c r="BT236" s="71">
        <v>0</v>
      </c>
      <c r="BU236"/>
      <c r="BV236" s="70">
        <v>1.8480000000000001</v>
      </c>
      <c r="BW236" s="70">
        <v>0</v>
      </c>
      <c r="BX236" s="70">
        <v>14.663</v>
      </c>
      <c r="BY236" s="70">
        <v>0</v>
      </c>
      <c r="BZ236" s="70">
        <v>0</v>
      </c>
      <c r="CA236" s="70">
        <v>0</v>
      </c>
      <c r="CB236" s="70">
        <v>0</v>
      </c>
      <c r="CC236" s="70">
        <v>0</v>
      </c>
      <c r="CD236" s="70">
        <v>0</v>
      </c>
    </row>
    <row r="237" spans="1:82">
      <c r="A237" s="70" t="s">
        <v>1722</v>
      </c>
      <c r="B237" s="70">
        <v>272</v>
      </c>
      <c r="C237" s="70">
        <v>19</v>
      </c>
      <c r="D237" s="70">
        <v>16</v>
      </c>
      <c r="E237" s="70">
        <v>2022</v>
      </c>
      <c r="F237" s="70" t="s">
        <v>161</v>
      </c>
      <c r="G237" s="70" t="s">
        <v>1717</v>
      </c>
      <c r="H237" s="70" t="s">
        <v>1718</v>
      </c>
      <c r="I237" s="148"/>
      <c r="J237" s="71">
        <v>9.1645177252800138</v>
      </c>
      <c r="K237" s="71">
        <v>3.8244707307539643</v>
      </c>
      <c r="L237" s="71">
        <v>19.973601853650635</v>
      </c>
      <c r="M237" s="71">
        <v>31.374376619178246</v>
      </c>
      <c r="N237" s="71">
        <v>65.800376496738878</v>
      </c>
      <c r="O237" s="71">
        <v>26.940732789086734</v>
      </c>
      <c r="P237" s="71">
        <v>46.029266256656676</v>
      </c>
      <c r="Q237" s="71">
        <v>1.7769861960763387</v>
      </c>
      <c r="R237" s="71">
        <v>0</v>
      </c>
      <c r="S237" s="71">
        <v>2.1655072028710709</v>
      </c>
      <c r="T237" s="72"/>
      <c r="U237" s="71">
        <v>541646</v>
      </c>
      <c r="V237" s="71">
        <v>1176</v>
      </c>
      <c r="W237" s="71">
        <v>527</v>
      </c>
      <c r="X237" s="71">
        <v>7807</v>
      </c>
      <c r="Y237" s="71">
        <v>13505</v>
      </c>
      <c r="Z237" s="71">
        <v>18833</v>
      </c>
      <c r="AA237" s="71">
        <v>10057</v>
      </c>
      <c r="AB237" s="71">
        <v>30185</v>
      </c>
      <c r="AC237" s="71">
        <v>0</v>
      </c>
      <c r="AD237" s="71">
        <v>2.1655072028710709</v>
      </c>
      <c r="AE237" s="72"/>
      <c r="AF237" s="71">
        <v>5375158.0071142251</v>
      </c>
      <c r="AG237" s="71">
        <v>3153737.4879447496</v>
      </c>
      <c r="AH237" s="71">
        <v>4063617.332503309</v>
      </c>
      <c r="AI237" s="71">
        <v>46383254.340186484</v>
      </c>
      <c r="AJ237" s="71">
        <v>77372085.584860638</v>
      </c>
      <c r="AK237" s="71">
        <v>0</v>
      </c>
      <c r="AL237" s="71">
        <v>0</v>
      </c>
      <c r="AM237" s="71">
        <v>3897707.3816787833</v>
      </c>
      <c r="AN237" s="71">
        <v>0</v>
      </c>
      <c r="AO237" s="71">
        <v>0</v>
      </c>
      <c r="AP237" s="71">
        <v>140245560.13428819</v>
      </c>
      <c r="AQ237" s="72"/>
      <c r="AR237" s="71">
        <v>147</v>
      </c>
      <c r="AS237" s="71">
        <v>48</v>
      </c>
      <c r="AT237" s="71">
        <v>38</v>
      </c>
      <c r="AU237" s="71">
        <v>0</v>
      </c>
      <c r="AV237" s="71">
        <v>0</v>
      </c>
      <c r="AW237" s="71">
        <v>0</v>
      </c>
      <c r="AX237" s="71"/>
      <c r="AY237" s="72"/>
      <c r="AZ237" s="71">
        <v>700.9</v>
      </c>
      <c r="BA237" s="71">
        <v>4547.0999999999995</v>
      </c>
      <c r="BB237" s="71">
        <v>147580.1</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1972</v>
      </c>
      <c r="B238" s="70">
        <v>272</v>
      </c>
      <c r="C238" s="70">
        <v>20</v>
      </c>
      <c r="D238" s="70">
        <v>16</v>
      </c>
      <c r="E238" s="70">
        <v>2023</v>
      </c>
      <c r="F238" s="70" t="s">
        <v>1539</v>
      </c>
      <c r="G238" s="70" t="s">
        <v>1717</v>
      </c>
      <c r="H238" s="70" t="s">
        <v>1718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160</v>
      </c>
      <c r="AS238" s="71">
        <v>57</v>
      </c>
      <c r="AT238" s="71">
        <v>38</v>
      </c>
      <c r="AU238" s="71">
        <v>0</v>
      </c>
      <c r="AV238" s="71">
        <v>0</v>
      </c>
      <c r="AW238" s="71">
        <v>0</v>
      </c>
      <c r="AX238" s="71"/>
      <c r="AY238" s="72"/>
      <c r="AZ238" s="71">
        <v>785.6999999999997</v>
      </c>
      <c r="BA238" s="71">
        <v>4992.5999999999995</v>
      </c>
      <c r="BB238" s="71">
        <v>147579.5</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1716</v>
      </c>
      <c r="B239" s="70">
        <v>272</v>
      </c>
      <c r="C239" s="70">
        <v>21</v>
      </c>
      <c r="D239" s="70">
        <v>16</v>
      </c>
      <c r="E239" s="70">
        <v>2024</v>
      </c>
      <c r="F239" s="70" t="s">
        <v>1554</v>
      </c>
      <c r="G239" s="70" t="s">
        <v>1717</v>
      </c>
      <c r="H239" s="70" t="s">
        <v>1718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1973</v>
      </c>
      <c r="B240" s="70">
        <v>477</v>
      </c>
      <c r="C240" s="70">
        <v>1</v>
      </c>
      <c r="D240" s="70">
        <v>29</v>
      </c>
      <c r="E240" s="70">
        <v>1990</v>
      </c>
      <c r="F240" s="70" t="s">
        <v>787</v>
      </c>
      <c r="G240" s="70" t="s">
        <v>1974</v>
      </c>
      <c r="H240" s="70" t="s">
        <v>1975</v>
      </c>
      <c r="I240" s="148"/>
      <c r="J240" s="71">
        <v>37.130105001680683</v>
      </c>
      <c r="K240" s="71">
        <v>5.0618757327848893</v>
      </c>
      <c r="L240" s="71">
        <v>2.993547776094827</v>
      </c>
      <c r="M240" s="71">
        <v>20.813694284995961</v>
      </c>
      <c r="N240" s="71">
        <v>36.953844016454717</v>
      </c>
      <c r="O240" s="71">
        <v>25.537810278233</v>
      </c>
      <c r="P240" s="71">
        <v>37.148220343233078</v>
      </c>
      <c r="Q240" s="71">
        <v>2.27738453474461</v>
      </c>
      <c r="R240" s="71">
        <v>0</v>
      </c>
      <c r="S240" s="71">
        <v>1.857986482815343</v>
      </c>
      <c r="T240" s="72"/>
      <c r="U240" s="71">
        <v>6033214</v>
      </c>
      <c r="V240" s="71">
        <v>1455</v>
      </c>
      <c r="W240" s="71">
        <v>43</v>
      </c>
      <c r="X240" s="71">
        <v>8730</v>
      </c>
      <c r="Y240" s="71">
        <v>9606</v>
      </c>
      <c r="Z240" s="71">
        <v>10504</v>
      </c>
      <c r="AA240" s="71">
        <v>9020</v>
      </c>
      <c r="AB240" s="71">
        <v>36977</v>
      </c>
      <c r="AC240" s="71">
        <v>0</v>
      </c>
      <c r="AD240" s="71">
        <v>1.857986482815343</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1976</v>
      </c>
      <c r="B241" s="70">
        <v>478</v>
      </c>
      <c r="C241" s="70">
        <v>2</v>
      </c>
      <c r="D241" s="70">
        <v>29</v>
      </c>
      <c r="E241" s="70">
        <v>2005</v>
      </c>
      <c r="F241" s="70" t="s">
        <v>789</v>
      </c>
      <c r="G241" s="70" t="s">
        <v>1974</v>
      </c>
      <c r="H241" s="70" t="s">
        <v>1975</v>
      </c>
      <c r="I241" s="148"/>
      <c r="J241" s="71">
        <v>36.293753050052587</v>
      </c>
      <c r="K241" s="71">
        <v>3.619906241026821</v>
      </c>
      <c r="L241" s="71">
        <v>5.4414284566696667</v>
      </c>
      <c r="M241" s="71">
        <v>47.958214483801093</v>
      </c>
      <c r="N241" s="71">
        <v>58.101317788624868</v>
      </c>
      <c r="O241" s="71">
        <v>40.2570725729286</v>
      </c>
      <c r="P241" s="71">
        <v>35.44202040462519</v>
      </c>
      <c r="Q241" s="71">
        <v>2.06942429685119</v>
      </c>
      <c r="R241" s="71">
        <v>0</v>
      </c>
      <c r="S241" s="71">
        <v>5.3481572937763362</v>
      </c>
      <c r="T241" s="72"/>
      <c r="U241" s="71">
        <v>4687678</v>
      </c>
      <c r="V241" s="71">
        <v>1335</v>
      </c>
      <c r="W241" s="71">
        <v>61</v>
      </c>
      <c r="X241" s="71">
        <v>7987</v>
      </c>
      <c r="Y241" s="71">
        <v>10791</v>
      </c>
      <c r="Z241" s="71">
        <v>19161</v>
      </c>
      <c r="AA241" s="71">
        <v>7048</v>
      </c>
      <c r="AB241" s="71">
        <v>35126</v>
      </c>
      <c r="AC241" s="71">
        <v>0</v>
      </c>
      <c r="AD241" s="71">
        <v>5.3481572937763362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1977</v>
      </c>
      <c r="B242" s="70">
        <v>479</v>
      </c>
      <c r="C242" s="70">
        <v>3</v>
      </c>
      <c r="D242" s="70">
        <v>29</v>
      </c>
      <c r="E242" s="70">
        <v>2006</v>
      </c>
      <c r="F242" s="70" t="s">
        <v>790</v>
      </c>
      <c r="G242" s="70" t="s">
        <v>1974</v>
      </c>
      <c r="H242" s="70" t="s">
        <v>1975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1978</v>
      </c>
      <c r="B243" s="70">
        <v>480</v>
      </c>
      <c r="C243" s="70">
        <v>4</v>
      </c>
      <c r="D243" s="70">
        <v>29</v>
      </c>
      <c r="E243" s="70">
        <v>2007</v>
      </c>
      <c r="F243" s="70" t="s">
        <v>791</v>
      </c>
      <c r="G243" s="70" t="s">
        <v>1974</v>
      </c>
      <c r="H243" s="70" t="s">
        <v>1975</v>
      </c>
      <c r="I243" s="148"/>
      <c r="J243" s="71">
        <v>36.13792434154211</v>
      </c>
      <c r="K243" s="71">
        <v>3.064987466124339</v>
      </c>
      <c r="L243" s="71">
        <v>6.5599271478770049</v>
      </c>
      <c r="M243" s="71">
        <v>45.35264425744645</v>
      </c>
      <c r="N243" s="71">
        <v>58.510092099125202</v>
      </c>
      <c r="O243" s="71">
        <v>39.139735855826473</v>
      </c>
      <c r="P243" s="71">
        <v>34.892724137179727</v>
      </c>
      <c r="Q243" s="71">
        <v>2.1557910536865301</v>
      </c>
      <c r="R243" s="71">
        <v>0</v>
      </c>
      <c r="S243" s="71">
        <v>3.9769756708383488</v>
      </c>
      <c r="T243" s="72"/>
      <c r="U243" s="71">
        <v>5194983</v>
      </c>
      <c r="V243" s="71">
        <v>1193</v>
      </c>
      <c r="W243" s="71">
        <v>76</v>
      </c>
      <c r="X243" s="71">
        <v>9306</v>
      </c>
      <c r="Y243" s="71">
        <v>10898</v>
      </c>
      <c r="Z243" s="71">
        <v>19366</v>
      </c>
      <c r="AA243" s="71">
        <v>6833</v>
      </c>
      <c r="AB243" s="71">
        <v>34657</v>
      </c>
      <c r="AC243" s="71">
        <v>0</v>
      </c>
      <c r="AD243" s="71">
        <v>3.9769756708383488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1979</v>
      </c>
      <c r="B244" s="70">
        <v>481</v>
      </c>
      <c r="C244" s="70">
        <v>5</v>
      </c>
      <c r="D244" s="70">
        <v>29</v>
      </c>
      <c r="E244" s="70">
        <v>2008</v>
      </c>
      <c r="F244" s="70" t="s">
        <v>792</v>
      </c>
      <c r="G244" s="70" t="s">
        <v>1974</v>
      </c>
      <c r="H244" s="70" t="s">
        <v>1975</v>
      </c>
      <c r="I244" s="148"/>
      <c r="J244" s="71">
        <v>29.81190533490674</v>
      </c>
      <c r="K244" s="71">
        <v>2.2923042063502188</v>
      </c>
      <c r="L244" s="71">
        <v>5.8442113840167673</v>
      </c>
      <c r="M244" s="71">
        <v>45.875840819760377</v>
      </c>
      <c r="N244" s="71">
        <v>56.942503192228699</v>
      </c>
      <c r="O244" s="71">
        <v>38.113269246645373</v>
      </c>
      <c r="P244" s="71">
        <v>34.026648262194001</v>
      </c>
      <c r="Q244" s="71">
        <v>2.1051178194093598</v>
      </c>
      <c r="R244" s="71">
        <v>0</v>
      </c>
      <c r="S244" s="71">
        <v>4.0061192143607016</v>
      </c>
      <c r="T244" s="72"/>
      <c r="U244" s="71">
        <v>4902965</v>
      </c>
      <c r="V244" s="71">
        <v>1193</v>
      </c>
      <c r="W244" s="71">
        <v>76</v>
      </c>
      <c r="X244" s="71">
        <v>9306</v>
      </c>
      <c r="Y244" s="71">
        <v>10912</v>
      </c>
      <c r="Z244" s="71">
        <v>19520</v>
      </c>
      <c r="AA244" s="71">
        <v>6671</v>
      </c>
      <c r="AB244" s="71">
        <v>34399</v>
      </c>
      <c r="AC244" s="71">
        <v>0</v>
      </c>
      <c r="AD244" s="71">
        <v>4.0061192143607016</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1980</v>
      </c>
      <c r="B245" s="70">
        <v>482</v>
      </c>
      <c r="C245" s="70">
        <v>6</v>
      </c>
      <c r="D245" s="70">
        <v>29</v>
      </c>
      <c r="E245" s="70">
        <v>2009</v>
      </c>
      <c r="F245" s="70" t="s">
        <v>176</v>
      </c>
      <c r="G245" s="70" t="s">
        <v>1974</v>
      </c>
      <c r="H245" s="70" t="s">
        <v>1975</v>
      </c>
      <c r="I245" s="148"/>
      <c r="J245" s="71">
        <v>33.024106573579161</v>
      </c>
      <c r="K245" s="71">
        <v>2.3583825950058079</v>
      </c>
      <c r="L245" s="71">
        <v>6.403302391102252</v>
      </c>
      <c r="M245" s="71">
        <v>47.912828076420233</v>
      </c>
      <c r="N245" s="71">
        <v>51.48104690848232</v>
      </c>
      <c r="O245" s="71">
        <v>38.965476367516182</v>
      </c>
      <c r="P245" s="71">
        <v>32.329748907611972</v>
      </c>
      <c r="Q245" s="71">
        <v>1.99371135843717</v>
      </c>
      <c r="R245" s="71">
        <v>0</v>
      </c>
      <c r="S245" s="71">
        <v>3.296859066313548</v>
      </c>
      <c r="T245" s="72"/>
      <c r="U245" s="71">
        <v>4298541</v>
      </c>
      <c r="V245" s="71">
        <v>1128</v>
      </c>
      <c r="W245" s="71">
        <v>119</v>
      </c>
      <c r="X245" s="71">
        <v>9790</v>
      </c>
      <c r="Y245" s="71">
        <v>10924</v>
      </c>
      <c r="Z245" s="71">
        <v>19698</v>
      </c>
      <c r="AA245" s="71">
        <v>6507</v>
      </c>
      <c r="AB245" s="71">
        <v>34199</v>
      </c>
      <c r="AC245" s="71">
        <v>0</v>
      </c>
      <c r="AD245" s="71">
        <v>3.296859066313548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7.09</v>
      </c>
      <c r="BK245" s="71">
        <v>0</v>
      </c>
      <c r="BL245" s="71">
        <v>0</v>
      </c>
      <c r="BM245" s="71">
        <v>0</v>
      </c>
      <c r="BN245" s="72"/>
      <c r="BO245" s="71">
        <v>0</v>
      </c>
      <c r="BP245" s="71">
        <v>0</v>
      </c>
      <c r="BQ245" s="71">
        <v>1</v>
      </c>
      <c r="BR245" s="71">
        <v>0</v>
      </c>
      <c r="BS245" s="71">
        <v>0</v>
      </c>
      <c r="BT245" s="71">
        <v>0</v>
      </c>
      <c r="BU245"/>
      <c r="BV245" s="70">
        <v>7.09</v>
      </c>
      <c r="BW245" s="70">
        <v>0</v>
      </c>
      <c r="BX245" s="70">
        <v>0</v>
      </c>
      <c r="BY245" s="70">
        <v>0</v>
      </c>
      <c r="BZ245" s="70">
        <v>0</v>
      </c>
      <c r="CA245" s="70">
        <v>0</v>
      </c>
      <c r="CB245" s="70">
        <v>0</v>
      </c>
      <c r="CC245" s="70">
        <v>0</v>
      </c>
      <c r="CD245" s="70">
        <v>0</v>
      </c>
    </row>
    <row r="246" spans="1:82">
      <c r="A246" s="70" t="s">
        <v>1981</v>
      </c>
      <c r="B246" s="70">
        <v>483</v>
      </c>
      <c r="C246" s="70">
        <v>7</v>
      </c>
      <c r="D246" s="70">
        <v>29</v>
      </c>
      <c r="E246" s="70">
        <v>2010</v>
      </c>
      <c r="F246" s="70" t="s">
        <v>177</v>
      </c>
      <c r="G246" s="70" t="s">
        <v>1974</v>
      </c>
      <c r="H246" s="70" t="s">
        <v>1975</v>
      </c>
      <c r="I246" s="148"/>
      <c r="J246" s="71">
        <v>28.561083566933149</v>
      </c>
      <c r="K246" s="71">
        <v>2.4159405038742912</v>
      </c>
      <c r="L246" s="71">
        <v>6.0716765361252474</v>
      </c>
      <c r="M246" s="71">
        <v>46.008986879124393</v>
      </c>
      <c r="N246" s="71">
        <v>53.197036301725312</v>
      </c>
      <c r="O246" s="71">
        <v>38.552907766539953</v>
      </c>
      <c r="P246" s="71">
        <v>32.495379019427133</v>
      </c>
      <c r="Q246" s="71">
        <v>2.0629276659448199</v>
      </c>
      <c r="R246" s="71">
        <v>0</v>
      </c>
      <c r="S246" s="71">
        <v>3.3534760986972638</v>
      </c>
      <c r="T246" s="72"/>
      <c r="U246" s="71">
        <v>4259638</v>
      </c>
      <c r="V246" s="71">
        <v>1128</v>
      </c>
      <c r="W246" s="71">
        <v>119</v>
      </c>
      <c r="X246" s="71">
        <v>9790</v>
      </c>
      <c r="Y246" s="71">
        <v>10967</v>
      </c>
      <c r="Z246" s="71">
        <v>19580</v>
      </c>
      <c r="AA246" s="71">
        <v>6377</v>
      </c>
      <c r="AB246" s="71">
        <v>33908</v>
      </c>
      <c r="AC246" s="71">
        <v>0</v>
      </c>
      <c r="AD246" s="71">
        <v>3.3534760986972638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7.992</v>
      </c>
      <c r="BK246" s="71">
        <v>0</v>
      </c>
      <c r="BL246" s="71">
        <v>0</v>
      </c>
      <c r="BM246" s="71">
        <v>0</v>
      </c>
      <c r="BN246" s="72"/>
      <c r="BO246" s="71">
        <v>0</v>
      </c>
      <c r="BP246" s="71">
        <v>0</v>
      </c>
      <c r="BQ246" s="71">
        <v>1</v>
      </c>
      <c r="BR246" s="71">
        <v>0</v>
      </c>
      <c r="BS246" s="71">
        <v>0</v>
      </c>
      <c r="BT246" s="71">
        <v>0</v>
      </c>
      <c r="BU246"/>
      <c r="BV246" s="70">
        <v>7.992</v>
      </c>
      <c r="BW246" s="70">
        <v>0</v>
      </c>
      <c r="BX246" s="70">
        <v>0</v>
      </c>
      <c r="BY246" s="70">
        <v>0</v>
      </c>
      <c r="BZ246" s="70">
        <v>0</v>
      </c>
      <c r="CA246" s="70">
        <v>0</v>
      </c>
      <c r="CB246" s="70">
        <v>0</v>
      </c>
      <c r="CC246" s="70">
        <v>0</v>
      </c>
      <c r="CD246" s="70">
        <v>0</v>
      </c>
    </row>
    <row r="247" spans="1:82">
      <c r="A247" s="70" t="s">
        <v>1982</v>
      </c>
      <c r="B247" s="70">
        <v>484</v>
      </c>
      <c r="C247" s="70">
        <v>8</v>
      </c>
      <c r="D247" s="70">
        <v>29</v>
      </c>
      <c r="E247" s="70">
        <v>2011</v>
      </c>
      <c r="F247" s="70" t="s">
        <v>178</v>
      </c>
      <c r="G247" s="70" t="s">
        <v>1974</v>
      </c>
      <c r="H247" s="70" t="s">
        <v>1975</v>
      </c>
      <c r="I247" s="148"/>
      <c r="J247" s="71">
        <v>29.294227877549769</v>
      </c>
      <c r="K247" s="71">
        <v>3.1035994771428652</v>
      </c>
      <c r="L247" s="71">
        <v>4.7979294080832933</v>
      </c>
      <c r="M247" s="71">
        <v>51.836298945851482</v>
      </c>
      <c r="N247" s="71">
        <v>61.90294940076582</v>
      </c>
      <c r="O247" s="71">
        <v>38.14748742841364</v>
      </c>
      <c r="P247" s="71">
        <v>31.269304447642757</v>
      </c>
      <c r="Q247" s="71">
        <v>2.3597030306475699</v>
      </c>
      <c r="R247" s="71">
        <v>0</v>
      </c>
      <c r="S247" s="71">
        <v>3.9554160330068799</v>
      </c>
      <c r="T247" s="72"/>
      <c r="U247" s="71">
        <v>4031846</v>
      </c>
      <c r="V247" s="71">
        <v>1128</v>
      </c>
      <c r="W247" s="71">
        <v>119</v>
      </c>
      <c r="X247" s="71">
        <v>9790</v>
      </c>
      <c r="Y247" s="71">
        <v>11026</v>
      </c>
      <c r="Z247" s="71">
        <v>19795</v>
      </c>
      <c r="AA247" s="71">
        <v>6319</v>
      </c>
      <c r="AB247" s="71">
        <v>33625</v>
      </c>
      <c r="AC247" s="71">
        <v>0</v>
      </c>
      <c r="AD247" s="71">
        <v>3.9554160330068799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11.41</v>
      </c>
      <c r="BK247" s="71">
        <v>0</v>
      </c>
      <c r="BL247" s="71">
        <v>0</v>
      </c>
      <c r="BM247" s="71">
        <v>0</v>
      </c>
      <c r="BN247" s="72"/>
      <c r="BO247" s="71">
        <v>0</v>
      </c>
      <c r="BP247" s="71">
        <v>0</v>
      </c>
      <c r="BQ247" s="71">
        <v>2</v>
      </c>
      <c r="BR247" s="71">
        <v>0</v>
      </c>
      <c r="BS247" s="71">
        <v>0</v>
      </c>
      <c r="BT247" s="71">
        <v>0</v>
      </c>
      <c r="BU247"/>
      <c r="BV247" s="70">
        <v>11.41</v>
      </c>
      <c r="BW247" s="70">
        <v>0</v>
      </c>
      <c r="BX247" s="70">
        <v>0</v>
      </c>
      <c r="BY247" s="70">
        <v>0</v>
      </c>
      <c r="BZ247" s="70">
        <v>0</v>
      </c>
      <c r="CA247" s="70">
        <v>0</v>
      </c>
      <c r="CB247" s="70">
        <v>0</v>
      </c>
      <c r="CC247" s="70">
        <v>0</v>
      </c>
      <c r="CD247" s="70">
        <v>0</v>
      </c>
    </row>
    <row r="248" spans="1:82">
      <c r="A248" s="70" t="s">
        <v>1983</v>
      </c>
      <c r="B248" s="70">
        <v>485</v>
      </c>
      <c r="C248" s="70">
        <v>9</v>
      </c>
      <c r="D248" s="70">
        <v>29</v>
      </c>
      <c r="E248" s="70">
        <v>2012</v>
      </c>
      <c r="F248" s="70" t="s">
        <v>179</v>
      </c>
      <c r="G248" s="70" t="s">
        <v>1974</v>
      </c>
      <c r="H248" s="70" t="s">
        <v>1975</v>
      </c>
      <c r="I248" s="148"/>
      <c r="J248" s="71">
        <v>38.329245297654268</v>
      </c>
      <c r="K248" s="71">
        <v>2.9130899010752831</v>
      </c>
      <c r="L248" s="71">
        <v>4.7257553602205116</v>
      </c>
      <c r="M248" s="71">
        <v>51.64573271910286</v>
      </c>
      <c r="N248" s="71">
        <v>62.269797409135172</v>
      </c>
      <c r="O248" s="71">
        <v>38.250723107436919</v>
      </c>
      <c r="P248" s="71">
        <v>30.989362984677602</v>
      </c>
      <c r="Q248" s="71">
        <v>2.5556877249710199</v>
      </c>
      <c r="R248" s="71">
        <v>0</v>
      </c>
      <c r="S248" s="71">
        <v>4.0332580909894329</v>
      </c>
      <c r="T248" s="72"/>
      <c r="U248" s="71">
        <v>4651625</v>
      </c>
      <c r="V248" s="71">
        <v>1128</v>
      </c>
      <c r="W248" s="71">
        <v>119</v>
      </c>
      <c r="X248" s="71">
        <v>9790</v>
      </c>
      <c r="Y248" s="71">
        <v>11125</v>
      </c>
      <c r="Z248" s="71">
        <v>20006</v>
      </c>
      <c r="AA248" s="71">
        <v>6227</v>
      </c>
      <c r="AB248" s="71">
        <v>33519</v>
      </c>
      <c r="AC248" s="71">
        <v>0</v>
      </c>
      <c r="AD248" s="71">
        <v>4.0332580909894329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12.603999999999999</v>
      </c>
      <c r="BK248" s="71">
        <v>0</v>
      </c>
      <c r="BL248" s="71">
        <v>0</v>
      </c>
      <c r="BM248" s="71">
        <v>0</v>
      </c>
      <c r="BN248" s="72"/>
      <c r="BO248" s="71">
        <v>0</v>
      </c>
      <c r="BP248" s="71">
        <v>0</v>
      </c>
      <c r="BQ248" s="71">
        <v>2</v>
      </c>
      <c r="BR248" s="71">
        <v>0</v>
      </c>
      <c r="BS248" s="71">
        <v>0</v>
      </c>
      <c r="BT248" s="71">
        <v>0</v>
      </c>
      <c r="BU248"/>
      <c r="BV248" s="70">
        <v>12.603999999999999</v>
      </c>
      <c r="BW248" s="70">
        <v>0</v>
      </c>
      <c r="BX248" s="70">
        <v>0</v>
      </c>
      <c r="BY248" s="70">
        <v>0</v>
      </c>
      <c r="BZ248" s="70">
        <v>0</v>
      </c>
      <c r="CA248" s="70">
        <v>0</v>
      </c>
      <c r="CB248" s="70">
        <v>0</v>
      </c>
      <c r="CC248" s="70">
        <v>0</v>
      </c>
      <c r="CD248" s="70">
        <v>0</v>
      </c>
    </row>
    <row r="249" spans="1:82">
      <c r="A249" s="70" t="s">
        <v>1984</v>
      </c>
      <c r="B249" s="70">
        <v>486</v>
      </c>
      <c r="C249" s="70">
        <v>10</v>
      </c>
      <c r="D249" s="70">
        <v>29</v>
      </c>
      <c r="E249" s="70">
        <v>2013</v>
      </c>
      <c r="F249" s="70" t="s">
        <v>180</v>
      </c>
      <c r="G249" s="70" t="s">
        <v>1974</v>
      </c>
      <c r="H249" s="70" t="s">
        <v>1975</v>
      </c>
      <c r="I249" s="148"/>
      <c r="J249" s="71">
        <v>37.124408519310727</v>
      </c>
      <c r="K249" s="71">
        <v>2.5127096889022269</v>
      </c>
      <c r="L249" s="71">
        <v>4.3170372822851757</v>
      </c>
      <c r="M249" s="71">
        <v>49.541301680661157</v>
      </c>
      <c r="N249" s="71">
        <v>65.814546842981031</v>
      </c>
      <c r="O249" s="71">
        <v>36.947165487596742</v>
      </c>
      <c r="P249" s="71">
        <v>31.001228486820775</v>
      </c>
      <c r="Q249" s="71">
        <v>2.58040454731373</v>
      </c>
      <c r="R249" s="71">
        <v>0</v>
      </c>
      <c r="S249" s="71">
        <v>3.33820487207293</v>
      </c>
      <c r="T249" s="72"/>
      <c r="U249" s="71">
        <v>4417985</v>
      </c>
      <c r="V249" s="71">
        <v>1128</v>
      </c>
      <c r="W249" s="71">
        <v>119</v>
      </c>
      <c r="X249" s="71">
        <v>9790</v>
      </c>
      <c r="Y249" s="71">
        <v>11162</v>
      </c>
      <c r="Z249" s="71">
        <v>20187</v>
      </c>
      <c r="AA249" s="71">
        <v>6206</v>
      </c>
      <c r="AB249" s="71">
        <v>33358</v>
      </c>
      <c r="AC249" s="71">
        <v>0</v>
      </c>
      <c r="AD249" s="71">
        <v>3.33820487207293</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13.507</v>
      </c>
      <c r="BK249" s="71">
        <v>0</v>
      </c>
      <c r="BL249" s="71">
        <v>0</v>
      </c>
      <c r="BM249" s="71">
        <v>0</v>
      </c>
      <c r="BN249" s="72"/>
      <c r="BO249" s="71">
        <v>0</v>
      </c>
      <c r="BP249" s="71">
        <v>0</v>
      </c>
      <c r="BQ249" s="71">
        <v>2</v>
      </c>
      <c r="BR249" s="71">
        <v>0</v>
      </c>
      <c r="BS249" s="71">
        <v>0</v>
      </c>
      <c r="BT249" s="71">
        <v>0</v>
      </c>
      <c r="BU249"/>
      <c r="BV249" s="70">
        <v>13.507</v>
      </c>
      <c r="BW249" s="70">
        <v>0</v>
      </c>
      <c r="BX249" s="70">
        <v>0</v>
      </c>
      <c r="BY249" s="70">
        <v>0</v>
      </c>
      <c r="BZ249" s="70">
        <v>0</v>
      </c>
      <c r="CA249" s="70">
        <v>0</v>
      </c>
      <c r="CB249" s="70">
        <v>0</v>
      </c>
      <c r="CC249" s="70">
        <v>0</v>
      </c>
      <c r="CD249" s="70">
        <v>0</v>
      </c>
    </row>
    <row r="250" spans="1:82">
      <c r="A250" s="70" t="s">
        <v>1985</v>
      </c>
      <c r="B250" s="70">
        <v>487</v>
      </c>
      <c r="C250" s="70">
        <v>11</v>
      </c>
      <c r="D250" s="70">
        <v>29</v>
      </c>
      <c r="E250" s="70">
        <v>2014</v>
      </c>
      <c r="F250" s="70" t="s">
        <v>181</v>
      </c>
      <c r="G250" s="70" t="s">
        <v>1974</v>
      </c>
      <c r="H250" s="70" t="s">
        <v>1975</v>
      </c>
      <c r="I250" s="148"/>
      <c r="J250" s="71">
        <v>32.759239229295297</v>
      </c>
      <c r="K250" s="71">
        <v>2.2063717835297969</v>
      </c>
      <c r="L250" s="71">
        <v>3.6057638135435619</v>
      </c>
      <c r="M250" s="71">
        <v>48.558275314577678</v>
      </c>
      <c r="N250" s="71">
        <v>57.544155171982801</v>
      </c>
      <c r="O250" s="71">
        <v>35.356415986309102</v>
      </c>
      <c r="P250" s="71">
        <v>30.589936625025992</v>
      </c>
      <c r="Q250" s="71">
        <v>2.44613171790439</v>
      </c>
      <c r="R250" s="71">
        <v>0</v>
      </c>
      <c r="S250" s="71">
        <v>2.993889122728751</v>
      </c>
      <c r="T250" s="72"/>
      <c r="U250" s="71">
        <v>4667886</v>
      </c>
      <c r="V250" s="71">
        <v>905</v>
      </c>
      <c r="W250" s="71">
        <v>82</v>
      </c>
      <c r="X250" s="71">
        <v>9538</v>
      </c>
      <c r="Y250" s="71">
        <v>11181</v>
      </c>
      <c r="Z250" s="71">
        <v>20346</v>
      </c>
      <c r="AA250" s="71">
        <v>6092</v>
      </c>
      <c r="AB250" s="71">
        <v>32959</v>
      </c>
      <c r="AC250" s="71">
        <v>0</v>
      </c>
      <c r="AD250" s="71">
        <v>2.993889122728751</v>
      </c>
      <c r="AE250" s="72"/>
      <c r="AF250" s="71"/>
      <c r="AG250" s="71"/>
      <c r="AH250" s="71"/>
      <c r="AI250" s="71"/>
      <c r="AJ250" s="71"/>
      <c r="AK250" s="71"/>
      <c r="AL250" s="71"/>
      <c r="AM250" s="71"/>
      <c r="AN250" s="71"/>
      <c r="AO250" s="71"/>
      <c r="AP250" s="71"/>
      <c r="AQ250" s="72"/>
      <c r="AR250" s="71">
        <v>245</v>
      </c>
      <c r="AS250" s="71">
        <v>23</v>
      </c>
      <c r="AT250" s="71">
        <v>0</v>
      </c>
      <c r="AU250" s="71">
        <v>0</v>
      </c>
      <c r="AV250" s="71">
        <v>0</v>
      </c>
      <c r="AW250" s="71">
        <v>0</v>
      </c>
      <c r="AX250" s="71"/>
      <c r="AY250" s="72"/>
      <c r="AZ250" s="71">
        <v>1023.8</v>
      </c>
      <c r="BA250" s="71">
        <v>2321</v>
      </c>
      <c r="BB250" s="71">
        <v>0</v>
      </c>
      <c r="BC250" s="71">
        <v>0</v>
      </c>
      <c r="BD250" s="71">
        <v>0</v>
      </c>
      <c r="BE250" s="71">
        <v>0</v>
      </c>
      <c r="BF250" s="71"/>
      <c r="BG250" s="72"/>
      <c r="BH250" s="71">
        <v>0</v>
      </c>
      <c r="BI250" s="71">
        <v>0</v>
      </c>
      <c r="BJ250" s="71">
        <v>11.757</v>
      </c>
      <c r="BK250" s="71">
        <v>0</v>
      </c>
      <c r="BL250" s="71">
        <v>0</v>
      </c>
      <c r="BM250" s="71">
        <v>0</v>
      </c>
      <c r="BN250" s="72"/>
      <c r="BO250" s="71">
        <v>0</v>
      </c>
      <c r="BP250" s="71">
        <v>0</v>
      </c>
      <c r="BQ250" s="71">
        <v>2</v>
      </c>
      <c r="BR250" s="71">
        <v>0</v>
      </c>
      <c r="BS250" s="71">
        <v>0</v>
      </c>
      <c r="BT250" s="71">
        <v>0</v>
      </c>
      <c r="BU250"/>
      <c r="BV250" s="70">
        <v>11.757</v>
      </c>
      <c r="BW250" s="70">
        <v>0</v>
      </c>
      <c r="BX250" s="70">
        <v>0</v>
      </c>
      <c r="BY250" s="70">
        <v>0</v>
      </c>
      <c r="BZ250" s="70">
        <v>0</v>
      </c>
      <c r="CA250" s="70">
        <v>0</v>
      </c>
      <c r="CB250" s="70">
        <v>0</v>
      </c>
      <c r="CC250" s="70">
        <v>0</v>
      </c>
      <c r="CD250" s="70">
        <v>0</v>
      </c>
    </row>
    <row r="251" spans="1:82">
      <c r="A251" s="70" t="s">
        <v>1986</v>
      </c>
      <c r="B251" s="70">
        <v>488</v>
      </c>
      <c r="C251" s="70">
        <v>12</v>
      </c>
      <c r="D251" s="70">
        <v>29</v>
      </c>
      <c r="E251" s="70">
        <v>2015</v>
      </c>
      <c r="F251" s="70" t="s">
        <v>182</v>
      </c>
      <c r="G251" s="70" t="s">
        <v>1974</v>
      </c>
      <c r="H251" s="70" t="s">
        <v>1975</v>
      </c>
      <c r="I251" s="148"/>
      <c r="J251" s="71">
        <v>35.673290333328438</v>
      </c>
      <c r="K251" s="71">
        <v>2.233774631429597</v>
      </c>
      <c r="L251" s="71">
        <v>3.6668329529135422</v>
      </c>
      <c r="M251" s="71">
        <v>49.693103663622928</v>
      </c>
      <c r="N251" s="71">
        <v>51.679614838087709</v>
      </c>
      <c r="O251" s="71">
        <v>35.027998245712752</v>
      </c>
      <c r="P251" s="71">
        <v>30.287460209389465</v>
      </c>
      <c r="Q251" s="71">
        <v>2.36191097262871</v>
      </c>
      <c r="R251" s="71">
        <v>0</v>
      </c>
      <c r="S251" s="71">
        <v>4.2627248394550872</v>
      </c>
      <c r="T251" s="72"/>
      <c r="U251" s="71">
        <v>4995896</v>
      </c>
      <c r="V251" s="71">
        <v>905</v>
      </c>
      <c r="W251" s="71">
        <v>82</v>
      </c>
      <c r="X251" s="71">
        <v>9538</v>
      </c>
      <c r="Y251" s="71">
        <v>11178</v>
      </c>
      <c r="Z251" s="71">
        <v>20351</v>
      </c>
      <c r="AA251" s="71">
        <v>6027</v>
      </c>
      <c r="AB251" s="71">
        <v>32509</v>
      </c>
      <c r="AC251" s="71">
        <v>0</v>
      </c>
      <c r="AD251" s="71">
        <v>4.2627248394550872</v>
      </c>
      <c r="AE251" s="72"/>
      <c r="AF251" s="71">
        <v>49726803.744270623</v>
      </c>
      <c r="AG251" s="71">
        <v>1612017.9231979479</v>
      </c>
      <c r="AH251" s="71">
        <v>724746.68199921516</v>
      </c>
      <c r="AI251" s="71">
        <v>63930893.054774478</v>
      </c>
      <c r="AJ251" s="71">
        <v>62712572.33987873</v>
      </c>
      <c r="AK251" s="71">
        <v>0</v>
      </c>
      <c r="AL251" s="71">
        <v>0</v>
      </c>
      <c r="AM251" s="71">
        <v>4455222.0798739772</v>
      </c>
      <c r="AN251" s="71">
        <v>0</v>
      </c>
      <c r="AO251" s="71">
        <v>0</v>
      </c>
      <c r="AP251" s="71">
        <v>183162255.82399496</v>
      </c>
      <c r="AQ251" s="72"/>
      <c r="AR251" s="71">
        <v>276</v>
      </c>
      <c r="AS251" s="71">
        <v>28</v>
      </c>
      <c r="AT251" s="71">
        <v>0</v>
      </c>
      <c r="AU251" s="71">
        <v>0</v>
      </c>
      <c r="AV251" s="71">
        <v>0</v>
      </c>
      <c r="AW251" s="71">
        <v>0</v>
      </c>
      <c r="AX251" s="71"/>
      <c r="AY251" s="72"/>
      <c r="AZ251" s="71">
        <v>1179</v>
      </c>
      <c r="BA251" s="71">
        <v>2421.6999999999998</v>
      </c>
      <c r="BB251" s="71">
        <v>0</v>
      </c>
      <c r="BC251" s="71">
        <v>0</v>
      </c>
      <c r="BD251" s="71">
        <v>0</v>
      </c>
      <c r="BE251" s="71">
        <v>0</v>
      </c>
      <c r="BF251" s="71"/>
      <c r="BG251" s="72"/>
      <c r="BH251" s="71">
        <v>0</v>
      </c>
      <c r="BI251" s="71">
        <v>0</v>
      </c>
      <c r="BJ251" s="71">
        <v>11.568</v>
      </c>
      <c r="BK251" s="71">
        <v>0</v>
      </c>
      <c r="BL251" s="71">
        <v>0</v>
      </c>
      <c r="BM251" s="71">
        <v>0</v>
      </c>
      <c r="BN251" s="72"/>
      <c r="BO251" s="71">
        <v>0</v>
      </c>
      <c r="BP251" s="71">
        <v>0</v>
      </c>
      <c r="BQ251" s="71">
        <v>2</v>
      </c>
      <c r="BR251" s="71">
        <v>0</v>
      </c>
      <c r="BS251" s="71">
        <v>0</v>
      </c>
      <c r="BT251" s="71">
        <v>0</v>
      </c>
      <c r="BU251"/>
      <c r="BV251" s="70">
        <v>11.568</v>
      </c>
      <c r="BW251" s="70">
        <v>0</v>
      </c>
      <c r="BX251" s="70">
        <v>0</v>
      </c>
      <c r="BY251" s="70">
        <v>0</v>
      </c>
      <c r="BZ251" s="70">
        <v>0</v>
      </c>
      <c r="CA251" s="70">
        <v>0</v>
      </c>
      <c r="CB251" s="70">
        <v>0</v>
      </c>
      <c r="CC251" s="70">
        <v>0</v>
      </c>
      <c r="CD251" s="70">
        <v>0</v>
      </c>
    </row>
    <row r="252" spans="1:82">
      <c r="A252" s="70" t="s">
        <v>1987</v>
      </c>
      <c r="B252" s="70">
        <v>489</v>
      </c>
      <c r="C252" s="70">
        <v>13</v>
      </c>
      <c r="D252" s="70">
        <v>29</v>
      </c>
      <c r="E252" s="70">
        <v>2016</v>
      </c>
      <c r="F252" s="70" t="s">
        <v>155</v>
      </c>
      <c r="G252" s="70" t="s">
        <v>1974</v>
      </c>
      <c r="H252" s="70" t="s">
        <v>1975</v>
      </c>
      <c r="I252" s="148"/>
      <c r="J252" s="71">
        <v>36.80427510772784</v>
      </c>
      <c r="K252" s="71">
        <v>2.2307788860425326</v>
      </c>
      <c r="L252" s="71">
        <v>4.2809199890575638</v>
      </c>
      <c r="M252" s="71">
        <v>42.307906674102412</v>
      </c>
      <c r="N252" s="71">
        <v>51.574901959528233</v>
      </c>
      <c r="O252" s="71">
        <v>34.869582206529728</v>
      </c>
      <c r="P252" s="71">
        <v>30.352435922077305</v>
      </c>
      <c r="Q252" s="71">
        <v>2.2731505523385835</v>
      </c>
      <c r="R252" s="71">
        <v>0</v>
      </c>
      <c r="S252" s="71">
        <v>4.1266975548527514</v>
      </c>
      <c r="T252" s="72"/>
      <c r="U252" s="71">
        <v>5476828</v>
      </c>
      <c r="V252" s="71">
        <v>905</v>
      </c>
      <c r="W252" s="71">
        <v>82</v>
      </c>
      <c r="X252" s="71">
        <v>9538</v>
      </c>
      <c r="Y252" s="71">
        <v>11214</v>
      </c>
      <c r="Z252" s="71">
        <v>20508</v>
      </c>
      <c r="AA252" s="71">
        <v>6247</v>
      </c>
      <c r="AB252" s="71">
        <v>32183</v>
      </c>
      <c r="AC252" s="71">
        <v>0</v>
      </c>
      <c r="AD252" s="71">
        <v>4.1266975548527514</v>
      </c>
      <c r="AE252" s="72"/>
      <c r="AF252" s="71">
        <v>51295430.096471541</v>
      </c>
      <c r="AG252" s="71">
        <v>1561083.1987868119</v>
      </c>
      <c r="AH252" s="71">
        <v>644288.53811967897</v>
      </c>
      <c r="AI252" s="71">
        <v>59288987.224926889</v>
      </c>
      <c r="AJ252" s="71">
        <v>55539764.997411869</v>
      </c>
      <c r="AK252" s="71">
        <v>0</v>
      </c>
      <c r="AL252" s="71">
        <v>0</v>
      </c>
      <c r="AM252" s="71">
        <v>4413971.7082132585</v>
      </c>
      <c r="AN252" s="71">
        <v>0</v>
      </c>
      <c r="AO252" s="71">
        <v>0</v>
      </c>
      <c r="AP252" s="71">
        <v>172743525.76393005</v>
      </c>
      <c r="AQ252" s="72"/>
      <c r="AR252" s="71">
        <v>295</v>
      </c>
      <c r="AS252" s="71">
        <v>32</v>
      </c>
      <c r="AT252" s="71">
        <v>0</v>
      </c>
      <c r="AU252" s="71">
        <v>0</v>
      </c>
      <c r="AV252" s="71">
        <v>0</v>
      </c>
      <c r="AW252" s="71">
        <v>0</v>
      </c>
      <c r="AX252" s="71"/>
      <c r="AY252" s="72"/>
      <c r="AZ252" s="71">
        <v>1298.4000000000001</v>
      </c>
      <c r="BA252" s="71">
        <v>2513.6999999999998</v>
      </c>
      <c r="BB252" s="71">
        <v>0</v>
      </c>
      <c r="BC252" s="71">
        <v>0</v>
      </c>
      <c r="BD252" s="71">
        <v>0</v>
      </c>
      <c r="BE252" s="71">
        <v>0</v>
      </c>
      <c r="BF252" s="71"/>
      <c r="BG252" s="72"/>
      <c r="BH252" s="71">
        <v>0</v>
      </c>
      <c r="BI252" s="71">
        <v>0</v>
      </c>
      <c r="BJ252" s="71">
        <v>12.192</v>
      </c>
      <c r="BK252" s="71">
        <v>0</v>
      </c>
      <c r="BL252" s="71">
        <v>0</v>
      </c>
      <c r="BM252" s="71">
        <v>0</v>
      </c>
      <c r="BN252" s="72"/>
      <c r="BO252" s="71">
        <v>0</v>
      </c>
      <c r="BP252" s="71">
        <v>0</v>
      </c>
      <c r="BQ252" s="71">
        <v>2</v>
      </c>
      <c r="BR252" s="71">
        <v>0</v>
      </c>
      <c r="BS252" s="71">
        <v>0</v>
      </c>
      <c r="BT252" s="71">
        <v>0</v>
      </c>
      <c r="BU252"/>
      <c r="BV252" s="70">
        <v>12.192</v>
      </c>
      <c r="BW252" s="70">
        <v>0</v>
      </c>
      <c r="BX252" s="70">
        <v>0</v>
      </c>
      <c r="BY252" s="70">
        <v>0</v>
      </c>
      <c r="BZ252" s="70">
        <v>0</v>
      </c>
      <c r="CA252" s="70">
        <v>0</v>
      </c>
      <c r="CB252" s="70">
        <v>0</v>
      </c>
      <c r="CC252" s="70">
        <v>0</v>
      </c>
      <c r="CD252" s="70">
        <v>0</v>
      </c>
    </row>
    <row r="253" spans="1:82">
      <c r="A253" s="70" t="s">
        <v>1988</v>
      </c>
      <c r="B253" s="70">
        <v>490</v>
      </c>
      <c r="C253" s="70">
        <v>14</v>
      </c>
      <c r="D253" s="70">
        <v>29</v>
      </c>
      <c r="E253" s="70">
        <v>2017</v>
      </c>
      <c r="F253" s="70" t="s">
        <v>156</v>
      </c>
      <c r="G253" s="70" t="s">
        <v>1974</v>
      </c>
      <c r="H253" s="70" t="s">
        <v>1975</v>
      </c>
      <c r="I253" s="148"/>
      <c r="J253" s="71">
        <v>31.773726091011497</v>
      </c>
      <c r="K253" s="71">
        <v>2.1439422206246754</v>
      </c>
      <c r="L253" s="71">
        <v>3.802157793918238</v>
      </c>
      <c r="M253" s="71">
        <v>36.536534124745828</v>
      </c>
      <c r="N253" s="71">
        <v>54.866731207816485</v>
      </c>
      <c r="O253" s="71">
        <v>34.380875965812706</v>
      </c>
      <c r="P253" s="71">
        <v>30.015325769006271</v>
      </c>
      <c r="Q253" s="71">
        <v>2.1735298918899799</v>
      </c>
      <c r="R253" s="71">
        <v>0</v>
      </c>
      <c r="S253" s="71">
        <v>5.234313537360201</v>
      </c>
      <c r="T253" s="72"/>
      <c r="U253" s="71">
        <v>5452588</v>
      </c>
      <c r="V253" s="71">
        <v>905</v>
      </c>
      <c r="W253" s="71">
        <v>82</v>
      </c>
      <c r="X253" s="71">
        <v>9538</v>
      </c>
      <c r="Y253" s="71">
        <v>11270</v>
      </c>
      <c r="Z253" s="71">
        <v>20556</v>
      </c>
      <c r="AA253" s="71">
        <v>6217</v>
      </c>
      <c r="AB253" s="71">
        <v>31822</v>
      </c>
      <c r="AC253" s="71">
        <v>0</v>
      </c>
      <c r="AD253" s="71">
        <v>5.234313537360201</v>
      </c>
      <c r="AE253" s="72"/>
      <c r="AF253" s="71">
        <v>45787987.021791801</v>
      </c>
      <c r="AG253" s="71">
        <v>1529759.5153402251</v>
      </c>
      <c r="AH253" s="71">
        <v>767806.62942715781</v>
      </c>
      <c r="AI253" s="71">
        <v>53616026.030016623</v>
      </c>
      <c r="AJ253" s="71">
        <v>63642724.693092577</v>
      </c>
      <c r="AK253" s="71">
        <v>0</v>
      </c>
      <c r="AL253" s="71">
        <v>0</v>
      </c>
      <c r="AM253" s="71">
        <v>4371288.9245865047</v>
      </c>
      <c r="AN253" s="71">
        <v>0</v>
      </c>
      <c r="AO253" s="71">
        <v>0</v>
      </c>
      <c r="AP253" s="71">
        <v>169715592.81425488</v>
      </c>
      <c r="AQ253" s="72"/>
      <c r="AR253" s="71">
        <v>311</v>
      </c>
      <c r="AS253" s="71">
        <v>34</v>
      </c>
      <c r="AT253" s="71">
        <v>0</v>
      </c>
      <c r="AU253" s="71">
        <v>0</v>
      </c>
      <c r="AV253" s="71">
        <v>0</v>
      </c>
      <c r="AW253" s="71">
        <v>0</v>
      </c>
      <c r="AX253" s="71"/>
      <c r="AY253" s="72"/>
      <c r="AZ253" s="71">
        <v>1389</v>
      </c>
      <c r="BA253" s="71">
        <v>2541.1999999999998</v>
      </c>
      <c r="BB253" s="71">
        <v>0</v>
      </c>
      <c r="BC253" s="71">
        <v>0</v>
      </c>
      <c r="BD253" s="71">
        <v>0</v>
      </c>
      <c r="BE253" s="71">
        <v>0</v>
      </c>
      <c r="BF253" s="71"/>
      <c r="BG253" s="72"/>
      <c r="BH253" s="71">
        <v>0</v>
      </c>
      <c r="BI253" s="71">
        <v>0</v>
      </c>
      <c r="BJ253" s="71">
        <v>13.085000000000001</v>
      </c>
      <c r="BK253" s="71">
        <v>0</v>
      </c>
      <c r="BL253" s="71">
        <v>0</v>
      </c>
      <c r="BM253" s="71">
        <v>0</v>
      </c>
      <c r="BN253" s="72"/>
      <c r="BO253" s="71">
        <v>0</v>
      </c>
      <c r="BP253" s="71">
        <v>0</v>
      </c>
      <c r="BQ253" s="71">
        <v>2</v>
      </c>
      <c r="BR253" s="71">
        <v>0</v>
      </c>
      <c r="BS253" s="71">
        <v>0</v>
      </c>
      <c r="BT253" s="71">
        <v>0</v>
      </c>
      <c r="BU253"/>
      <c r="BV253" s="70">
        <v>13.085000000000001</v>
      </c>
      <c r="BW253" s="70">
        <v>0</v>
      </c>
      <c r="BX253" s="70">
        <v>0</v>
      </c>
      <c r="BY253" s="70">
        <v>0</v>
      </c>
      <c r="BZ253" s="70">
        <v>0</v>
      </c>
      <c r="CA253" s="70">
        <v>0</v>
      </c>
      <c r="CB253" s="70">
        <v>0</v>
      </c>
      <c r="CC253" s="70">
        <v>0</v>
      </c>
      <c r="CD253" s="70">
        <v>0</v>
      </c>
    </row>
    <row r="254" spans="1:82">
      <c r="A254" s="70" t="s">
        <v>1989</v>
      </c>
      <c r="B254" s="70">
        <v>491</v>
      </c>
      <c r="C254" s="70">
        <v>15</v>
      </c>
      <c r="D254" s="70">
        <v>29</v>
      </c>
      <c r="E254" s="70">
        <v>2018</v>
      </c>
      <c r="F254" s="70" t="s">
        <v>183</v>
      </c>
      <c r="G254" s="1064" t="s">
        <v>1974</v>
      </c>
      <c r="H254" s="70" t="s">
        <v>1975</v>
      </c>
      <c r="I254" s="148"/>
      <c r="J254" s="71">
        <v>33.908684190699702</v>
      </c>
      <c r="K254" s="71">
        <v>2.0355852832214656</v>
      </c>
      <c r="L254" s="71">
        <v>3.5085930983846239</v>
      </c>
      <c r="M254" s="71">
        <v>36.91496103233596</v>
      </c>
      <c r="N254" s="71">
        <v>49.702592134790898</v>
      </c>
      <c r="O254" s="71">
        <v>33.680777265755339</v>
      </c>
      <c r="P254" s="71">
        <v>29.463212178031664</v>
      </c>
      <c r="Q254" s="71">
        <v>1.9989047231447199</v>
      </c>
      <c r="R254" s="71">
        <v>0</v>
      </c>
      <c r="S254" s="71">
        <v>5.2253771313545396</v>
      </c>
      <c r="T254" s="72"/>
      <c r="U254" s="71">
        <v>5528298</v>
      </c>
      <c r="V254" s="71">
        <v>905</v>
      </c>
      <c r="W254" s="71">
        <v>82</v>
      </c>
      <c r="X254" s="71">
        <v>9538</v>
      </c>
      <c r="Y254" s="71">
        <v>11333</v>
      </c>
      <c r="Z254" s="71">
        <v>20523</v>
      </c>
      <c r="AA254" s="71">
        <v>6164</v>
      </c>
      <c r="AB254" s="71">
        <v>31538</v>
      </c>
      <c r="AC254" s="71">
        <v>0</v>
      </c>
      <c r="AD254" s="71">
        <v>5.2253771313545396</v>
      </c>
      <c r="AE254" s="72"/>
      <c r="AF254" s="71">
        <v>48541130.27556847</v>
      </c>
      <c r="AG254" s="71">
        <v>1359590.793029851</v>
      </c>
      <c r="AH254" s="71">
        <v>728563.90228528983</v>
      </c>
      <c r="AI254" s="71">
        <v>53042614.55405277</v>
      </c>
      <c r="AJ254" s="71">
        <v>59347717.783864766</v>
      </c>
      <c r="AK254" s="71">
        <v>0</v>
      </c>
      <c r="AL254" s="71">
        <v>0</v>
      </c>
      <c r="AM254" s="71">
        <v>4341240.7296239818</v>
      </c>
      <c r="AN254" s="71">
        <v>0</v>
      </c>
      <c r="AO254" s="71">
        <v>0</v>
      </c>
      <c r="AP254" s="71">
        <v>167360858.03842512</v>
      </c>
      <c r="AQ254" s="72"/>
      <c r="AR254" s="71">
        <v>333</v>
      </c>
      <c r="AS254" s="71">
        <v>35</v>
      </c>
      <c r="AT254" s="71">
        <v>0</v>
      </c>
      <c r="AU254" s="71">
        <v>0</v>
      </c>
      <c r="AV254" s="71">
        <v>0</v>
      </c>
      <c r="AW254" s="71">
        <v>0</v>
      </c>
      <c r="AX254" s="71"/>
      <c r="AY254" s="72"/>
      <c r="AZ254" s="71">
        <v>1513.6999999999998</v>
      </c>
      <c r="BA254" s="71">
        <v>4531</v>
      </c>
      <c r="BB254" s="71">
        <v>0</v>
      </c>
      <c r="BC254" s="71">
        <v>0</v>
      </c>
      <c r="BD254" s="71">
        <v>0</v>
      </c>
      <c r="BE254" s="71">
        <v>0</v>
      </c>
      <c r="BF254" s="71"/>
      <c r="BG254" s="72"/>
      <c r="BH254" s="71">
        <v>0</v>
      </c>
      <c r="BI254" s="71">
        <v>0</v>
      </c>
      <c r="BJ254" s="71">
        <v>13.246</v>
      </c>
      <c r="BK254" s="71">
        <v>0</v>
      </c>
      <c r="BL254" s="71">
        <v>0</v>
      </c>
      <c r="BM254" s="71">
        <v>0</v>
      </c>
      <c r="BN254" s="72"/>
      <c r="BO254" s="71">
        <v>0</v>
      </c>
      <c r="BP254" s="71">
        <v>0</v>
      </c>
      <c r="BQ254" s="71">
        <v>2</v>
      </c>
      <c r="BR254" s="71">
        <v>0</v>
      </c>
      <c r="BS254" s="71">
        <v>0</v>
      </c>
      <c r="BT254" s="71">
        <v>0</v>
      </c>
      <c r="BU254"/>
      <c r="BV254" s="70">
        <v>13.246</v>
      </c>
      <c r="BW254" s="70">
        <v>0</v>
      </c>
      <c r="BX254" s="70">
        <v>0</v>
      </c>
      <c r="BY254" s="70">
        <v>0</v>
      </c>
      <c r="BZ254" s="70">
        <v>0</v>
      </c>
      <c r="CA254" s="70">
        <v>0</v>
      </c>
      <c r="CB254" s="70">
        <v>0</v>
      </c>
      <c r="CC254" s="70">
        <v>0</v>
      </c>
      <c r="CD254" s="70">
        <v>0</v>
      </c>
    </row>
    <row r="255" spans="1:82">
      <c r="A255" s="70" t="s">
        <v>1990</v>
      </c>
      <c r="B255" s="70">
        <v>492</v>
      </c>
      <c r="C255" s="70">
        <v>16</v>
      </c>
      <c r="D255" s="70">
        <v>29</v>
      </c>
      <c r="E255" s="70">
        <v>2019</v>
      </c>
      <c r="F255" s="70" t="s">
        <v>158</v>
      </c>
      <c r="G255" s="1064" t="s">
        <v>1974</v>
      </c>
      <c r="H255" s="70" t="s">
        <v>1975</v>
      </c>
      <c r="I255" s="148"/>
      <c r="J255" s="71">
        <v>30.691318855093069</v>
      </c>
      <c r="K255" s="71">
        <v>1.8825458246074609</v>
      </c>
      <c r="L255" s="71">
        <v>3.5441775012461036</v>
      </c>
      <c r="M255" s="71">
        <v>36.199357422441679</v>
      </c>
      <c r="N255" s="71">
        <v>47.968596140236677</v>
      </c>
      <c r="O255" s="71">
        <v>32.691388507133652</v>
      </c>
      <c r="P255" s="71">
        <v>28.067256140711539</v>
      </c>
      <c r="Q255" s="71">
        <v>1.9222733387947999</v>
      </c>
      <c r="R255" s="71">
        <v>0</v>
      </c>
      <c r="S255" s="71">
        <v>4.8704260740477459</v>
      </c>
      <c r="T255" s="72"/>
      <c r="U255" s="71">
        <v>5727435</v>
      </c>
      <c r="V255" s="71">
        <v>905</v>
      </c>
      <c r="W255" s="71">
        <v>82</v>
      </c>
      <c r="X255" s="71">
        <v>9538</v>
      </c>
      <c r="Y255" s="71">
        <v>11381</v>
      </c>
      <c r="Z255" s="71">
        <v>20467</v>
      </c>
      <c r="AA255" s="71">
        <v>5828</v>
      </c>
      <c r="AB255" s="71">
        <v>31150</v>
      </c>
      <c r="AC255" s="71">
        <v>0</v>
      </c>
      <c r="AD255" s="71">
        <v>4.8704260740477459</v>
      </c>
      <c r="AE255" s="72"/>
      <c r="AF255" s="71">
        <v>44286581.617996342</v>
      </c>
      <c r="AG255" s="71">
        <v>1315300.895302885</v>
      </c>
      <c r="AH255" s="71">
        <v>774110.92401867069</v>
      </c>
      <c r="AI255" s="71">
        <v>53626517.800825119</v>
      </c>
      <c r="AJ255" s="71">
        <v>59170603.450795792</v>
      </c>
      <c r="AK255" s="71">
        <v>0</v>
      </c>
      <c r="AL255" s="71">
        <v>0</v>
      </c>
      <c r="AM255" s="71">
        <v>4242395.5029255496</v>
      </c>
      <c r="AN255" s="71">
        <v>0</v>
      </c>
      <c r="AO255" s="71">
        <v>0</v>
      </c>
      <c r="AP255" s="71">
        <v>163415510.19186437</v>
      </c>
      <c r="AQ255" s="72"/>
      <c r="AR255" s="71">
        <v>357</v>
      </c>
      <c r="AS255" s="71">
        <v>40</v>
      </c>
      <c r="AT255" s="71">
        <v>0</v>
      </c>
      <c r="AU255" s="71">
        <v>0</v>
      </c>
      <c r="AV255" s="71">
        <v>0</v>
      </c>
      <c r="AW255" s="71">
        <v>0</v>
      </c>
      <c r="AX255" s="71"/>
      <c r="AY255" s="72"/>
      <c r="AZ255" s="71">
        <v>1639.3</v>
      </c>
      <c r="BA255" s="71">
        <v>6250.7000000000007</v>
      </c>
      <c r="BB255" s="71">
        <v>0</v>
      </c>
      <c r="BC255" s="71">
        <v>0</v>
      </c>
      <c r="BD255" s="71">
        <v>0</v>
      </c>
      <c r="BE255" s="71">
        <v>0</v>
      </c>
      <c r="BF255" s="71"/>
      <c r="BG255" s="72"/>
      <c r="BH255" s="71">
        <v>0</v>
      </c>
      <c r="BI255" s="71">
        <v>0</v>
      </c>
      <c r="BJ255" s="71">
        <v>13.272</v>
      </c>
      <c r="BK255" s="71">
        <v>0</v>
      </c>
      <c r="BL255" s="71">
        <v>0</v>
      </c>
      <c r="BM255" s="71">
        <v>0</v>
      </c>
      <c r="BN255" s="72"/>
      <c r="BO255" s="71">
        <v>0</v>
      </c>
      <c r="BP255" s="71">
        <v>0</v>
      </c>
      <c r="BQ255" s="71">
        <v>2</v>
      </c>
      <c r="BR255" s="71">
        <v>0</v>
      </c>
      <c r="BS255" s="71">
        <v>0</v>
      </c>
      <c r="BT255" s="71">
        <v>0</v>
      </c>
      <c r="BU255"/>
      <c r="BV255" s="70">
        <v>13.272</v>
      </c>
      <c r="BW255" s="70">
        <v>0</v>
      </c>
      <c r="BX255" s="70">
        <v>0</v>
      </c>
      <c r="BY255" s="70">
        <v>0</v>
      </c>
      <c r="BZ255" s="70">
        <v>0</v>
      </c>
      <c r="CA255" s="70">
        <v>0</v>
      </c>
      <c r="CB255" s="70">
        <v>0</v>
      </c>
      <c r="CC255" s="70">
        <v>0</v>
      </c>
      <c r="CD255" s="70">
        <v>0</v>
      </c>
    </row>
    <row r="256" spans="1:82">
      <c r="A256" s="70" t="s">
        <v>1991</v>
      </c>
      <c r="B256" s="70">
        <v>493</v>
      </c>
      <c r="C256" s="70">
        <v>17</v>
      </c>
      <c r="D256" s="70">
        <v>29</v>
      </c>
      <c r="E256" s="70">
        <v>2020</v>
      </c>
      <c r="F256" s="70" t="s">
        <v>159</v>
      </c>
      <c r="G256" s="70" t="s">
        <v>1974</v>
      </c>
      <c r="H256" s="70" t="s">
        <v>1975</v>
      </c>
      <c r="I256" s="148"/>
      <c r="J256" s="71">
        <v>26.8314643988369</v>
      </c>
      <c r="K256" s="71">
        <v>2.1199695324413281</v>
      </c>
      <c r="L256" s="71">
        <v>4.1726108285646601</v>
      </c>
      <c r="M256" s="71">
        <v>34.611225547132456</v>
      </c>
      <c r="N256" s="71">
        <v>44.776782534865973</v>
      </c>
      <c r="O256" s="71">
        <v>28.617088471273284</v>
      </c>
      <c r="P256" s="71">
        <v>26.220662976225952</v>
      </c>
      <c r="Q256" s="71">
        <v>1.81245263728279</v>
      </c>
      <c r="R256" s="71">
        <v>0</v>
      </c>
      <c r="S256" s="71">
        <v>4.6518879947273319</v>
      </c>
      <c r="T256" s="72"/>
      <c r="U256" s="71">
        <v>5173775</v>
      </c>
      <c r="V256" s="71">
        <v>901</v>
      </c>
      <c r="W256" s="71">
        <v>122</v>
      </c>
      <c r="X256" s="71">
        <v>9277</v>
      </c>
      <c r="Y256" s="71">
        <v>11420</v>
      </c>
      <c r="Z256" s="71">
        <v>20449</v>
      </c>
      <c r="AA256" s="71">
        <v>5787</v>
      </c>
      <c r="AB256" s="71">
        <v>30740</v>
      </c>
      <c r="AC256" s="71">
        <v>0</v>
      </c>
      <c r="AD256" s="71">
        <v>4.6518879947273319</v>
      </c>
      <c r="AE256" s="72"/>
      <c r="AF256" s="71">
        <v>41934141.196968168</v>
      </c>
      <c r="AG256" s="71">
        <v>1436479.783594152</v>
      </c>
      <c r="AH256" s="71">
        <v>1032123.8772794124</v>
      </c>
      <c r="AI256" s="71">
        <v>54532445.856989391</v>
      </c>
      <c r="AJ256" s="71">
        <v>61140037.207633913</v>
      </c>
      <c r="AK256" s="71"/>
      <c r="AL256" s="71"/>
      <c r="AM256" s="71">
        <v>4011911.5285232761</v>
      </c>
      <c r="AN256" s="71"/>
      <c r="AO256" s="71"/>
      <c r="AP256" s="71">
        <v>164087139.45098829</v>
      </c>
      <c r="AQ256" s="72"/>
      <c r="AR256" s="71">
        <v>377</v>
      </c>
      <c r="AS256" s="71">
        <v>40</v>
      </c>
      <c r="AT256" s="71">
        <v>0</v>
      </c>
      <c r="AU256" s="71">
        <v>0</v>
      </c>
      <c r="AV256" s="71">
        <v>0</v>
      </c>
      <c r="AW256" s="71">
        <v>0</v>
      </c>
      <c r="AX256" s="71"/>
      <c r="AY256" s="72"/>
      <c r="AZ256" s="71">
        <v>1746.799999999999</v>
      </c>
      <c r="BA256" s="71">
        <v>6250.7</v>
      </c>
      <c r="BB256" s="71">
        <v>0</v>
      </c>
      <c r="BC256" s="71">
        <v>0</v>
      </c>
      <c r="BD256" s="71">
        <v>0</v>
      </c>
      <c r="BE256" s="71">
        <v>0</v>
      </c>
      <c r="BF256" s="71"/>
      <c r="BG256" s="72"/>
      <c r="BH256" s="71">
        <v>0</v>
      </c>
      <c r="BI256" s="71">
        <v>0</v>
      </c>
      <c r="BJ256" s="71">
        <v>12.343999999999999</v>
      </c>
      <c r="BK256" s="71">
        <v>0</v>
      </c>
      <c r="BL256" s="71">
        <v>0</v>
      </c>
      <c r="BM256" s="71">
        <v>0</v>
      </c>
      <c r="BN256" s="72"/>
      <c r="BO256" s="71">
        <v>0</v>
      </c>
      <c r="BP256" s="71">
        <v>0</v>
      </c>
      <c r="BQ256" s="71">
        <v>2</v>
      </c>
      <c r="BR256" s="71">
        <v>0</v>
      </c>
      <c r="BS256" s="71">
        <v>0</v>
      </c>
      <c r="BT256" s="71">
        <v>0</v>
      </c>
      <c r="BU256"/>
      <c r="BV256" s="70">
        <v>12.343999999999999</v>
      </c>
      <c r="BW256" s="70">
        <v>0</v>
      </c>
      <c r="BX256" s="70">
        <v>0</v>
      </c>
      <c r="BY256" s="70">
        <v>0</v>
      </c>
      <c r="BZ256" s="70">
        <v>0</v>
      </c>
      <c r="CA256" s="70">
        <v>0</v>
      </c>
      <c r="CB256" s="70">
        <v>0</v>
      </c>
      <c r="CC256" s="70">
        <v>0</v>
      </c>
      <c r="CD256" s="70">
        <v>0</v>
      </c>
    </row>
    <row r="257" spans="1:82">
      <c r="A257" s="70" t="s">
        <v>1992</v>
      </c>
      <c r="B257" s="70">
        <v>493</v>
      </c>
      <c r="C257" s="70">
        <v>18</v>
      </c>
      <c r="D257" s="70">
        <v>29</v>
      </c>
      <c r="E257" s="70">
        <v>2021</v>
      </c>
      <c r="F257" s="70" t="s">
        <v>160</v>
      </c>
      <c r="G257" s="70" t="s">
        <v>1974</v>
      </c>
      <c r="H257" s="70" t="s">
        <v>1975</v>
      </c>
      <c r="I257" s="148"/>
      <c r="J257" s="71">
        <v>26.54707444285151</v>
      </c>
      <c r="K257" s="71">
        <v>2.2076505086030278</v>
      </c>
      <c r="L257" s="71">
        <v>3.6254162312060352</v>
      </c>
      <c r="M257" s="71">
        <v>36.403945187902785</v>
      </c>
      <c r="N257" s="71">
        <v>47.552746475634514</v>
      </c>
      <c r="O257" s="71">
        <v>27.753550325196969</v>
      </c>
      <c r="P257" s="71">
        <v>26.722653544262322</v>
      </c>
      <c r="Q257" s="71">
        <v>1.76883741860532</v>
      </c>
      <c r="R257" s="71">
        <v>0</v>
      </c>
      <c r="S257" s="71">
        <v>3.7322250807070549</v>
      </c>
      <c r="T257" s="72"/>
      <c r="U257" s="71">
        <v>5548681</v>
      </c>
      <c r="V257" s="71">
        <v>901</v>
      </c>
      <c r="W257" s="71">
        <v>122</v>
      </c>
      <c r="X257" s="71">
        <v>9277</v>
      </c>
      <c r="Y257" s="71">
        <v>11434</v>
      </c>
      <c r="Z257" s="71">
        <v>20420</v>
      </c>
      <c r="AA257" s="71">
        <v>5751</v>
      </c>
      <c r="AB257" s="71">
        <v>30295</v>
      </c>
      <c r="AC257" s="71">
        <v>0</v>
      </c>
      <c r="AD257" s="71">
        <v>3.7322250807070549</v>
      </c>
      <c r="AE257" s="72"/>
      <c r="AF257" s="71">
        <v>39987099.333695732</v>
      </c>
      <c r="AG257" s="71">
        <v>1457311.6902696944</v>
      </c>
      <c r="AH257" s="71">
        <v>810850.31132718385</v>
      </c>
      <c r="AI257" s="71">
        <v>56358808.948765166</v>
      </c>
      <c r="AJ257" s="71">
        <v>62974759.276424207</v>
      </c>
      <c r="AK257" s="71">
        <v>0</v>
      </c>
      <c r="AL257" s="71">
        <v>0</v>
      </c>
      <c r="AM257" s="71">
        <v>3976639.4811373893</v>
      </c>
      <c r="AN257" s="71">
        <v>0</v>
      </c>
      <c r="AO257" s="71">
        <v>0</v>
      </c>
      <c r="AP257" s="71">
        <v>165565469.04161936</v>
      </c>
      <c r="AQ257" s="72"/>
      <c r="AR257" s="71">
        <v>396</v>
      </c>
      <c r="AS257" s="71">
        <v>41</v>
      </c>
      <c r="AT257" s="71">
        <v>0</v>
      </c>
      <c r="AU257" s="71">
        <v>0</v>
      </c>
      <c r="AV257" s="71">
        <v>0</v>
      </c>
      <c r="AW257" s="71">
        <v>0</v>
      </c>
      <c r="AX257" s="71"/>
      <c r="AY257" s="72"/>
      <c r="AZ257" s="71">
        <v>1854</v>
      </c>
      <c r="BA257" s="71">
        <v>6267.2</v>
      </c>
      <c r="BB257" s="71">
        <v>0</v>
      </c>
      <c r="BC257" s="71">
        <v>0</v>
      </c>
      <c r="BD257" s="71">
        <v>0</v>
      </c>
      <c r="BE257" s="71">
        <v>0</v>
      </c>
      <c r="BF257" s="71"/>
      <c r="BG257" s="72"/>
      <c r="BH257" s="71">
        <v>0</v>
      </c>
      <c r="BI257" s="71">
        <v>0</v>
      </c>
      <c r="BJ257" s="71">
        <v>11.108000000000001</v>
      </c>
      <c r="BK257" s="71">
        <v>0</v>
      </c>
      <c r="BL257" s="71">
        <v>0</v>
      </c>
      <c r="BM257" s="71">
        <v>0</v>
      </c>
      <c r="BN257" s="72"/>
      <c r="BO257" s="71">
        <v>0</v>
      </c>
      <c r="BP257" s="71">
        <v>0</v>
      </c>
      <c r="BQ257" s="71">
        <v>2</v>
      </c>
      <c r="BR257" s="71">
        <v>0</v>
      </c>
      <c r="BS257" s="71">
        <v>0</v>
      </c>
      <c r="BT257" s="71">
        <v>0</v>
      </c>
      <c r="BU257"/>
      <c r="BV257" s="70">
        <v>11.108000000000001</v>
      </c>
      <c r="BW257" s="70">
        <v>0</v>
      </c>
      <c r="BX257" s="70">
        <v>0</v>
      </c>
      <c r="BY257" s="70">
        <v>0</v>
      </c>
      <c r="BZ257" s="70">
        <v>0</v>
      </c>
      <c r="CA257" s="70">
        <v>0</v>
      </c>
      <c r="CB257" s="70">
        <v>0</v>
      </c>
      <c r="CC257" s="70">
        <v>0</v>
      </c>
      <c r="CD257" s="70">
        <v>0</v>
      </c>
    </row>
    <row r="258" spans="1:82">
      <c r="A258" s="70" t="s">
        <v>1993</v>
      </c>
      <c r="B258" s="70">
        <v>493</v>
      </c>
      <c r="C258" s="70">
        <v>19</v>
      </c>
      <c r="D258" s="70">
        <v>29</v>
      </c>
      <c r="E258" s="70">
        <v>2022</v>
      </c>
      <c r="F258" s="70" t="s">
        <v>161</v>
      </c>
      <c r="G258" s="70" t="s">
        <v>1974</v>
      </c>
      <c r="H258" s="70" t="s">
        <v>1975</v>
      </c>
      <c r="I258" s="148"/>
      <c r="J258" s="71">
        <v>28.990463579774541</v>
      </c>
      <c r="K258" s="71">
        <v>2.0118146432162773</v>
      </c>
      <c r="L258" s="71">
        <v>3.2021765839734146</v>
      </c>
      <c r="M258" s="71">
        <v>34.802457395649284</v>
      </c>
      <c r="N258" s="71">
        <v>49.189627341513585</v>
      </c>
      <c r="O258" s="71">
        <v>29.110811461685078</v>
      </c>
      <c r="P258" s="71">
        <v>26.385474790655834</v>
      </c>
      <c r="Q258" s="71">
        <v>1.7571470591514511</v>
      </c>
      <c r="R258" s="71">
        <v>0</v>
      </c>
      <c r="S258" s="71">
        <v>3.811530827124856</v>
      </c>
      <c r="T258" s="72"/>
      <c r="U258" s="71">
        <v>5603026</v>
      </c>
      <c r="V258" s="71">
        <v>901</v>
      </c>
      <c r="W258" s="71">
        <v>122</v>
      </c>
      <c r="X258" s="71">
        <v>9277</v>
      </c>
      <c r="Y258" s="71">
        <v>11448</v>
      </c>
      <c r="Z258" s="71">
        <v>20350</v>
      </c>
      <c r="AA258" s="71">
        <v>5765</v>
      </c>
      <c r="AB258" s="71">
        <v>29848</v>
      </c>
      <c r="AC258" s="71">
        <v>0</v>
      </c>
      <c r="AD258" s="71">
        <v>3.811530827124856</v>
      </c>
      <c r="AE258" s="72"/>
      <c r="AF258" s="71">
        <v>46036899.462755695</v>
      </c>
      <c r="AG258" s="71">
        <v>1433339.3989593717</v>
      </c>
      <c r="AH258" s="71">
        <v>859465.77736802213</v>
      </c>
      <c r="AI258" s="71">
        <v>53480847.599286169</v>
      </c>
      <c r="AJ258" s="71">
        <v>72373104.048826337</v>
      </c>
      <c r="AK258" s="71">
        <v>0</v>
      </c>
      <c r="AL258" s="71">
        <v>0</v>
      </c>
      <c r="AM258" s="71">
        <v>3854191.4834635854</v>
      </c>
      <c r="AN258" s="71">
        <v>0</v>
      </c>
      <c r="AO258" s="71">
        <v>0</v>
      </c>
      <c r="AP258" s="71">
        <v>178037847.77065918</v>
      </c>
      <c r="AQ258" s="72"/>
      <c r="AR258" s="71">
        <v>419</v>
      </c>
      <c r="AS258" s="71">
        <v>41</v>
      </c>
      <c r="AT258" s="71">
        <v>0</v>
      </c>
      <c r="AU258" s="71">
        <v>0</v>
      </c>
      <c r="AV258" s="71">
        <v>0</v>
      </c>
      <c r="AW258" s="71">
        <v>0</v>
      </c>
      <c r="AX258" s="71"/>
      <c r="AY258" s="72"/>
      <c r="AZ258" s="71">
        <v>1984.8999999999992</v>
      </c>
      <c r="BA258" s="71">
        <v>6267.2</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1994</v>
      </c>
      <c r="B259" s="70">
        <v>493</v>
      </c>
      <c r="C259" s="70">
        <v>20</v>
      </c>
      <c r="D259" s="70">
        <v>29</v>
      </c>
      <c r="E259" s="70">
        <v>2023</v>
      </c>
      <c r="F259" s="70" t="s">
        <v>1539</v>
      </c>
      <c r="G259" s="70" t="s">
        <v>1974</v>
      </c>
      <c r="H259" s="70" t="s">
        <v>1975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456</v>
      </c>
      <c r="AS259" s="71">
        <v>42</v>
      </c>
      <c r="AT259" s="71">
        <v>0</v>
      </c>
      <c r="AU259" s="71">
        <v>0</v>
      </c>
      <c r="AV259" s="71">
        <v>0</v>
      </c>
      <c r="AW259" s="71">
        <v>0</v>
      </c>
      <c r="AX259" s="71"/>
      <c r="AY259" s="72"/>
      <c r="AZ259" s="71">
        <v>2176.7999999999993</v>
      </c>
      <c r="BA259" s="71">
        <v>6316.7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1995</v>
      </c>
      <c r="B260" s="70">
        <v>493</v>
      </c>
      <c r="C260" s="70">
        <v>21</v>
      </c>
      <c r="D260" s="70">
        <v>29</v>
      </c>
      <c r="E260" s="70">
        <v>2024</v>
      </c>
      <c r="F260" s="70" t="s">
        <v>1554</v>
      </c>
      <c r="G260" s="70" t="s">
        <v>1974</v>
      </c>
      <c r="H260" s="70" t="s">
        <v>1975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1996</v>
      </c>
      <c r="B261" s="70">
        <v>375</v>
      </c>
      <c r="C261" s="70">
        <v>1</v>
      </c>
      <c r="D261" s="70">
        <v>23</v>
      </c>
      <c r="E261" s="70">
        <v>1990</v>
      </c>
      <c r="F261" s="70" t="s">
        <v>787</v>
      </c>
      <c r="G261" s="70" t="s">
        <v>1997</v>
      </c>
      <c r="H261" s="70" t="s">
        <v>1998</v>
      </c>
      <c r="I261" s="148"/>
      <c r="J261" s="71">
        <v>135.93262407788109</v>
      </c>
      <c r="K261" s="71">
        <v>3.9348728218581348</v>
      </c>
      <c r="L261" s="71">
        <v>1.512942655467963</v>
      </c>
      <c r="M261" s="71">
        <v>9.1181296906964988</v>
      </c>
      <c r="N261" s="71">
        <v>14.496606934176359</v>
      </c>
      <c r="O261" s="71">
        <v>17.585203897796958</v>
      </c>
      <c r="P261" s="71">
        <v>18.734728862679301</v>
      </c>
      <c r="Q261" s="71">
        <v>1.36783495502996</v>
      </c>
      <c r="R261" s="71">
        <v>0</v>
      </c>
      <c r="S261" s="71">
        <v>1.4070532134544429</v>
      </c>
      <c r="T261" s="72"/>
      <c r="U261" s="71">
        <v>3592636</v>
      </c>
      <c r="V261" s="71">
        <v>956</v>
      </c>
      <c r="W261" s="71">
        <v>14</v>
      </c>
      <c r="X261" s="71">
        <v>3272</v>
      </c>
      <c r="Y261" s="71">
        <v>6356</v>
      </c>
      <c r="Z261" s="71">
        <v>7233</v>
      </c>
      <c r="AA261" s="71">
        <v>4549</v>
      </c>
      <c r="AB261" s="71">
        <v>22209</v>
      </c>
      <c r="AC261" s="71">
        <v>0</v>
      </c>
      <c r="AD261" s="71">
        <v>1.4070532134544429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1999</v>
      </c>
      <c r="B262" s="70">
        <v>376</v>
      </c>
      <c r="C262" s="70">
        <v>2</v>
      </c>
      <c r="D262" s="70">
        <v>23</v>
      </c>
      <c r="E262" s="70">
        <v>2005</v>
      </c>
      <c r="F262" s="70" t="s">
        <v>789</v>
      </c>
      <c r="G262" s="70" t="s">
        <v>1997</v>
      </c>
      <c r="H262" s="70" t="s">
        <v>1998</v>
      </c>
      <c r="I262" s="148"/>
      <c r="J262" s="71">
        <v>84.382102848874396</v>
      </c>
      <c r="K262" s="71">
        <v>1.907321376400956</v>
      </c>
      <c r="L262" s="71">
        <v>0</v>
      </c>
      <c r="M262" s="71">
        <v>21.63328609232115</v>
      </c>
      <c r="N262" s="71">
        <v>24.983176203949849</v>
      </c>
      <c r="O262" s="71">
        <v>32.382561430329758</v>
      </c>
      <c r="P262" s="71">
        <v>24.102384194008021</v>
      </c>
      <c r="Q262" s="71">
        <v>1.5131553162992</v>
      </c>
      <c r="R262" s="71">
        <v>0</v>
      </c>
      <c r="S262" s="71">
        <v>0</v>
      </c>
      <c r="T262" s="72"/>
      <c r="U262" s="71">
        <v>3254931</v>
      </c>
      <c r="V262" s="71">
        <v>918</v>
      </c>
      <c r="W262" s="71">
        <v>0</v>
      </c>
      <c r="X262" s="71">
        <v>4799</v>
      </c>
      <c r="Y262" s="71">
        <v>9083</v>
      </c>
      <c r="Z262" s="71">
        <v>15413</v>
      </c>
      <c r="AA262" s="71">
        <v>4793</v>
      </c>
      <c r="AB262" s="71">
        <v>25684</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2000</v>
      </c>
      <c r="B263" s="70">
        <v>377</v>
      </c>
      <c r="C263" s="70">
        <v>3</v>
      </c>
      <c r="D263" s="70">
        <v>23</v>
      </c>
      <c r="E263" s="70">
        <v>2006</v>
      </c>
      <c r="F263" s="70" t="s">
        <v>790</v>
      </c>
      <c r="G263" s="70" t="s">
        <v>1997</v>
      </c>
      <c r="H263" s="70" t="s">
        <v>1998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2001</v>
      </c>
      <c r="B264" s="70">
        <v>378</v>
      </c>
      <c r="C264" s="70">
        <v>4</v>
      </c>
      <c r="D264" s="70">
        <v>23</v>
      </c>
      <c r="E264" s="70">
        <v>2007</v>
      </c>
      <c r="F264" s="70" t="s">
        <v>791</v>
      </c>
      <c r="G264" s="70" t="s">
        <v>1997</v>
      </c>
      <c r="H264" s="70" t="s">
        <v>1998</v>
      </c>
      <c r="I264" s="148"/>
      <c r="J264" s="71">
        <v>97.641084651893294</v>
      </c>
      <c r="K264" s="71">
        <v>1.867998482571696</v>
      </c>
      <c r="L264" s="71">
        <v>0</v>
      </c>
      <c r="M264" s="71">
        <v>20.17401217025531</v>
      </c>
      <c r="N264" s="71">
        <v>25.579384932576431</v>
      </c>
      <c r="O264" s="71">
        <v>33.224110179383011</v>
      </c>
      <c r="P264" s="71">
        <v>25.501868043476591</v>
      </c>
      <c r="Q264" s="71">
        <v>1.60479133779781</v>
      </c>
      <c r="R264" s="71">
        <v>0</v>
      </c>
      <c r="S264" s="71">
        <v>0</v>
      </c>
      <c r="T264" s="72"/>
      <c r="U264" s="71">
        <v>4171516</v>
      </c>
      <c r="V264" s="71">
        <v>836</v>
      </c>
      <c r="W264" s="71">
        <v>0</v>
      </c>
      <c r="X264" s="71">
        <v>5331</v>
      </c>
      <c r="Y264" s="71">
        <v>9420</v>
      </c>
      <c r="Z264" s="71">
        <v>16439</v>
      </c>
      <c r="AA264" s="71">
        <v>4994</v>
      </c>
      <c r="AB264" s="71">
        <v>25799</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2002</v>
      </c>
      <c r="B265" s="70">
        <v>379</v>
      </c>
      <c r="C265" s="70">
        <v>5</v>
      </c>
      <c r="D265" s="70">
        <v>23</v>
      </c>
      <c r="E265" s="70">
        <v>2008</v>
      </c>
      <c r="F265" s="70" t="s">
        <v>792</v>
      </c>
      <c r="G265" s="70" t="s">
        <v>1997</v>
      </c>
      <c r="H265" s="70" t="s">
        <v>1998</v>
      </c>
      <c r="I265" s="148"/>
      <c r="J265" s="71">
        <v>92.746616065136067</v>
      </c>
      <c r="K265" s="71">
        <v>1.4589438120605029</v>
      </c>
      <c r="L265" s="71">
        <v>0</v>
      </c>
      <c r="M265" s="71">
        <v>21.11193591449528</v>
      </c>
      <c r="N265" s="71">
        <v>24.46654587703404</v>
      </c>
      <c r="O265" s="71">
        <v>32.968368403156099</v>
      </c>
      <c r="P265" s="71">
        <v>24.564883530314241</v>
      </c>
      <c r="Q265" s="71">
        <v>1.5851263629274499</v>
      </c>
      <c r="R265" s="71">
        <v>0</v>
      </c>
      <c r="S265" s="71">
        <v>0</v>
      </c>
      <c r="T265" s="72"/>
      <c r="U265" s="71">
        <v>4092937</v>
      </c>
      <c r="V265" s="71">
        <v>836</v>
      </c>
      <c r="W265" s="71">
        <v>0</v>
      </c>
      <c r="X265" s="71">
        <v>5331</v>
      </c>
      <c r="Y265" s="71">
        <v>9626</v>
      </c>
      <c r="Z265" s="71">
        <v>16885</v>
      </c>
      <c r="AA265" s="71">
        <v>4816</v>
      </c>
      <c r="AB265" s="71">
        <v>25902</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2003</v>
      </c>
      <c r="B266" s="70">
        <v>380</v>
      </c>
      <c r="C266" s="70">
        <v>6</v>
      </c>
      <c r="D266" s="70">
        <v>23</v>
      </c>
      <c r="E266" s="70">
        <v>2009</v>
      </c>
      <c r="F266" s="70" t="s">
        <v>176</v>
      </c>
      <c r="G266" s="70" t="s">
        <v>1997</v>
      </c>
      <c r="H266" s="70" t="s">
        <v>1998</v>
      </c>
      <c r="I266" s="148"/>
      <c r="J266" s="71">
        <v>86.245587762328739</v>
      </c>
      <c r="K266" s="71">
        <v>1.268072289056198</v>
      </c>
      <c r="L266" s="71">
        <v>0</v>
      </c>
      <c r="M266" s="71">
        <v>23.11915456043203</v>
      </c>
      <c r="N266" s="71">
        <v>24.18466924666853</v>
      </c>
      <c r="O266" s="71">
        <v>33.446455194535673</v>
      </c>
      <c r="P266" s="71">
        <v>23.475958750340649</v>
      </c>
      <c r="Q266" s="71">
        <v>1.51654748028844</v>
      </c>
      <c r="R266" s="71">
        <v>0</v>
      </c>
      <c r="S266" s="71">
        <v>0</v>
      </c>
      <c r="T266" s="72"/>
      <c r="U266" s="71">
        <v>3894970</v>
      </c>
      <c r="V266" s="71">
        <v>914</v>
      </c>
      <c r="W266" s="71">
        <v>0</v>
      </c>
      <c r="X266" s="71">
        <v>6156</v>
      </c>
      <c r="Y266" s="71">
        <v>9782</v>
      </c>
      <c r="Z266" s="71">
        <v>16908</v>
      </c>
      <c r="AA266" s="71">
        <v>4725</v>
      </c>
      <c r="AB266" s="71">
        <v>26014</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2004</v>
      </c>
      <c r="B267" s="70">
        <v>381</v>
      </c>
      <c r="C267" s="70">
        <v>7</v>
      </c>
      <c r="D267" s="70">
        <v>23</v>
      </c>
      <c r="E267" s="70">
        <v>2010</v>
      </c>
      <c r="F267" s="70" t="s">
        <v>177</v>
      </c>
      <c r="G267" s="70" t="s">
        <v>1997</v>
      </c>
      <c r="H267" s="70" t="s">
        <v>1998</v>
      </c>
      <c r="I267" s="148"/>
      <c r="J267" s="71">
        <v>82.774185019609064</v>
      </c>
      <c r="K267" s="71">
        <v>1.4208810770303271</v>
      </c>
      <c r="L267" s="71">
        <v>0</v>
      </c>
      <c r="M267" s="71">
        <v>24.317434273470141</v>
      </c>
      <c r="N267" s="71">
        <v>25.07699807343128</v>
      </c>
      <c r="O267" s="71">
        <v>32.387986713575877</v>
      </c>
      <c r="P267" s="71">
        <v>23.66450371118388</v>
      </c>
      <c r="Q267" s="71">
        <v>1.6050536063158001</v>
      </c>
      <c r="R267" s="71">
        <v>0</v>
      </c>
      <c r="S267" s="71">
        <v>0</v>
      </c>
      <c r="T267" s="72"/>
      <c r="U267" s="71">
        <v>3450873</v>
      </c>
      <c r="V267" s="71">
        <v>914</v>
      </c>
      <c r="W267" s="71">
        <v>0</v>
      </c>
      <c r="X267" s="71">
        <v>6156</v>
      </c>
      <c r="Y267" s="71">
        <v>10004</v>
      </c>
      <c r="Z267" s="71">
        <v>16449</v>
      </c>
      <c r="AA267" s="71">
        <v>4644</v>
      </c>
      <c r="AB267" s="71">
        <v>26382</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2005</v>
      </c>
      <c r="B268" s="70">
        <v>382</v>
      </c>
      <c r="C268" s="70">
        <v>8</v>
      </c>
      <c r="D268" s="70">
        <v>23</v>
      </c>
      <c r="E268" s="70">
        <v>2011</v>
      </c>
      <c r="F268" s="70" t="s">
        <v>178</v>
      </c>
      <c r="G268" s="70" t="s">
        <v>1997</v>
      </c>
      <c r="H268" s="70" t="s">
        <v>1998</v>
      </c>
      <c r="I268" s="148"/>
      <c r="J268" s="71">
        <v>89.470859528664903</v>
      </c>
      <c r="K268" s="71">
        <v>2.3032805262138609</v>
      </c>
      <c r="L268" s="71">
        <v>0</v>
      </c>
      <c r="M268" s="71">
        <v>29.426807759013212</v>
      </c>
      <c r="N268" s="71">
        <v>31.139269795178251</v>
      </c>
      <c r="O268" s="71">
        <v>32.136776981875514</v>
      </c>
      <c r="P268" s="71">
        <v>23.475483509988486</v>
      </c>
      <c r="Q268" s="71">
        <v>1.86530577114089</v>
      </c>
      <c r="R268" s="71">
        <v>0</v>
      </c>
      <c r="S268" s="71">
        <v>0</v>
      </c>
      <c r="T268" s="72"/>
      <c r="U268" s="71">
        <v>3522187</v>
      </c>
      <c r="V268" s="71">
        <v>914</v>
      </c>
      <c r="W268" s="71">
        <v>0</v>
      </c>
      <c r="X268" s="71">
        <v>6156</v>
      </c>
      <c r="Y268" s="71">
        <v>10181</v>
      </c>
      <c r="Z268" s="71">
        <v>16676</v>
      </c>
      <c r="AA268" s="71">
        <v>4744</v>
      </c>
      <c r="AB268" s="71">
        <v>26580</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2006</v>
      </c>
      <c r="B269" s="70">
        <v>383</v>
      </c>
      <c r="C269" s="70">
        <v>9</v>
      </c>
      <c r="D269" s="70">
        <v>23</v>
      </c>
      <c r="E269" s="70">
        <v>2012</v>
      </c>
      <c r="F269" s="70" t="s">
        <v>179</v>
      </c>
      <c r="G269" s="70" t="s">
        <v>1997</v>
      </c>
      <c r="H269" s="70" t="s">
        <v>1998</v>
      </c>
      <c r="I269" s="148"/>
      <c r="J269" s="71">
        <v>96.406356971753468</v>
      </c>
      <c r="K269" s="71">
        <v>2.1516108386560431</v>
      </c>
      <c r="L269" s="71">
        <v>0</v>
      </c>
      <c r="M269" s="71">
        <v>32.645814570568668</v>
      </c>
      <c r="N269" s="71">
        <v>37.137615323847513</v>
      </c>
      <c r="O269" s="71">
        <v>32.275840086806092</v>
      </c>
      <c r="P269" s="71">
        <v>23.574211090158631</v>
      </c>
      <c r="Q269" s="71">
        <v>2.0642826297283698</v>
      </c>
      <c r="R269" s="71">
        <v>0</v>
      </c>
      <c r="S269" s="71">
        <v>0</v>
      </c>
      <c r="T269" s="72"/>
      <c r="U269" s="71">
        <v>3650998</v>
      </c>
      <c r="V269" s="71">
        <v>914</v>
      </c>
      <c r="W269" s="71">
        <v>0</v>
      </c>
      <c r="X269" s="71">
        <v>6156</v>
      </c>
      <c r="Y269" s="71">
        <v>10505</v>
      </c>
      <c r="Z269" s="71">
        <v>16881</v>
      </c>
      <c r="AA269" s="71">
        <v>4737</v>
      </c>
      <c r="AB269" s="71">
        <v>27074</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2007</v>
      </c>
      <c r="B270" s="70">
        <v>384</v>
      </c>
      <c r="C270" s="70">
        <v>10</v>
      </c>
      <c r="D270" s="70">
        <v>23</v>
      </c>
      <c r="E270" s="70">
        <v>2013</v>
      </c>
      <c r="F270" s="70" t="s">
        <v>180</v>
      </c>
      <c r="G270" s="70" t="s">
        <v>1997</v>
      </c>
      <c r="H270" s="70" t="s">
        <v>1998</v>
      </c>
      <c r="I270" s="148"/>
      <c r="J270" s="71">
        <v>98.269058011519007</v>
      </c>
      <c r="K270" s="71">
        <v>1.791916479379654</v>
      </c>
      <c r="L270" s="71">
        <v>0</v>
      </c>
      <c r="M270" s="71">
        <v>32.343724477894412</v>
      </c>
      <c r="N270" s="71">
        <v>35.807938037683087</v>
      </c>
      <c r="O270" s="71">
        <v>31.139796582254469</v>
      </c>
      <c r="P270" s="71">
        <v>24.7220560395224</v>
      </c>
      <c r="Q270" s="71">
        <v>2.1066831776947699</v>
      </c>
      <c r="R270" s="71">
        <v>0</v>
      </c>
      <c r="S270" s="71">
        <v>0</v>
      </c>
      <c r="T270" s="72"/>
      <c r="U270" s="71">
        <v>3738075</v>
      </c>
      <c r="V270" s="71">
        <v>914</v>
      </c>
      <c r="W270" s="71">
        <v>0</v>
      </c>
      <c r="X270" s="71">
        <v>6156</v>
      </c>
      <c r="Y270" s="71">
        <v>10629</v>
      </c>
      <c r="Z270" s="71">
        <v>17014</v>
      </c>
      <c r="AA270" s="71">
        <v>4949</v>
      </c>
      <c r="AB270" s="71">
        <v>27234</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2008</v>
      </c>
      <c r="B271" s="70">
        <v>385</v>
      </c>
      <c r="C271" s="70">
        <v>11</v>
      </c>
      <c r="D271" s="70">
        <v>23</v>
      </c>
      <c r="E271" s="70">
        <v>2014</v>
      </c>
      <c r="F271" s="70" t="s">
        <v>181</v>
      </c>
      <c r="G271" s="70" t="s">
        <v>1997</v>
      </c>
      <c r="H271" s="70" t="s">
        <v>1998</v>
      </c>
      <c r="I271" s="148"/>
      <c r="J271" s="71">
        <v>103.389933390238</v>
      </c>
      <c r="K271" s="71">
        <v>2.1319976024520821</v>
      </c>
      <c r="L271" s="71">
        <v>0</v>
      </c>
      <c r="M271" s="71">
        <v>36.037689046729753</v>
      </c>
      <c r="N271" s="71">
        <v>31.618970329086931</v>
      </c>
      <c r="O271" s="71">
        <v>29.825133567926034</v>
      </c>
      <c r="P271" s="71">
        <v>25.407925036544903</v>
      </c>
      <c r="Q271" s="71">
        <v>2.03147903099241</v>
      </c>
      <c r="R271" s="71">
        <v>0</v>
      </c>
      <c r="S271" s="71">
        <v>0</v>
      </c>
      <c r="T271" s="72"/>
      <c r="U271" s="71">
        <v>4012103</v>
      </c>
      <c r="V271" s="71">
        <v>834</v>
      </c>
      <c r="W271" s="71">
        <v>0</v>
      </c>
      <c r="X271" s="71">
        <v>7012</v>
      </c>
      <c r="Y271" s="71">
        <v>10734</v>
      </c>
      <c r="Z271" s="71">
        <v>17163</v>
      </c>
      <c r="AA271" s="71">
        <v>5060</v>
      </c>
      <c r="AB271" s="71">
        <v>27372</v>
      </c>
      <c r="AC271" s="71">
        <v>0</v>
      </c>
      <c r="AD271" s="71">
        <v>0</v>
      </c>
      <c r="AE271" s="72"/>
      <c r="AF271" s="71"/>
      <c r="AG271" s="71"/>
      <c r="AH271" s="71"/>
      <c r="AI271" s="71"/>
      <c r="AJ271" s="71"/>
      <c r="AK271" s="71"/>
      <c r="AL271" s="71"/>
      <c r="AM271" s="71"/>
      <c r="AN271" s="71"/>
      <c r="AO271" s="71"/>
      <c r="AP271" s="71"/>
      <c r="AQ271" s="72"/>
      <c r="AR271" s="71">
        <v>843</v>
      </c>
      <c r="AS271" s="71">
        <v>70</v>
      </c>
      <c r="AT271" s="71">
        <v>0</v>
      </c>
      <c r="AU271" s="71">
        <v>0</v>
      </c>
      <c r="AV271" s="71">
        <v>0</v>
      </c>
      <c r="AW271" s="71">
        <v>0</v>
      </c>
      <c r="AX271" s="71"/>
      <c r="AY271" s="72"/>
      <c r="AZ271" s="71">
        <v>3394.1080000000002</v>
      </c>
      <c r="BA271" s="71">
        <v>4083.9</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2009</v>
      </c>
      <c r="B272" s="70">
        <v>386</v>
      </c>
      <c r="C272" s="70">
        <v>12</v>
      </c>
      <c r="D272" s="70">
        <v>23</v>
      </c>
      <c r="E272" s="70">
        <v>2015</v>
      </c>
      <c r="F272" s="70" t="s">
        <v>182</v>
      </c>
      <c r="G272" s="70" t="s">
        <v>1997</v>
      </c>
      <c r="H272" s="70" t="s">
        <v>1998</v>
      </c>
      <c r="I272" s="148"/>
      <c r="J272" s="71">
        <v>100.5284354167637</v>
      </c>
      <c r="K272" s="71">
        <v>1.914284935527695</v>
      </c>
      <c r="L272" s="71">
        <v>0</v>
      </c>
      <c r="M272" s="71">
        <v>34.488662745645229</v>
      </c>
      <c r="N272" s="71">
        <v>28.569256214996098</v>
      </c>
      <c r="O272" s="71">
        <v>30.470279246418006</v>
      </c>
      <c r="P272" s="71">
        <v>25.629010630145395</v>
      </c>
      <c r="Q272" s="71">
        <v>2.0101199938391998</v>
      </c>
      <c r="R272" s="71">
        <v>0</v>
      </c>
      <c r="S272" s="71">
        <v>0</v>
      </c>
      <c r="T272" s="72"/>
      <c r="U272" s="71">
        <v>4453091</v>
      </c>
      <c r="V272" s="71">
        <v>834</v>
      </c>
      <c r="W272" s="71">
        <v>0</v>
      </c>
      <c r="X272" s="71">
        <v>7012</v>
      </c>
      <c r="Y272" s="71">
        <v>10942</v>
      </c>
      <c r="Z272" s="71">
        <v>17703</v>
      </c>
      <c r="AA272" s="71">
        <v>5100</v>
      </c>
      <c r="AB272" s="71">
        <v>27667</v>
      </c>
      <c r="AC272" s="71">
        <v>0</v>
      </c>
      <c r="AD272" s="71">
        <v>0</v>
      </c>
      <c r="AE272" s="72"/>
      <c r="AF272" s="71">
        <v>51096120.645622224</v>
      </c>
      <c r="AG272" s="71">
        <v>1535238.9860324659</v>
      </c>
      <c r="AH272" s="71">
        <v>0</v>
      </c>
      <c r="AI272" s="71">
        <v>43344798.566440552</v>
      </c>
      <c r="AJ272" s="71">
        <v>45604678.349320509</v>
      </c>
      <c r="AK272" s="71">
        <v>0</v>
      </c>
      <c r="AL272" s="71">
        <v>0</v>
      </c>
      <c r="AM272" s="71">
        <v>3791646.2913000509</v>
      </c>
      <c r="AN272" s="71">
        <v>0</v>
      </c>
      <c r="AO272" s="71">
        <v>0</v>
      </c>
      <c r="AP272" s="71">
        <v>145372482.83871579</v>
      </c>
      <c r="AQ272" s="72"/>
      <c r="AR272" s="71">
        <v>915</v>
      </c>
      <c r="AS272" s="71">
        <v>83</v>
      </c>
      <c r="AT272" s="71">
        <v>0</v>
      </c>
      <c r="AU272" s="71">
        <v>0</v>
      </c>
      <c r="AV272" s="71">
        <v>0</v>
      </c>
      <c r="AW272" s="71">
        <v>0</v>
      </c>
      <c r="AX272" s="71"/>
      <c r="AY272" s="72"/>
      <c r="AZ272" s="71">
        <v>3778.6779999999999</v>
      </c>
      <c r="BA272" s="71">
        <v>4319</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2010</v>
      </c>
      <c r="B273" s="70">
        <v>387</v>
      </c>
      <c r="C273" s="70">
        <v>13</v>
      </c>
      <c r="D273" s="70">
        <v>23</v>
      </c>
      <c r="E273" s="70">
        <v>2016</v>
      </c>
      <c r="F273" s="70" t="s">
        <v>155</v>
      </c>
      <c r="G273" s="1064" t="s">
        <v>1997</v>
      </c>
      <c r="H273" s="70" t="s">
        <v>1998</v>
      </c>
      <c r="I273" s="148"/>
      <c r="J273" s="71">
        <v>103.57859401212485</v>
      </c>
      <c r="K273" s="71">
        <v>1.8620605156932588</v>
      </c>
      <c r="L273" s="71">
        <v>0</v>
      </c>
      <c r="M273" s="71">
        <v>28.047056993870456</v>
      </c>
      <c r="N273" s="71">
        <v>28.987506880428921</v>
      </c>
      <c r="O273" s="71">
        <v>30.470927575737235</v>
      </c>
      <c r="P273" s="71">
        <v>25.828965801466779</v>
      </c>
      <c r="Q273" s="71">
        <v>1.9702097848843316</v>
      </c>
      <c r="R273" s="71">
        <v>0</v>
      </c>
      <c r="S273" s="71">
        <v>0</v>
      </c>
      <c r="T273" s="72"/>
      <c r="U273" s="71">
        <v>4853019</v>
      </c>
      <c r="V273" s="71">
        <v>834</v>
      </c>
      <c r="W273" s="71">
        <v>0</v>
      </c>
      <c r="X273" s="71">
        <v>7012</v>
      </c>
      <c r="Y273" s="71">
        <v>11165</v>
      </c>
      <c r="Z273" s="71">
        <v>17921</v>
      </c>
      <c r="AA273" s="71">
        <v>5316</v>
      </c>
      <c r="AB273" s="71">
        <v>27894</v>
      </c>
      <c r="AC273" s="71">
        <v>0</v>
      </c>
      <c r="AD273" s="71">
        <v>0</v>
      </c>
      <c r="AE273" s="72"/>
      <c r="AF273" s="71">
        <v>54252083.759418383</v>
      </c>
      <c r="AG273" s="71">
        <v>1546974.706036109</v>
      </c>
      <c r="AH273" s="71">
        <v>0</v>
      </c>
      <c r="AI273" s="71">
        <v>45067011.316377044</v>
      </c>
      <c r="AJ273" s="71">
        <v>48510137.670680232</v>
      </c>
      <c r="AK273" s="71">
        <v>0</v>
      </c>
      <c r="AL273" s="71">
        <v>0</v>
      </c>
      <c r="AM273" s="71">
        <v>3825725.5951558468</v>
      </c>
      <c r="AN273" s="71">
        <v>0</v>
      </c>
      <c r="AO273" s="71">
        <v>0</v>
      </c>
      <c r="AP273" s="71">
        <v>153201933.04766759</v>
      </c>
      <c r="AQ273" s="72"/>
      <c r="AR273" s="71">
        <v>1011</v>
      </c>
      <c r="AS273" s="71">
        <v>95</v>
      </c>
      <c r="AT273" s="71">
        <v>0</v>
      </c>
      <c r="AU273" s="71">
        <v>0</v>
      </c>
      <c r="AV273" s="71">
        <v>0</v>
      </c>
      <c r="AW273" s="71">
        <v>0</v>
      </c>
      <c r="AX273" s="71"/>
      <c r="AY273" s="72"/>
      <c r="AZ273" s="71">
        <v>4228.5780000000004</v>
      </c>
      <c r="BA273" s="71">
        <v>4574</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2011</v>
      </c>
      <c r="B274" s="70">
        <v>388</v>
      </c>
      <c r="C274" s="70">
        <v>14</v>
      </c>
      <c r="D274" s="70">
        <v>23</v>
      </c>
      <c r="E274" s="70">
        <v>2017</v>
      </c>
      <c r="F274" s="70" t="s">
        <v>156</v>
      </c>
      <c r="G274" s="1064" t="s">
        <v>1997</v>
      </c>
      <c r="H274" s="70" t="s">
        <v>1998</v>
      </c>
      <c r="I274" s="148"/>
      <c r="J274" s="71">
        <v>97.663594195196325</v>
      </c>
      <c r="K274" s="71">
        <v>1.913126424219062</v>
      </c>
      <c r="L274" s="71">
        <v>0</v>
      </c>
      <c r="M274" s="71">
        <v>26.113630322663219</v>
      </c>
      <c r="N274" s="71">
        <v>27.374441125347001</v>
      </c>
      <c r="O274" s="71">
        <v>30.331639698385548</v>
      </c>
      <c r="P274" s="71">
        <v>25.433607230356284</v>
      </c>
      <c r="Q274" s="71">
        <v>1.9182142380692</v>
      </c>
      <c r="R274" s="71">
        <v>0</v>
      </c>
      <c r="S274" s="71">
        <v>0</v>
      </c>
      <c r="T274" s="72"/>
      <c r="U274" s="71">
        <v>4921396</v>
      </c>
      <c r="V274" s="71">
        <v>834</v>
      </c>
      <c r="W274" s="71">
        <v>0</v>
      </c>
      <c r="X274" s="71">
        <v>7012</v>
      </c>
      <c r="Y274" s="71">
        <v>11392</v>
      </c>
      <c r="Z274" s="71">
        <v>18135</v>
      </c>
      <c r="AA274" s="71">
        <v>5268</v>
      </c>
      <c r="AB274" s="71">
        <v>28084</v>
      </c>
      <c r="AC274" s="71">
        <v>0</v>
      </c>
      <c r="AD274" s="71">
        <v>0</v>
      </c>
      <c r="AE274" s="72"/>
      <c r="AF274" s="71">
        <v>52393057.874430269</v>
      </c>
      <c r="AG274" s="71">
        <v>1566068.245349115</v>
      </c>
      <c r="AH274" s="71">
        <v>0</v>
      </c>
      <c r="AI274" s="71">
        <v>42820226.591576278</v>
      </c>
      <c r="AJ274" s="71">
        <v>50476553.207429782</v>
      </c>
      <c r="AK274" s="71">
        <v>0</v>
      </c>
      <c r="AL274" s="71">
        <v>0</v>
      </c>
      <c r="AM274" s="71">
        <v>3857811.5190147511</v>
      </c>
      <c r="AN274" s="71">
        <v>0</v>
      </c>
      <c r="AO274" s="71">
        <v>0</v>
      </c>
      <c r="AP274" s="71">
        <v>151113717.4378002</v>
      </c>
      <c r="AQ274" s="72"/>
      <c r="AR274" s="71">
        <v>1089</v>
      </c>
      <c r="AS274" s="71">
        <v>104</v>
      </c>
      <c r="AT274" s="71">
        <v>0</v>
      </c>
      <c r="AU274" s="71">
        <v>0</v>
      </c>
      <c r="AV274" s="71">
        <v>0</v>
      </c>
      <c r="AW274" s="71">
        <v>0</v>
      </c>
      <c r="AX274" s="71"/>
      <c r="AY274" s="72"/>
      <c r="AZ274" s="71">
        <v>4630.098</v>
      </c>
      <c r="BA274" s="71">
        <v>4737</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2012</v>
      </c>
      <c r="B275" s="70">
        <v>389</v>
      </c>
      <c r="C275" s="70">
        <v>15</v>
      </c>
      <c r="D275" s="70">
        <v>23</v>
      </c>
      <c r="E275" s="70">
        <v>2018</v>
      </c>
      <c r="F275" s="70" t="s">
        <v>183</v>
      </c>
      <c r="G275" s="70" t="s">
        <v>1997</v>
      </c>
      <c r="H275" s="70" t="s">
        <v>1998</v>
      </c>
      <c r="I275" s="148"/>
      <c r="J275" s="71">
        <v>93.191352445356273</v>
      </c>
      <c r="K275" s="71">
        <v>1.6144863674930243</v>
      </c>
      <c r="L275" s="71">
        <v>0</v>
      </c>
      <c r="M275" s="71">
        <v>23.825802712909489</v>
      </c>
      <c r="N275" s="71">
        <v>19.494385183413527</v>
      </c>
      <c r="O275" s="71">
        <v>30.318115246677586</v>
      </c>
      <c r="P275" s="71">
        <v>26.165091411834087</v>
      </c>
      <c r="Q275" s="71">
        <v>1.8097763163381999</v>
      </c>
      <c r="R275" s="71">
        <v>0</v>
      </c>
      <c r="S275" s="71">
        <v>0</v>
      </c>
      <c r="T275" s="72"/>
      <c r="U275" s="71">
        <v>5182342</v>
      </c>
      <c r="V275" s="71">
        <v>834</v>
      </c>
      <c r="W275" s="71">
        <v>0</v>
      </c>
      <c r="X275" s="71">
        <v>7012</v>
      </c>
      <c r="Y275" s="71">
        <v>11736</v>
      </c>
      <c r="Z275" s="71">
        <v>18474</v>
      </c>
      <c r="AA275" s="71">
        <v>5474</v>
      </c>
      <c r="AB275" s="71">
        <v>28554</v>
      </c>
      <c r="AC275" s="71">
        <v>0</v>
      </c>
      <c r="AD275" s="71">
        <v>0</v>
      </c>
      <c r="AE275" s="72"/>
      <c r="AF275" s="71">
        <v>50628045.126076408</v>
      </c>
      <c r="AG275" s="71">
        <v>1416696.995638056</v>
      </c>
      <c r="AH275" s="71">
        <v>0</v>
      </c>
      <c r="AI275" s="71">
        <v>41127551.736083567</v>
      </c>
      <c r="AJ275" s="71">
        <v>43689528.742446072</v>
      </c>
      <c r="AK275" s="71">
        <v>0</v>
      </c>
      <c r="AL275" s="71">
        <v>0</v>
      </c>
      <c r="AM275" s="71">
        <v>3930489.815260421</v>
      </c>
      <c r="AN275" s="71">
        <v>0</v>
      </c>
      <c r="AO275" s="71">
        <v>0</v>
      </c>
      <c r="AP275" s="71">
        <v>140792312.41550452</v>
      </c>
      <c r="AQ275" s="72"/>
      <c r="AR275" s="71">
        <v>1145</v>
      </c>
      <c r="AS275" s="71">
        <v>109</v>
      </c>
      <c r="AT275" s="71">
        <v>0</v>
      </c>
      <c r="AU275" s="71">
        <v>0</v>
      </c>
      <c r="AV275" s="71">
        <v>0</v>
      </c>
      <c r="AW275" s="71">
        <v>0</v>
      </c>
      <c r="AX275" s="71"/>
      <c r="AY275" s="72"/>
      <c r="AZ275" s="71">
        <v>4907.5679999999984</v>
      </c>
      <c r="BA275" s="71">
        <v>4828</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2013</v>
      </c>
      <c r="B276" s="70">
        <v>390</v>
      </c>
      <c r="C276" s="70">
        <v>16</v>
      </c>
      <c r="D276" s="70">
        <v>23</v>
      </c>
      <c r="E276" s="70">
        <v>2019</v>
      </c>
      <c r="F276" s="70" t="s">
        <v>158</v>
      </c>
      <c r="G276" s="70" t="s">
        <v>1997</v>
      </c>
      <c r="H276" s="70" t="s">
        <v>1998</v>
      </c>
      <c r="I276" s="148"/>
      <c r="J276" s="71">
        <v>94.739193062646081</v>
      </c>
      <c r="K276" s="71">
        <v>1.5340534120269844</v>
      </c>
      <c r="L276" s="71">
        <v>0</v>
      </c>
      <c r="M276" s="71">
        <v>25.020762777878051</v>
      </c>
      <c r="N276" s="71">
        <v>19.537285085657576</v>
      </c>
      <c r="O276" s="71">
        <v>29.779559648556202</v>
      </c>
      <c r="P276" s="71">
        <v>26.116803371839165</v>
      </c>
      <c r="Q276" s="71">
        <v>1.77342828925473</v>
      </c>
      <c r="R276" s="71">
        <v>0</v>
      </c>
      <c r="S276" s="71">
        <v>0</v>
      </c>
      <c r="T276" s="72"/>
      <c r="U276" s="71">
        <v>5257386</v>
      </c>
      <c r="V276" s="71">
        <v>834</v>
      </c>
      <c r="W276" s="71">
        <v>0</v>
      </c>
      <c r="X276" s="71">
        <v>7012</v>
      </c>
      <c r="Y276" s="71">
        <v>11984</v>
      </c>
      <c r="Z276" s="71">
        <v>18644</v>
      </c>
      <c r="AA276" s="71">
        <v>5423</v>
      </c>
      <c r="AB276" s="71">
        <v>28738</v>
      </c>
      <c r="AC276" s="71">
        <v>0</v>
      </c>
      <c r="AD276" s="71">
        <v>0</v>
      </c>
      <c r="AE276" s="72"/>
      <c r="AF276" s="71">
        <v>52571602.93730019</v>
      </c>
      <c r="AG276" s="71">
        <v>1372949.679556418</v>
      </c>
      <c r="AH276" s="71">
        <v>0</v>
      </c>
      <c r="AI276" s="71">
        <v>42049555.764845058</v>
      </c>
      <c r="AJ276" s="71">
        <v>40246145.748704873</v>
      </c>
      <c r="AK276" s="71">
        <v>0</v>
      </c>
      <c r="AL276" s="71">
        <v>0</v>
      </c>
      <c r="AM276" s="71">
        <v>3913899.2604518277</v>
      </c>
      <c r="AN276" s="71">
        <v>0</v>
      </c>
      <c r="AO276" s="71">
        <v>0</v>
      </c>
      <c r="AP276" s="71">
        <v>140154153.39085835</v>
      </c>
      <c r="AQ276" s="72"/>
      <c r="AR276" s="71">
        <v>1212</v>
      </c>
      <c r="AS276" s="71">
        <v>116</v>
      </c>
      <c r="AT276" s="71">
        <v>0</v>
      </c>
      <c r="AU276" s="71">
        <v>0</v>
      </c>
      <c r="AV276" s="71">
        <v>0</v>
      </c>
      <c r="AW276" s="71">
        <v>0</v>
      </c>
      <c r="AX276" s="71"/>
      <c r="AY276" s="72"/>
      <c r="AZ276" s="71">
        <v>5270.7780000000039</v>
      </c>
      <c r="BA276" s="71">
        <v>4932.3</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2014</v>
      </c>
      <c r="B277" s="70">
        <v>391</v>
      </c>
      <c r="C277" s="70">
        <v>17</v>
      </c>
      <c r="D277" s="70">
        <v>23</v>
      </c>
      <c r="E277" s="70">
        <v>2020</v>
      </c>
      <c r="F277" s="70" t="s">
        <v>159</v>
      </c>
      <c r="G277" s="70" t="s">
        <v>1997</v>
      </c>
      <c r="H277" s="70" t="s">
        <v>1998</v>
      </c>
      <c r="I277" s="148"/>
      <c r="J277" s="71">
        <v>89.224457310004865</v>
      </c>
      <c r="K277" s="71">
        <v>1.8406483558583553</v>
      </c>
      <c r="L277" s="71">
        <v>0</v>
      </c>
      <c r="M277" s="71">
        <v>25.285839001756241</v>
      </c>
      <c r="N277" s="71">
        <v>23.136951139336389</v>
      </c>
      <c r="O277" s="71">
        <v>25.89098507540843</v>
      </c>
      <c r="P277" s="71">
        <v>24.594048494030488</v>
      </c>
      <c r="Q277" s="71">
        <v>1.7050851599733601</v>
      </c>
      <c r="R277" s="71">
        <v>0</v>
      </c>
      <c r="S277" s="71">
        <v>0</v>
      </c>
      <c r="T277" s="72"/>
      <c r="U277" s="71">
        <v>5036858</v>
      </c>
      <c r="V277" s="71">
        <v>989</v>
      </c>
      <c r="W277" s="71">
        <v>0</v>
      </c>
      <c r="X277" s="71">
        <v>7462</v>
      </c>
      <c r="Y277" s="71">
        <v>12235</v>
      </c>
      <c r="Z277" s="71">
        <v>18501</v>
      </c>
      <c r="AA277" s="71">
        <v>5428</v>
      </c>
      <c r="AB277" s="71">
        <v>28919</v>
      </c>
      <c r="AC277" s="71">
        <v>0</v>
      </c>
      <c r="AD277" s="71">
        <v>0</v>
      </c>
      <c r="AE277" s="72"/>
      <c r="AF277" s="71">
        <v>51215468.765227243</v>
      </c>
      <c r="AG277" s="71">
        <v>1486319.3070773899</v>
      </c>
      <c r="AH277" s="71">
        <v>0</v>
      </c>
      <c r="AI277" s="71">
        <v>42109187.50511726</v>
      </c>
      <c r="AJ277" s="71">
        <v>48291631.227071367</v>
      </c>
      <c r="AK277" s="71"/>
      <c r="AL277" s="71"/>
      <c r="AM277" s="71">
        <v>3774250.796791302</v>
      </c>
      <c r="AN277" s="71"/>
      <c r="AO277" s="71"/>
      <c r="AP277" s="71">
        <v>146876857.60128459</v>
      </c>
      <c r="AQ277" s="72"/>
      <c r="AR277" s="71">
        <v>1278</v>
      </c>
      <c r="AS277" s="71">
        <v>117</v>
      </c>
      <c r="AT277" s="71">
        <v>0</v>
      </c>
      <c r="AU277" s="71">
        <v>0</v>
      </c>
      <c r="AV277" s="71">
        <v>0</v>
      </c>
      <c r="AW277" s="71">
        <v>0</v>
      </c>
      <c r="AX277" s="71"/>
      <c r="AY277" s="72"/>
      <c r="AZ277" s="71">
        <v>5628.1700000000037</v>
      </c>
      <c r="BA277" s="71">
        <v>4971.9000000000005</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2015</v>
      </c>
      <c r="B278" s="70">
        <v>391</v>
      </c>
      <c r="C278" s="70">
        <v>18</v>
      </c>
      <c r="D278" s="70">
        <v>23</v>
      </c>
      <c r="E278" s="70">
        <v>2021</v>
      </c>
      <c r="F278" s="70" t="s">
        <v>160</v>
      </c>
      <c r="G278" s="70" t="s">
        <v>1997</v>
      </c>
      <c r="H278" s="70" t="s">
        <v>1998</v>
      </c>
      <c r="I278" s="148"/>
      <c r="J278" s="71">
        <v>91.897223649759198</v>
      </c>
      <c r="K278" s="71">
        <v>1.9894617446406471</v>
      </c>
      <c r="L278" s="71">
        <v>0</v>
      </c>
      <c r="M278" s="71">
        <v>23.267656232234405</v>
      </c>
      <c r="N278" s="71">
        <v>22.395775083593076</v>
      </c>
      <c r="O278" s="71">
        <v>25.34380278716689</v>
      </c>
      <c r="P278" s="71">
        <v>25.774745124330217</v>
      </c>
      <c r="Q278" s="71">
        <v>1.6958535343585299</v>
      </c>
      <c r="R278" s="71">
        <v>0</v>
      </c>
      <c r="S278" s="71">
        <v>0</v>
      </c>
      <c r="T278" s="72"/>
      <c r="U278" s="71">
        <v>5655765</v>
      </c>
      <c r="V278" s="71">
        <v>989</v>
      </c>
      <c r="W278" s="71">
        <v>0</v>
      </c>
      <c r="X278" s="71">
        <v>7462</v>
      </c>
      <c r="Y278" s="71">
        <v>12368</v>
      </c>
      <c r="Z278" s="71">
        <v>18647</v>
      </c>
      <c r="AA278" s="71">
        <v>5547</v>
      </c>
      <c r="AB278" s="71">
        <v>29045</v>
      </c>
      <c r="AC278" s="71">
        <v>0</v>
      </c>
      <c r="AD278" s="71">
        <v>0</v>
      </c>
      <c r="AE278" s="72"/>
      <c r="AF278" s="71">
        <v>54852548.894686908</v>
      </c>
      <c r="AG278" s="71">
        <v>1657295.3692540822</v>
      </c>
      <c r="AH278" s="71">
        <v>0</v>
      </c>
      <c r="AI278" s="71">
        <v>44787200.124469616</v>
      </c>
      <c r="AJ278" s="71">
        <v>51422061.122358173</v>
      </c>
      <c r="AK278" s="71">
        <v>0</v>
      </c>
      <c r="AL278" s="71">
        <v>0</v>
      </c>
      <c r="AM278" s="71">
        <v>3812559.6213776357</v>
      </c>
      <c r="AN278" s="71">
        <v>0</v>
      </c>
      <c r="AO278" s="71">
        <v>0</v>
      </c>
      <c r="AP278" s="71">
        <v>156531665.13214642</v>
      </c>
      <c r="AQ278" s="72"/>
      <c r="AR278" s="71">
        <v>1353</v>
      </c>
      <c r="AS278" s="71">
        <v>118</v>
      </c>
      <c r="AT278" s="71">
        <v>0</v>
      </c>
      <c r="AU278" s="71">
        <v>0</v>
      </c>
      <c r="AV278" s="71">
        <v>0</v>
      </c>
      <c r="AW278" s="71">
        <v>0</v>
      </c>
      <c r="AX278" s="71"/>
      <c r="AY278" s="72"/>
      <c r="AZ278" s="71">
        <v>6060.920000000001</v>
      </c>
      <c r="BA278" s="71">
        <v>5055.0000000000009</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2016</v>
      </c>
      <c r="B279" s="70">
        <v>391</v>
      </c>
      <c r="C279" s="70">
        <v>19</v>
      </c>
      <c r="D279" s="70">
        <v>23</v>
      </c>
      <c r="E279" s="70">
        <v>2022</v>
      </c>
      <c r="F279" s="70" t="s">
        <v>161</v>
      </c>
      <c r="G279" s="70" t="s">
        <v>1997</v>
      </c>
      <c r="H279" s="70" t="s">
        <v>1998</v>
      </c>
      <c r="I279" s="148"/>
      <c r="J279" s="71">
        <v>93.436834907325078</v>
      </c>
      <c r="K279" s="71">
        <v>1.9793840570302348</v>
      </c>
      <c r="L279" s="71">
        <v>0</v>
      </c>
      <c r="M279" s="71">
        <v>26.333972334157593</v>
      </c>
      <c r="N279" s="71">
        <v>29.008509950501679</v>
      </c>
      <c r="O279" s="71">
        <v>27.758982624766531</v>
      </c>
      <c r="P279" s="71">
        <v>26.023904537670262</v>
      </c>
      <c r="Q279" s="71">
        <v>1.7231202901823566</v>
      </c>
      <c r="R279" s="71">
        <v>0</v>
      </c>
      <c r="S279" s="71">
        <v>0</v>
      </c>
      <c r="T279" s="72"/>
      <c r="U279" s="71">
        <v>6179030</v>
      </c>
      <c r="V279" s="71">
        <v>989</v>
      </c>
      <c r="W279" s="71">
        <v>0</v>
      </c>
      <c r="X279" s="71">
        <v>7462</v>
      </c>
      <c r="Y279" s="71">
        <v>12651</v>
      </c>
      <c r="Z279" s="71">
        <v>19405</v>
      </c>
      <c r="AA279" s="71">
        <v>5686</v>
      </c>
      <c r="AB279" s="71">
        <v>29270</v>
      </c>
      <c r="AC279" s="71">
        <v>0</v>
      </c>
      <c r="AD279" s="71">
        <v>0</v>
      </c>
      <c r="AE279" s="72"/>
      <c r="AF279" s="71">
        <v>55679241.778633893</v>
      </c>
      <c r="AG279" s="71">
        <v>1655808.9079338619</v>
      </c>
      <c r="AH279" s="71">
        <v>0</v>
      </c>
      <c r="AI279" s="71">
        <v>44853133.517302215</v>
      </c>
      <c r="AJ279" s="71">
        <v>55505833.967041768</v>
      </c>
      <c r="AK279" s="71">
        <v>0</v>
      </c>
      <c r="AL279" s="71">
        <v>0</v>
      </c>
      <c r="AM279" s="71">
        <v>3779555.9072962725</v>
      </c>
      <c r="AN279" s="71">
        <v>0</v>
      </c>
      <c r="AO279" s="71">
        <v>0</v>
      </c>
      <c r="AP279" s="71">
        <v>161473574.078208</v>
      </c>
      <c r="AQ279" s="72"/>
      <c r="AR279" s="71">
        <v>1421</v>
      </c>
      <c r="AS279" s="71">
        <v>119</v>
      </c>
      <c r="AT279" s="71">
        <v>0</v>
      </c>
      <c r="AU279" s="71">
        <v>0</v>
      </c>
      <c r="AV279" s="71">
        <v>0</v>
      </c>
      <c r="AW279" s="71">
        <v>0</v>
      </c>
      <c r="AX279" s="71"/>
      <c r="AY279" s="72"/>
      <c r="AZ279" s="71">
        <v>6465.8399999999983</v>
      </c>
      <c r="BA279" s="71">
        <v>5205.0000000000009</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2017</v>
      </c>
      <c r="B280" s="70">
        <v>391</v>
      </c>
      <c r="C280" s="70">
        <v>20</v>
      </c>
      <c r="D280" s="70">
        <v>23</v>
      </c>
      <c r="E280" s="70">
        <v>2023</v>
      </c>
      <c r="F280" s="70" t="s">
        <v>1539</v>
      </c>
      <c r="G280" s="70" t="s">
        <v>1997</v>
      </c>
      <c r="H280" s="70" t="s">
        <v>1998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1494</v>
      </c>
      <c r="AS280" s="71">
        <v>119</v>
      </c>
      <c r="AT280" s="71">
        <v>0</v>
      </c>
      <c r="AU280" s="71">
        <v>0</v>
      </c>
      <c r="AV280" s="71">
        <v>0</v>
      </c>
      <c r="AW280" s="71">
        <v>0</v>
      </c>
      <c r="AX280" s="71"/>
      <c r="AY280" s="72"/>
      <c r="AZ280" s="71">
        <v>6895.4599999999909</v>
      </c>
      <c r="BA280" s="71">
        <v>5205.0000000000009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2018</v>
      </c>
      <c r="B281" s="70">
        <v>391</v>
      </c>
      <c r="C281" s="70">
        <v>21</v>
      </c>
      <c r="D281" s="70">
        <v>23</v>
      </c>
      <c r="E281" s="70">
        <v>2024</v>
      </c>
      <c r="F281" s="70" t="s">
        <v>1554</v>
      </c>
      <c r="G281" s="70" t="s">
        <v>1997</v>
      </c>
      <c r="H281" s="70" t="s">
        <v>1998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2019</v>
      </c>
      <c r="B282" s="70">
        <v>409</v>
      </c>
      <c r="C282" s="70">
        <v>1</v>
      </c>
      <c r="D282" s="70">
        <v>25</v>
      </c>
      <c r="E282" s="70">
        <v>1990</v>
      </c>
      <c r="F282" s="70" t="s">
        <v>787</v>
      </c>
      <c r="G282" s="70" t="s">
        <v>2020</v>
      </c>
      <c r="H282" s="70" t="s">
        <v>2021</v>
      </c>
      <c r="I282" s="148"/>
      <c r="J282" s="71">
        <v>83.55377138676171</v>
      </c>
      <c r="K282" s="71">
        <v>4.7015274663642801</v>
      </c>
      <c r="L282" s="71">
        <v>3.3018877160753362</v>
      </c>
      <c r="M282" s="71">
        <v>15.50530547514297</v>
      </c>
      <c r="N282" s="71">
        <v>33.194025110716822</v>
      </c>
      <c r="O282" s="71">
        <v>26.39360894711514</v>
      </c>
      <c r="P282" s="71">
        <v>39.36393459430397</v>
      </c>
      <c r="Q282" s="71">
        <v>1.7832542342265501</v>
      </c>
      <c r="R282" s="71">
        <v>0</v>
      </c>
      <c r="S282" s="71">
        <v>1.607580954399352</v>
      </c>
      <c r="T282" s="72"/>
      <c r="U282" s="71">
        <v>12439248</v>
      </c>
      <c r="V282" s="71">
        <v>1371</v>
      </c>
      <c r="W282" s="71">
        <v>47</v>
      </c>
      <c r="X282" s="71">
        <v>5336</v>
      </c>
      <c r="Y282" s="71">
        <v>8250</v>
      </c>
      <c r="Z282" s="71">
        <v>10856</v>
      </c>
      <c r="AA282" s="71">
        <v>9558</v>
      </c>
      <c r="AB282" s="71">
        <v>28954</v>
      </c>
      <c r="AC282" s="71">
        <v>0</v>
      </c>
      <c r="AD282" s="71">
        <v>1.607580954399352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2022</v>
      </c>
      <c r="B283" s="70">
        <v>410</v>
      </c>
      <c r="C283" s="70">
        <v>2</v>
      </c>
      <c r="D283" s="70">
        <v>25</v>
      </c>
      <c r="E283" s="70">
        <v>2005</v>
      </c>
      <c r="F283" s="70" t="s">
        <v>789</v>
      </c>
      <c r="G283" s="70" t="s">
        <v>2020</v>
      </c>
      <c r="H283" s="70" t="s">
        <v>2021</v>
      </c>
      <c r="I283" s="148"/>
      <c r="J283" s="71">
        <v>63.40958939106978</v>
      </c>
      <c r="K283" s="71">
        <v>3.011915353607665</v>
      </c>
      <c r="L283" s="71">
        <v>9.5723420112588222</v>
      </c>
      <c r="M283" s="71">
        <v>30.240943167547169</v>
      </c>
      <c r="N283" s="71">
        <v>58.011428752705783</v>
      </c>
      <c r="O283" s="71">
        <v>40.656260704490442</v>
      </c>
      <c r="P283" s="71">
        <v>43.372222756795153</v>
      </c>
      <c r="Q283" s="71">
        <v>1.8496738946632101</v>
      </c>
      <c r="R283" s="71">
        <v>0</v>
      </c>
      <c r="S283" s="71">
        <v>2.5374454261095858</v>
      </c>
      <c r="T283" s="72"/>
      <c r="U283" s="71">
        <v>11425568</v>
      </c>
      <c r="V283" s="71">
        <v>1157</v>
      </c>
      <c r="W283" s="71">
        <v>128</v>
      </c>
      <c r="X283" s="71">
        <v>5550</v>
      </c>
      <c r="Y283" s="71">
        <v>10840</v>
      </c>
      <c r="Z283" s="71">
        <v>19351</v>
      </c>
      <c r="AA283" s="71">
        <v>8625</v>
      </c>
      <c r="AB283" s="71">
        <v>31396</v>
      </c>
      <c r="AC283" s="71">
        <v>0</v>
      </c>
      <c r="AD283" s="71">
        <v>2.5374454261095858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2023</v>
      </c>
      <c r="B284" s="70">
        <v>411</v>
      </c>
      <c r="C284" s="70">
        <v>3</v>
      </c>
      <c r="D284" s="70">
        <v>25</v>
      </c>
      <c r="E284" s="70">
        <v>2006</v>
      </c>
      <c r="F284" s="70" t="s">
        <v>790</v>
      </c>
      <c r="G284" s="70" t="s">
        <v>2020</v>
      </c>
      <c r="H284" s="70" t="s">
        <v>2021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2024</v>
      </c>
      <c r="B285" s="70">
        <v>412</v>
      </c>
      <c r="C285" s="70">
        <v>4</v>
      </c>
      <c r="D285" s="70">
        <v>25</v>
      </c>
      <c r="E285" s="70">
        <v>2007</v>
      </c>
      <c r="F285" s="70" t="s">
        <v>791</v>
      </c>
      <c r="G285" s="70" t="s">
        <v>2020</v>
      </c>
      <c r="H285" s="70" t="s">
        <v>2021</v>
      </c>
      <c r="I285" s="148"/>
      <c r="J285" s="71">
        <v>72.589741048241677</v>
      </c>
      <c r="K285" s="71">
        <v>2.8738986867537482</v>
      </c>
      <c r="L285" s="71">
        <v>10.009283680058489</v>
      </c>
      <c r="M285" s="71">
        <v>32.647039384191153</v>
      </c>
      <c r="N285" s="71">
        <v>52.108728590183709</v>
      </c>
      <c r="O285" s="71">
        <v>39.527778264393987</v>
      </c>
      <c r="P285" s="71">
        <v>43.502285515093533</v>
      </c>
      <c r="Q285" s="71">
        <v>1.9443609301478399</v>
      </c>
      <c r="R285" s="71">
        <v>0</v>
      </c>
      <c r="S285" s="71">
        <v>1.4201474068240449</v>
      </c>
      <c r="T285" s="72"/>
      <c r="U285" s="71">
        <v>13380896</v>
      </c>
      <c r="V285" s="71">
        <v>1074</v>
      </c>
      <c r="W285" s="71">
        <v>163</v>
      </c>
      <c r="X285" s="71">
        <v>6991</v>
      </c>
      <c r="Y285" s="71">
        <v>11092</v>
      </c>
      <c r="Z285" s="71">
        <v>19558</v>
      </c>
      <c r="AA285" s="71">
        <v>8519</v>
      </c>
      <c r="AB285" s="71">
        <v>31258</v>
      </c>
      <c r="AC285" s="71">
        <v>0</v>
      </c>
      <c r="AD285" s="71">
        <v>1.4201474068240449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2025</v>
      </c>
      <c r="B286" s="70">
        <v>413</v>
      </c>
      <c r="C286" s="70">
        <v>5</v>
      </c>
      <c r="D286" s="70">
        <v>25</v>
      </c>
      <c r="E286" s="70">
        <v>2008</v>
      </c>
      <c r="F286" s="70" t="s">
        <v>792</v>
      </c>
      <c r="G286" s="70" t="s">
        <v>2020</v>
      </c>
      <c r="H286" s="70" t="s">
        <v>2021</v>
      </c>
      <c r="I286" s="148"/>
      <c r="J286" s="71">
        <v>55.775240069264143</v>
      </c>
      <c r="K286" s="71">
        <v>2.130379853400918</v>
      </c>
      <c r="L286" s="71">
        <v>9.0936664064542292</v>
      </c>
      <c r="M286" s="71">
        <v>35.317695080592948</v>
      </c>
      <c r="N286" s="71">
        <v>47.807157788041359</v>
      </c>
      <c r="O286" s="71">
        <v>38.43153066504717</v>
      </c>
      <c r="P286" s="71">
        <v>43.15686867732326</v>
      </c>
      <c r="Q286" s="71">
        <v>1.91197988406078</v>
      </c>
      <c r="R286" s="71">
        <v>0</v>
      </c>
      <c r="S286" s="71">
        <v>1.091492542707708</v>
      </c>
      <c r="T286" s="72"/>
      <c r="U286" s="71">
        <v>11930685</v>
      </c>
      <c r="V286" s="71">
        <v>1074</v>
      </c>
      <c r="W286" s="71">
        <v>163</v>
      </c>
      <c r="X286" s="71">
        <v>6991</v>
      </c>
      <c r="Y286" s="71">
        <v>11197</v>
      </c>
      <c r="Z286" s="71">
        <v>19683</v>
      </c>
      <c r="AA286" s="71">
        <v>8461</v>
      </c>
      <c r="AB286" s="71">
        <v>31243</v>
      </c>
      <c r="AC286" s="71">
        <v>0</v>
      </c>
      <c r="AD286" s="71">
        <v>1.091492542707708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2026</v>
      </c>
      <c r="B287" s="70">
        <v>414</v>
      </c>
      <c r="C287" s="70">
        <v>6</v>
      </c>
      <c r="D287" s="70">
        <v>25</v>
      </c>
      <c r="E287" s="70">
        <v>2009</v>
      </c>
      <c r="F287" s="70" t="s">
        <v>176</v>
      </c>
      <c r="G287" s="70" t="s">
        <v>2020</v>
      </c>
      <c r="H287" s="70" t="s">
        <v>2021</v>
      </c>
      <c r="I287" s="148"/>
      <c r="J287" s="71">
        <v>58.385532391359767</v>
      </c>
      <c r="K287" s="71">
        <v>2.1012265891666329</v>
      </c>
      <c r="L287" s="71">
        <v>8.2499879695658365</v>
      </c>
      <c r="M287" s="71">
        <v>39.012713923042121</v>
      </c>
      <c r="N287" s="71">
        <v>48.436124941077857</v>
      </c>
      <c r="O287" s="71">
        <v>39.250329073218403</v>
      </c>
      <c r="P287" s="71">
        <v>41.302782029964398</v>
      </c>
      <c r="Q287" s="71">
        <v>1.81578782073284</v>
      </c>
      <c r="R287" s="71">
        <v>0</v>
      </c>
      <c r="S287" s="71">
        <v>2.932017855376547</v>
      </c>
      <c r="T287" s="72"/>
      <c r="U287" s="71">
        <v>9277589</v>
      </c>
      <c r="V287" s="71">
        <v>1015</v>
      </c>
      <c r="W287" s="71">
        <v>206</v>
      </c>
      <c r="X287" s="71">
        <v>7874</v>
      </c>
      <c r="Y287" s="71">
        <v>11257</v>
      </c>
      <c r="Z287" s="71">
        <v>19842</v>
      </c>
      <c r="AA287" s="71">
        <v>8313</v>
      </c>
      <c r="AB287" s="71">
        <v>31147</v>
      </c>
      <c r="AC287" s="71">
        <v>0</v>
      </c>
      <c r="AD287" s="71">
        <v>2.932017855376547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15.536</v>
      </c>
      <c r="BK287" s="71">
        <v>0</v>
      </c>
      <c r="BL287" s="71">
        <v>0</v>
      </c>
      <c r="BM287" s="71">
        <v>0</v>
      </c>
      <c r="BN287" s="72"/>
      <c r="BO287" s="71">
        <v>0</v>
      </c>
      <c r="BP287" s="71">
        <v>0</v>
      </c>
      <c r="BQ287" s="71">
        <v>3</v>
      </c>
      <c r="BR287" s="71">
        <v>0</v>
      </c>
      <c r="BS287" s="71">
        <v>0</v>
      </c>
      <c r="BT287" s="71">
        <v>0</v>
      </c>
      <c r="BU287"/>
      <c r="BV287" s="70">
        <v>15.536</v>
      </c>
      <c r="BW287" s="70">
        <v>0</v>
      </c>
      <c r="BX287" s="70">
        <v>0</v>
      </c>
      <c r="BY287" s="70">
        <v>0</v>
      </c>
      <c r="BZ287" s="70">
        <v>0</v>
      </c>
      <c r="CA287" s="70">
        <v>0</v>
      </c>
      <c r="CB287" s="70">
        <v>0</v>
      </c>
      <c r="CC287" s="70">
        <v>0</v>
      </c>
      <c r="CD287" s="70">
        <v>0</v>
      </c>
    </row>
    <row r="288" spans="1:82">
      <c r="A288" s="70" t="s">
        <v>2027</v>
      </c>
      <c r="B288" s="70">
        <v>415</v>
      </c>
      <c r="C288" s="70">
        <v>7</v>
      </c>
      <c r="D288" s="70">
        <v>25</v>
      </c>
      <c r="E288" s="70">
        <v>2010</v>
      </c>
      <c r="F288" s="70" t="s">
        <v>177</v>
      </c>
      <c r="G288" s="70" t="s">
        <v>2020</v>
      </c>
      <c r="H288" s="70" t="s">
        <v>2021</v>
      </c>
      <c r="I288" s="148"/>
      <c r="J288" s="71">
        <v>60.632786045364661</v>
      </c>
      <c r="K288" s="71">
        <v>2.25102034120362</v>
      </c>
      <c r="L288" s="71">
        <v>8.4013276069037275</v>
      </c>
      <c r="M288" s="71">
        <v>40.307831055158452</v>
      </c>
      <c r="N288" s="71">
        <v>51.658797858014488</v>
      </c>
      <c r="O288" s="71">
        <v>39.366102399204969</v>
      </c>
      <c r="P288" s="71">
        <v>42.070228819882438</v>
      </c>
      <c r="Q288" s="71">
        <v>1.8832701987531499</v>
      </c>
      <c r="R288" s="71">
        <v>0</v>
      </c>
      <c r="S288" s="71">
        <v>2.3232531811084249</v>
      </c>
      <c r="T288" s="72"/>
      <c r="U288" s="71">
        <v>11250894</v>
      </c>
      <c r="V288" s="71">
        <v>1015</v>
      </c>
      <c r="W288" s="71">
        <v>206</v>
      </c>
      <c r="X288" s="71">
        <v>7874</v>
      </c>
      <c r="Y288" s="71">
        <v>11281</v>
      </c>
      <c r="Z288" s="71">
        <v>19993</v>
      </c>
      <c r="AA288" s="71">
        <v>8256</v>
      </c>
      <c r="AB288" s="71">
        <v>30955</v>
      </c>
      <c r="AC288" s="71">
        <v>0</v>
      </c>
      <c r="AD288" s="71">
        <v>2.3232531811084249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17.145</v>
      </c>
      <c r="BK288" s="71">
        <v>0</v>
      </c>
      <c r="BL288" s="71">
        <v>0</v>
      </c>
      <c r="BM288" s="71">
        <v>0</v>
      </c>
      <c r="BN288" s="72"/>
      <c r="BO288" s="71">
        <v>0</v>
      </c>
      <c r="BP288" s="71">
        <v>0</v>
      </c>
      <c r="BQ288" s="71">
        <v>3</v>
      </c>
      <c r="BR288" s="71">
        <v>0</v>
      </c>
      <c r="BS288" s="71">
        <v>0</v>
      </c>
      <c r="BT288" s="71">
        <v>0</v>
      </c>
      <c r="BU288"/>
      <c r="BV288" s="70">
        <v>17.145</v>
      </c>
      <c r="BW288" s="70">
        <v>0</v>
      </c>
      <c r="BX288" s="70">
        <v>0</v>
      </c>
      <c r="BY288" s="70">
        <v>0</v>
      </c>
      <c r="BZ288" s="70">
        <v>0</v>
      </c>
      <c r="CA288" s="70">
        <v>0</v>
      </c>
      <c r="CB288" s="70">
        <v>0</v>
      </c>
      <c r="CC288" s="70">
        <v>0</v>
      </c>
      <c r="CD288" s="70">
        <v>0</v>
      </c>
    </row>
    <row r="289" spans="1:82">
      <c r="A289" s="70" t="s">
        <v>2028</v>
      </c>
      <c r="B289" s="70">
        <v>416</v>
      </c>
      <c r="C289" s="70">
        <v>8</v>
      </c>
      <c r="D289" s="70">
        <v>25</v>
      </c>
      <c r="E289" s="70">
        <v>2011</v>
      </c>
      <c r="F289" s="70" t="s">
        <v>178</v>
      </c>
      <c r="G289" s="70" t="s">
        <v>2020</v>
      </c>
      <c r="H289" s="70" t="s">
        <v>2021</v>
      </c>
      <c r="I289" s="148"/>
      <c r="J289" s="71">
        <v>60.903514767403067</v>
      </c>
      <c r="K289" s="71">
        <v>2.825323281380463</v>
      </c>
      <c r="L289" s="71">
        <v>7.4961803161051002</v>
      </c>
      <c r="M289" s="71">
        <v>44.359253490590788</v>
      </c>
      <c r="N289" s="71">
        <v>48.833487072378922</v>
      </c>
      <c r="O289" s="71">
        <v>38.997350623964564</v>
      </c>
      <c r="P289" s="71">
        <v>40.730755643068136</v>
      </c>
      <c r="Q289" s="71">
        <v>2.16299678247195</v>
      </c>
      <c r="R289" s="71">
        <v>0</v>
      </c>
      <c r="S289" s="71">
        <v>2.592843564642759</v>
      </c>
      <c r="T289" s="72"/>
      <c r="U289" s="71">
        <v>10716323</v>
      </c>
      <c r="V289" s="71">
        <v>1015</v>
      </c>
      <c r="W289" s="71">
        <v>206</v>
      </c>
      <c r="X289" s="71">
        <v>7874</v>
      </c>
      <c r="Y289" s="71">
        <v>11356</v>
      </c>
      <c r="Z289" s="71">
        <v>20236</v>
      </c>
      <c r="AA289" s="71">
        <v>8231</v>
      </c>
      <c r="AB289" s="71">
        <v>30822</v>
      </c>
      <c r="AC289" s="71">
        <v>0</v>
      </c>
      <c r="AD289" s="71">
        <v>2.592843564642759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21.207000000000001</v>
      </c>
      <c r="BK289" s="71">
        <v>0</v>
      </c>
      <c r="BL289" s="71">
        <v>0</v>
      </c>
      <c r="BM289" s="71">
        <v>0</v>
      </c>
      <c r="BN289" s="72"/>
      <c r="BO289" s="71">
        <v>0</v>
      </c>
      <c r="BP289" s="71">
        <v>0</v>
      </c>
      <c r="BQ289" s="71">
        <v>4</v>
      </c>
      <c r="BR289" s="71">
        <v>0</v>
      </c>
      <c r="BS289" s="71">
        <v>0</v>
      </c>
      <c r="BT289" s="71">
        <v>0</v>
      </c>
      <c r="BU289"/>
      <c r="BV289" s="70">
        <v>21.207000000000001</v>
      </c>
      <c r="BW289" s="70">
        <v>0</v>
      </c>
      <c r="BX289" s="70">
        <v>0</v>
      </c>
      <c r="BY289" s="70">
        <v>0</v>
      </c>
      <c r="BZ289" s="70">
        <v>0</v>
      </c>
      <c r="CA289" s="70">
        <v>0</v>
      </c>
      <c r="CB289" s="70">
        <v>0</v>
      </c>
      <c r="CC289" s="70">
        <v>0</v>
      </c>
      <c r="CD289" s="70">
        <v>0</v>
      </c>
    </row>
    <row r="290" spans="1:82">
      <c r="A290" s="70" t="s">
        <v>2029</v>
      </c>
      <c r="B290" s="70">
        <v>417</v>
      </c>
      <c r="C290" s="70">
        <v>9</v>
      </c>
      <c r="D290" s="70">
        <v>25</v>
      </c>
      <c r="E290" s="70">
        <v>2012</v>
      </c>
      <c r="F290" s="70" t="s">
        <v>179</v>
      </c>
      <c r="G290" s="70" t="s">
        <v>2020</v>
      </c>
      <c r="H290" s="70" t="s">
        <v>2021</v>
      </c>
      <c r="I290" s="148"/>
      <c r="J290" s="71">
        <v>62.674975269321713</v>
      </c>
      <c r="K290" s="71">
        <v>2.5502117149088921</v>
      </c>
      <c r="L290" s="71">
        <v>7.6218369826394481</v>
      </c>
      <c r="M290" s="71">
        <v>39.937028760021157</v>
      </c>
      <c r="N290" s="71">
        <v>48.77871294821805</v>
      </c>
      <c r="O290" s="71">
        <v>39.223912053837275</v>
      </c>
      <c r="P290" s="71">
        <v>40.663896731620476</v>
      </c>
      <c r="Q290" s="71">
        <v>2.3818469775461599</v>
      </c>
      <c r="R290" s="71">
        <v>0</v>
      </c>
      <c r="S290" s="71">
        <v>2.6179487769320469</v>
      </c>
      <c r="T290" s="72"/>
      <c r="U290" s="71">
        <v>11315654</v>
      </c>
      <c r="V290" s="71">
        <v>1015</v>
      </c>
      <c r="W290" s="71">
        <v>206</v>
      </c>
      <c r="X290" s="71">
        <v>7874</v>
      </c>
      <c r="Y290" s="71">
        <v>11711</v>
      </c>
      <c r="Z290" s="71">
        <v>20515</v>
      </c>
      <c r="AA290" s="71">
        <v>8171</v>
      </c>
      <c r="AB290" s="71">
        <v>31239</v>
      </c>
      <c r="AC290" s="71">
        <v>0</v>
      </c>
      <c r="AD290" s="71">
        <v>2.6179487769320469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24.423999999999999</v>
      </c>
      <c r="BK290" s="71">
        <v>0</v>
      </c>
      <c r="BL290" s="71">
        <v>0</v>
      </c>
      <c r="BM290" s="71">
        <v>0</v>
      </c>
      <c r="BN290" s="72"/>
      <c r="BO290" s="71">
        <v>0</v>
      </c>
      <c r="BP290" s="71">
        <v>0</v>
      </c>
      <c r="BQ290" s="71">
        <v>5</v>
      </c>
      <c r="BR290" s="71">
        <v>0</v>
      </c>
      <c r="BS290" s="71">
        <v>0</v>
      </c>
      <c r="BT290" s="71">
        <v>0</v>
      </c>
      <c r="BU290"/>
      <c r="BV290" s="70">
        <v>24.423999999999999</v>
      </c>
      <c r="BW290" s="70">
        <v>0</v>
      </c>
      <c r="BX290" s="70">
        <v>0</v>
      </c>
      <c r="BY290" s="70">
        <v>0</v>
      </c>
      <c r="BZ290" s="70">
        <v>0</v>
      </c>
      <c r="CA290" s="70">
        <v>0</v>
      </c>
      <c r="CB290" s="70">
        <v>0</v>
      </c>
      <c r="CC290" s="70">
        <v>0</v>
      </c>
      <c r="CD290" s="70">
        <v>0</v>
      </c>
    </row>
    <row r="291" spans="1:82">
      <c r="A291" s="70" t="s">
        <v>2030</v>
      </c>
      <c r="B291" s="70">
        <v>418</v>
      </c>
      <c r="C291" s="70">
        <v>10</v>
      </c>
      <c r="D291" s="70">
        <v>25</v>
      </c>
      <c r="E291" s="70">
        <v>2013</v>
      </c>
      <c r="F291" s="70" t="s">
        <v>180</v>
      </c>
      <c r="G291" s="70" t="s">
        <v>2020</v>
      </c>
      <c r="H291" s="70" t="s">
        <v>2021</v>
      </c>
      <c r="I291" s="148"/>
      <c r="J291" s="71">
        <v>64.250246908244236</v>
      </c>
      <c r="K291" s="71">
        <v>2.097766266317</v>
      </c>
      <c r="L291" s="71">
        <v>7.747874117784459</v>
      </c>
      <c r="M291" s="71">
        <v>38.5000416430073</v>
      </c>
      <c r="N291" s="71">
        <v>52.174863676846911</v>
      </c>
      <c r="O291" s="71">
        <v>38.032501056732571</v>
      </c>
      <c r="P291" s="71">
        <v>40.51240139028625</v>
      </c>
      <c r="Q291" s="71">
        <v>2.4110746847899001</v>
      </c>
      <c r="R291" s="71">
        <v>0</v>
      </c>
      <c r="S291" s="71">
        <v>1.817400778307068</v>
      </c>
      <c r="T291" s="72"/>
      <c r="U291" s="71">
        <v>11519319</v>
      </c>
      <c r="V291" s="71">
        <v>1015</v>
      </c>
      <c r="W291" s="71">
        <v>206</v>
      </c>
      <c r="X291" s="71">
        <v>7874</v>
      </c>
      <c r="Y291" s="71">
        <v>11704</v>
      </c>
      <c r="Z291" s="71">
        <v>20780</v>
      </c>
      <c r="AA291" s="71">
        <v>8110</v>
      </c>
      <c r="AB291" s="71">
        <v>31169</v>
      </c>
      <c r="AC291" s="71">
        <v>0</v>
      </c>
      <c r="AD291" s="71">
        <v>1.817400778307068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25.27</v>
      </c>
      <c r="BK291" s="71">
        <v>0</v>
      </c>
      <c r="BL291" s="71">
        <v>0</v>
      </c>
      <c r="BM291" s="71">
        <v>0</v>
      </c>
      <c r="BN291" s="72"/>
      <c r="BO291" s="71">
        <v>0</v>
      </c>
      <c r="BP291" s="71">
        <v>0</v>
      </c>
      <c r="BQ291" s="71">
        <v>5</v>
      </c>
      <c r="BR291" s="71">
        <v>0</v>
      </c>
      <c r="BS291" s="71">
        <v>0</v>
      </c>
      <c r="BT291" s="71">
        <v>0</v>
      </c>
      <c r="BU291"/>
      <c r="BV291" s="70">
        <v>25.27</v>
      </c>
      <c r="BW291" s="70">
        <v>0</v>
      </c>
      <c r="BX291" s="70">
        <v>0</v>
      </c>
      <c r="BY291" s="70">
        <v>0</v>
      </c>
      <c r="BZ291" s="70">
        <v>0</v>
      </c>
      <c r="CA291" s="70">
        <v>0</v>
      </c>
      <c r="CB291" s="70">
        <v>0</v>
      </c>
      <c r="CC291" s="70">
        <v>0</v>
      </c>
      <c r="CD291" s="70">
        <v>0</v>
      </c>
    </row>
    <row r="292" spans="1:82">
      <c r="A292" s="70" t="s">
        <v>2031</v>
      </c>
      <c r="B292" s="70">
        <v>419</v>
      </c>
      <c r="C292" s="70">
        <v>11</v>
      </c>
      <c r="D292" s="70">
        <v>25</v>
      </c>
      <c r="E292" s="70">
        <v>2014</v>
      </c>
      <c r="F292" s="70" t="s">
        <v>181</v>
      </c>
      <c r="G292" s="1064" t="s">
        <v>2020</v>
      </c>
      <c r="H292" s="70" t="s">
        <v>2021</v>
      </c>
      <c r="I292" s="148"/>
      <c r="J292" s="71">
        <v>62.525550837456819</v>
      </c>
      <c r="K292" s="71">
        <v>2.0823824276059208</v>
      </c>
      <c r="L292" s="71">
        <v>6.3651855699984941</v>
      </c>
      <c r="M292" s="71">
        <v>39.466883382198127</v>
      </c>
      <c r="N292" s="71">
        <v>51.805062910516192</v>
      </c>
      <c r="O292" s="71">
        <v>36.371266420596157</v>
      </c>
      <c r="P292" s="71">
        <v>40.883661195167704</v>
      </c>
      <c r="Q292" s="71">
        <v>2.2959898912312302</v>
      </c>
      <c r="R292" s="71">
        <v>0</v>
      </c>
      <c r="S292" s="71">
        <v>2.4025857179331669</v>
      </c>
      <c r="T292" s="72"/>
      <c r="U292" s="71">
        <v>12271260</v>
      </c>
      <c r="V292" s="71">
        <v>858</v>
      </c>
      <c r="W292" s="71">
        <v>235</v>
      </c>
      <c r="X292" s="71">
        <v>8108</v>
      </c>
      <c r="Y292" s="71">
        <v>11722</v>
      </c>
      <c r="Z292" s="71">
        <v>20930</v>
      </c>
      <c r="AA292" s="71">
        <v>8142</v>
      </c>
      <c r="AB292" s="71">
        <v>30936</v>
      </c>
      <c r="AC292" s="71">
        <v>0</v>
      </c>
      <c r="AD292" s="71">
        <v>2.4025857179331669</v>
      </c>
      <c r="AE292" s="72"/>
      <c r="AF292" s="71"/>
      <c r="AG292" s="71"/>
      <c r="AH292" s="71"/>
      <c r="AI292" s="71"/>
      <c r="AJ292" s="71"/>
      <c r="AK292" s="71"/>
      <c r="AL292" s="71"/>
      <c r="AM292" s="71"/>
      <c r="AN292" s="71"/>
      <c r="AO292" s="71"/>
      <c r="AP292" s="71"/>
      <c r="AQ292" s="72"/>
      <c r="AR292" s="71">
        <v>1202</v>
      </c>
      <c r="AS292" s="71">
        <v>232</v>
      </c>
      <c r="AT292" s="71">
        <v>0</v>
      </c>
      <c r="AU292" s="71">
        <v>0</v>
      </c>
      <c r="AV292" s="71">
        <v>0</v>
      </c>
      <c r="AW292" s="71">
        <v>0</v>
      </c>
      <c r="AX292" s="71"/>
      <c r="AY292" s="72"/>
      <c r="AZ292" s="71">
        <v>5148.7000000000007</v>
      </c>
      <c r="BA292" s="71">
        <v>9951.6</v>
      </c>
      <c r="BB292" s="71">
        <v>0</v>
      </c>
      <c r="BC292" s="71">
        <v>0</v>
      </c>
      <c r="BD292" s="71">
        <v>0</v>
      </c>
      <c r="BE292" s="71">
        <v>0</v>
      </c>
      <c r="BF292" s="71"/>
      <c r="BG292" s="72"/>
      <c r="BH292" s="71">
        <v>0</v>
      </c>
      <c r="BI292" s="71">
        <v>0</v>
      </c>
      <c r="BJ292" s="71">
        <v>23.617999999999999</v>
      </c>
      <c r="BK292" s="71">
        <v>0</v>
      </c>
      <c r="BL292" s="71">
        <v>0.35899999999999999</v>
      </c>
      <c r="BM292" s="71">
        <v>0</v>
      </c>
      <c r="BN292" s="72"/>
      <c r="BO292" s="71">
        <v>0</v>
      </c>
      <c r="BP292" s="71">
        <v>0</v>
      </c>
      <c r="BQ292" s="71">
        <v>5</v>
      </c>
      <c r="BR292" s="71">
        <v>0</v>
      </c>
      <c r="BS292" s="71">
        <v>1</v>
      </c>
      <c r="BT292" s="71">
        <v>0</v>
      </c>
      <c r="BU292"/>
      <c r="BV292" s="70">
        <v>23.977</v>
      </c>
      <c r="BW292" s="70">
        <v>0</v>
      </c>
      <c r="BX292" s="70">
        <v>0</v>
      </c>
      <c r="BY292" s="70">
        <v>0</v>
      </c>
      <c r="BZ292" s="70">
        <v>0</v>
      </c>
      <c r="CA292" s="70">
        <v>0</v>
      </c>
      <c r="CB292" s="70">
        <v>0</v>
      </c>
      <c r="CC292" s="70">
        <v>0</v>
      </c>
      <c r="CD292" s="70">
        <v>0</v>
      </c>
    </row>
    <row r="293" spans="1:82">
      <c r="A293" s="70" t="s">
        <v>2032</v>
      </c>
      <c r="B293" s="70">
        <v>420</v>
      </c>
      <c r="C293" s="70">
        <v>12</v>
      </c>
      <c r="D293" s="70">
        <v>25</v>
      </c>
      <c r="E293" s="70">
        <v>2015</v>
      </c>
      <c r="F293" s="70" t="s">
        <v>182</v>
      </c>
      <c r="G293" s="1064" t="s">
        <v>2020</v>
      </c>
      <c r="H293" s="70" t="s">
        <v>2021</v>
      </c>
      <c r="I293" s="148"/>
      <c r="J293" s="71">
        <v>56.369534204424177</v>
      </c>
      <c r="K293" s="71">
        <v>1.937862172490078</v>
      </c>
      <c r="L293" s="71">
        <v>6.8670712971204688</v>
      </c>
      <c r="M293" s="71">
        <v>42.073633082621889</v>
      </c>
      <c r="N293" s="71">
        <v>44.708493261206883</v>
      </c>
      <c r="O293" s="71">
        <v>36.35848041582409</v>
      </c>
      <c r="P293" s="71">
        <v>41.101897636070426</v>
      </c>
      <c r="Q293" s="71">
        <v>2.2366553659717301</v>
      </c>
      <c r="R293" s="71">
        <v>0</v>
      </c>
      <c r="S293" s="71">
        <v>2.046131309378989</v>
      </c>
      <c r="T293" s="72"/>
      <c r="U293" s="71">
        <v>11941942</v>
      </c>
      <c r="V293" s="71">
        <v>858</v>
      </c>
      <c r="W293" s="71">
        <v>235</v>
      </c>
      <c r="X293" s="71">
        <v>8108</v>
      </c>
      <c r="Y293" s="71">
        <v>11803</v>
      </c>
      <c r="Z293" s="71">
        <v>21124</v>
      </c>
      <c r="AA293" s="71">
        <v>8179</v>
      </c>
      <c r="AB293" s="71">
        <v>30785</v>
      </c>
      <c r="AC293" s="71">
        <v>0</v>
      </c>
      <c r="AD293" s="71">
        <v>2.046131309378989</v>
      </c>
      <c r="AE293" s="72"/>
      <c r="AF293" s="71">
        <v>81108326.192011774</v>
      </c>
      <c r="AG293" s="71">
        <v>1489865.960083304</v>
      </c>
      <c r="AH293" s="71">
        <v>1444101.807697016</v>
      </c>
      <c r="AI293" s="71">
        <v>52653571.864144377</v>
      </c>
      <c r="AJ293" s="71">
        <v>58023170.489989191</v>
      </c>
      <c r="AK293" s="71">
        <v>0</v>
      </c>
      <c r="AL293" s="71">
        <v>0</v>
      </c>
      <c r="AM293" s="71">
        <v>4218955.1117819808</v>
      </c>
      <c r="AN293" s="71">
        <v>0</v>
      </c>
      <c r="AO293" s="71">
        <v>0</v>
      </c>
      <c r="AP293" s="71">
        <v>198937991.42570764</v>
      </c>
      <c r="AQ293" s="72"/>
      <c r="AR293" s="71">
        <v>1323</v>
      </c>
      <c r="AS293" s="71">
        <v>340</v>
      </c>
      <c r="AT293" s="71">
        <v>0</v>
      </c>
      <c r="AU293" s="71">
        <v>0</v>
      </c>
      <c r="AV293" s="71">
        <v>0</v>
      </c>
      <c r="AW293" s="71">
        <v>0</v>
      </c>
      <c r="AX293" s="71"/>
      <c r="AY293" s="72"/>
      <c r="AZ293" s="71">
        <v>5772.3</v>
      </c>
      <c r="BA293" s="71">
        <v>15006.5</v>
      </c>
      <c r="BB293" s="71">
        <v>0</v>
      </c>
      <c r="BC293" s="71">
        <v>0</v>
      </c>
      <c r="BD293" s="71">
        <v>0</v>
      </c>
      <c r="BE293" s="71">
        <v>0</v>
      </c>
      <c r="BF293" s="71"/>
      <c r="BG293" s="72"/>
      <c r="BH293" s="71">
        <v>0</v>
      </c>
      <c r="BI293" s="71">
        <v>0</v>
      </c>
      <c r="BJ293" s="71">
        <v>23.111999999999998</v>
      </c>
      <c r="BK293" s="71">
        <v>0</v>
      </c>
      <c r="BL293" s="71">
        <v>1.228</v>
      </c>
      <c r="BM293" s="71">
        <v>0</v>
      </c>
      <c r="BN293" s="72"/>
      <c r="BO293" s="71">
        <v>0</v>
      </c>
      <c r="BP293" s="71">
        <v>0</v>
      </c>
      <c r="BQ293" s="71">
        <v>5</v>
      </c>
      <c r="BR293" s="71">
        <v>0</v>
      </c>
      <c r="BS293" s="71">
        <v>1</v>
      </c>
      <c r="BT293" s="71">
        <v>0</v>
      </c>
      <c r="BU293"/>
      <c r="BV293" s="70">
        <v>24.34</v>
      </c>
      <c r="BW293" s="70">
        <v>0</v>
      </c>
      <c r="BX293" s="70">
        <v>0</v>
      </c>
      <c r="BY293" s="70">
        <v>0</v>
      </c>
      <c r="BZ293" s="70">
        <v>0</v>
      </c>
      <c r="CA293" s="70">
        <v>0</v>
      </c>
      <c r="CB293" s="70">
        <v>0</v>
      </c>
      <c r="CC293" s="70">
        <v>0</v>
      </c>
      <c r="CD293" s="70">
        <v>0</v>
      </c>
    </row>
    <row r="294" spans="1:82">
      <c r="A294" s="70" t="s">
        <v>2033</v>
      </c>
      <c r="B294" s="70">
        <v>421</v>
      </c>
      <c r="C294" s="70">
        <v>13</v>
      </c>
      <c r="D294" s="70">
        <v>25</v>
      </c>
      <c r="E294" s="70">
        <v>2016</v>
      </c>
      <c r="F294" s="70" t="s">
        <v>155</v>
      </c>
      <c r="G294" s="70" t="s">
        <v>2020</v>
      </c>
      <c r="H294" s="70" t="s">
        <v>2021</v>
      </c>
      <c r="I294" s="148"/>
      <c r="J294" s="71">
        <v>60.528168135228348</v>
      </c>
      <c r="K294" s="71">
        <v>1.9495071336263343</v>
      </c>
      <c r="L294" s="71">
        <v>6.5994449183190271</v>
      </c>
      <c r="M294" s="71">
        <v>34.011751148241707</v>
      </c>
      <c r="N294" s="71">
        <v>47.73980897094318</v>
      </c>
      <c r="O294" s="71">
        <v>34.391800238515543</v>
      </c>
      <c r="P294" s="71">
        <v>38.41305561068404</v>
      </c>
      <c r="Q294" s="71">
        <v>2.1603512038600479</v>
      </c>
      <c r="R294" s="71">
        <v>0</v>
      </c>
      <c r="S294" s="71">
        <v>1.8613271116042442</v>
      </c>
      <c r="T294" s="72"/>
      <c r="U294" s="71">
        <v>12725397</v>
      </c>
      <c r="V294" s="71">
        <v>858</v>
      </c>
      <c r="W294" s="71">
        <v>235</v>
      </c>
      <c r="X294" s="71">
        <v>8108</v>
      </c>
      <c r="Y294" s="71">
        <v>11838</v>
      </c>
      <c r="Z294" s="71">
        <v>20227</v>
      </c>
      <c r="AA294" s="71">
        <v>7906</v>
      </c>
      <c r="AB294" s="71">
        <v>30586</v>
      </c>
      <c r="AC294" s="71">
        <v>0</v>
      </c>
      <c r="AD294" s="71">
        <v>1.861327111604244</v>
      </c>
      <c r="AE294" s="72"/>
      <c r="AF294" s="71">
        <v>88910637.860141009</v>
      </c>
      <c r="AG294" s="71">
        <v>1440630.472761495</v>
      </c>
      <c r="AH294" s="71">
        <v>1077774.415989964</v>
      </c>
      <c r="AI294" s="71">
        <v>51223247.65814618</v>
      </c>
      <c r="AJ294" s="71">
        <v>58122504.708096743</v>
      </c>
      <c r="AK294" s="71">
        <v>0</v>
      </c>
      <c r="AL294" s="71">
        <v>0</v>
      </c>
      <c r="AM294" s="71">
        <v>4194939.5229596598</v>
      </c>
      <c r="AN294" s="71">
        <v>0</v>
      </c>
      <c r="AO294" s="71">
        <v>0</v>
      </c>
      <c r="AP294" s="71">
        <v>204969734.63809505</v>
      </c>
      <c r="AQ294" s="72"/>
      <c r="AR294" s="71">
        <v>1441</v>
      </c>
      <c r="AS294" s="71">
        <v>425</v>
      </c>
      <c r="AT294" s="71">
        <v>0</v>
      </c>
      <c r="AU294" s="71">
        <v>0</v>
      </c>
      <c r="AV294" s="71">
        <v>0</v>
      </c>
      <c r="AW294" s="71">
        <v>0</v>
      </c>
      <c r="AX294" s="71"/>
      <c r="AY294" s="72"/>
      <c r="AZ294" s="71">
        <v>6378.2999999999993</v>
      </c>
      <c r="BA294" s="71">
        <v>23342.1</v>
      </c>
      <c r="BB294" s="71">
        <v>0</v>
      </c>
      <c r="BC294" s="71">
        <v>0</v>
      </c>
      <c r="BD294" s="71">
        <v>0</v>
      </c>
      <c r="BE294" s="71">
        <v>0</v>
      </c>
      <c r="BF294" s="71"/>
      <c r="BG294" s="72"/>
      <c r="BH294" s="71">
        <v>0</v>
      </c>
      <c r="BI294" s="71">
        <v>0</v>
      </c>
      <c r="BJ294" s="71">
        <v>20.170000000000002</v>
      </c>
      <c r="BK294" s="71">
        <v>0</v>
      </c>
      <c r="BL294" s="71">
        <v>6.202</v>
      </c>
      <c r="BM294" s="71">
        <v>0</v>
      </c>
      <c r="BN294" s="72"/>
      <c r="BO294" s="71">
        <v>0</v>
      </c>
      <c r="BP294" s="71">
        <v>0</v>
      </c>
      <c r="BQ294" s="71">
        <v>5</v>
      </c>
      <c r="BR294" s="71">
        <v>0</v>
      </c>
      <c r="BS294" s="71">
        <v>1</v>
      </c>
      <c r="BT294" s="71">
        <v>0</v>
      </c>
      <c r="BU294"/>
      <c r="BV294" s="70">
        <v>26.372</v>
      </c>
      <c r="BW294" s="70">
        <v>0</v>
      </c>
      <c r="BX294" s="70">
        <v>0</v>
      </c>
      <c r="BY294" s="70">
        <v>0</v>
      </c>
      <c r="BZ294" s="70">
        <v>0</v>
      </c>
      <c r="CA294" s="70">
        <v>0</v>
      </c>
      <c r="CB294" s="70">
        <v>0</v>
      </c>
      <c r="CC294" s="70">
        <v>0</v>
      </c>
      <c r="CD294" s="70">
        <v>0</v>
      </c>
    </row>
    <row r="295" spans="1:82">
      <c r="A295" s="70" t="s">
        <v>2034</v>
      </c>
      <c r="B295" s="70">
        <v>422</v>
      </c>
      <c r="C295" s="70">
        <v>14</v>
      </c>
      <c r="D295" s="70">
        <v>25</v>
      </c>
      <c r="E295" s="70">
        <v>2017</v>
      </c>
      <c r="F295" s="70" t="s">
        <v>156</v>
      </c>
      <c r="G295" s="70" t="s">
        <v>2020</v>
      </c>
      <c r="H295" s="70" t="s">
        <v>2021</v>
      </c>
      <c r="I295" s="148"/>
      <c r="J295" s="71">
        <v>58.873840923461451</v>
      </c>
      <c r="K295" s="71">
        <v>1.9225610428480984</v>
      </c>
      <c r="L295" s="71">
        <v>6.4897940451463096</v>
      </c>
      <c r="M295" s="71">
        <v>32.311084465336528</v>
      </c>
      <c r="N295" s="71">
        <v>49.625365315596291</v>
      </c>
      <c r="O295" s="71">
        <v>34.648483484519168</v>
      </c>
      <c r="P295" s="71">
        <v>38.430431578138958</v>
      </c>
      <c r="Q295" s="71">
        <v>2.0774279323057501</v>
      </c>
      <c r="R295" s="71">
        <v>0</v>
      </c>
      <c r="S295" s="71">
        <v>1.7236263624069417</v>
      </c>
      <c r="T295" s="72"/>
      <c r="U295" s="71">
        <v>13140356</v>
      </c>
      <c r="V295" s="71">
        <v>858</v>
      </c>
      <c r="W295" s="71">
        <v>235</v>
      </c>
      <c r="X295" s="71">
        <v>8108</v>
      </c>
      <c r="Y295" s="71">
        <v>11944</v>
      </c>
      <c r="Z295" s="71">
        <v>20716</v>
      </c>
      <c r="AA295" s="71">
        <v>7960</v>
      </c>
      <c r="AB295" s="71">
        <v>30415</v>
      </c>
      <c r="AC295" s="71">
        <v>0</v>
      </c>
      <c r="AD295" s="71">
        <v>1.7236263624069419</v>
      </c>
      <c r="AE295" s="72"/>
      <c r="AF295" s="71">
        <v>87659300.118431091</v>
      </c>
      <c r="AG295" s="71">
        <v>1436768.155580709</v>
      </c>
      <c r="AH295" s="71">
        <v>1389997.836998106</v>
      </c>
      <c r="AI295" s="71">
        <v>50735894.724700049</v>
      </c>
      <c r="AJ295" s="71">
        <v>58474433.502566889</v>
      </c>
      <c r="AK295" s="71">
        <v>0</v>
      </c>
      <c r="AL295" s="71">
        <v>0</v>
      </c>
      <c r="AM295" s="71">
        <v>4178013.7213656749</v>
      </c>
      <c r="AN295" s="71">
        <v>0</v>
      </c>
      <c r="AO295" s="71">
        <v>0</v>
      </c>
      <c r="AP295" s="71">
        <v>203874408.05964252</v>
      </c>
      <c r="AQ295" s="72"/>
      <c r="AR295" s="71">
        <v>1503</v>
      </c>
      <c r="AS295" s="71">
        <v>477</v>
      </c>
      <c r="AT295" s="71">
        <v>0</v>
      </c>
      <c r="AU295" s="71">
        <v>0</v>
      </c>
      <c r="AV295" s="71">
        <v>0</v>
      </c>
      <c r="AW295" s="71">
        <v>0</v>
      </c>
      <c r="AX295" s="71"/>
      <c r="AY295" s="72"/>
      <c r="AZ295" s="71">
        <v>6689.7</v>
      </c>
      <c r="BA295" s="71">
        <v>26157.100000000009</v>
      </c>
      <c r="BB295" s="71">
        <v>0</v>
      </c>
      <c r="BC295" s="71">
        <v>0</v>
      </c>
      <c r="BD295" s="71">
        <v>0</v>
      </c>
      <c r="BE295" s="71">
        <v>0</v>
      </c>
      <c r="BF295" s="71"/>
      <c r="BG295" s="72"/>
      <c r="BH295" s="71">
        <v>0</v>
      </c>
      <c r="BI295" s="71">
        <v>0</v>
      </c>
      <c r="BJ295" s="71">
        <v>19.891999999999999</v>
      </c>
      <c r="BK295" s="71">
        <v>0</v>
      </c>
      <c r="BL295" s="71">
        <v>7.4720000000000004</v>
      </c>
      <c r="BM295" s="71">
        <v>0</v>
      </c>
      <c r="BN295" s="72"/>
      <c r="BO295" s="71">
        <v>0</v>
      </c>
      <c r="BP295" s="71">
        <v>0</v>
      </c>
      <c r="BQ295" s="71">
        <v>4</v>
      </c>
      <c r="BR295" s="71">
        <v>0</v>
      </c>
      <c r="BS295" s="71">
        <v>1</v>
      </c>
      <c r="BT295" s="71">
        <v>0</v>
      </c>
      <c r="BU295"/>
      <c r="BV295" s="70">
        <v>27.364000000000001</v>
      </c>
      <c r="BW295" s="70">
        <v>0</v>
      </c>
      <c r="BX295" s="70">
        <v>0</v>
      </c>
      <c r="BY295" s="70">
        <v>0</v>
      </c>
      <c r="BZ295" s="70">
        <v>0</v>
      </c>
      <c r="CA295" s="70">
        <v>0</v>
      </c>
      <c r="CB295" s="70">
        <v>0</v>
      </c>
      <c r="CC295" s="70">
        <v>0</v>
      </c>
      <c r="CD295" s="70">
        <v>0</v>
      </c>
    </row>
    <row r="296" spans="1:82">
      <c r="A296" s="70" t="s">
        <v>2035</v>
      </c>
      <c r="B296" s="70">
        <v>423</v>
      </c>
      <c r="C296" s="70">
        <v>15</v>
      </c>
      <c r="D296" s="70">
        <v>25</v>
      </c>
      <c r="E296" s="70">
        <v>2018</v>
      </c>
      <c r="F296" s="70" t="s">
        <v>183</v>
      </c>
      <c r="G296" s="70" t="s">
        <v>2020</v>
      </c>
      <c r="H296" s="70" t="s">
        <v>2021</v>
      </c>
      <c r="I296" s="148"/>
      <c r="J296" s="71">
        <v>50.031674199544192</v>
      </c>
      <c r="K296" s="71">
        <v>1.8040477986730776</v>
      </c>
      <c r="L296" s="71">
        <v>5.8180966633528381</v>
      </c>
      <c r="M296" s="71">
        <v>31.445716951875813</v>
      </c>
      <c r="N296" s="71">
        <v>48.444047807133046</v>
      </c>
      <c r="O296" s="71">
        <v>34.40123047530885</v>
      </c>
      <c r="P296" s="71">
        <v>38.176942840029021</v>
      </c>
      <c r="Q296" s="71">
        <v>1.9178406372514401</v>
      </c>
      <c r="R296" s="71">
        <v>0</v>
      </c>
      <c r="S296" s="71">
        <v>4.2499980312112067</v>
      </c>
      <c r="T296" s="72"/>
      <c r="U296" s="71">
        <v>12005319</v>
      </c>
      <c r="V296" s="71">
        <v>858</v>
      </c>
      <c r="W296" s="71">
        <v>235</v>
      </c>
      <c r="X296" s="71">
        <v>8108</v>
      </c>
      <c r="Y296" s="71">
        <v>12030</v>
      </c>
      <c r="Z296" s="71">
        <v>20962</v>
      </c>
      <c r="AA296" s="71">
        <v>7987</v>
      </c>
      <c r="AB296" s="71">
        <v>30259</v>
      </c>
      <c r="AC296" s="71">
        <v>0</v>
      </c>
      <c r="AD296" s="71">
        <v>4.2499980312112067</v>
      </c>
      <c r="AE296" s="72"/>
      <c r="AF296" s="71">
        <v>76577510.334692717</v>
      </c>
      <c r="AG296" s="71">
        <v>1276272.5024997359</v>
      </c>
      <c r="AH296" s="71">
        <v>1313446.4109153829</v>
      </c>
      <c r="AI296" s="71">
        <v>48461919.587722473</v>
      </c>
      <c r="AJ296" s="71">
        <v>56522780.51056546</v>
      </c>
      <c r="AK296" s="71">
        <v>0</v>
      </c>
      <c r="AL296" s="71">
        <v>0</v>
      </c>
      <c r="AM296" s="71">
        <v>4165184.959023783</v>
      </c>
      <c r="AN296" s="71">
        <v>0</v>
      </c>
      <c r="AO296" s="71">
        <v>0</v>
      </c>
      <c r="AP296" s="71">
        <v>188317114.30541953</v>
      </c>
      <c r="AQ296" s="72"/>
      <c r="AR296" s="71">
        <v>1602</v>
      </c>
      <c r="AS296" s="71">
        <v>536</v>
      </c>
      <c r="AT296" s="71">
        <v>0</v>
      </c>
      <c r="AU296" s="71">
        <v>0</v>
      </c>
      <c r="AV296" s="71">
        <v>0</v>
      </c>
      <c r="AW296" s="71">
        <v>0</v>
      </c>
      <c r="AX296" s="71"/>
      <c r="AY296" s="72"/>
      <c r="AZ296" s="71">
        <v>7223.4000000000005</v>
      </c>
      <c r="BA296" s="71">
        <v>28381</v>
      </c>
      <c r="BB296" s="71">
        <v>0</v>
      </c>
      <c r="BC296" s="71">
        <v>0</v>
      </c>
      <c r="BD296" s="71">
        <v>0</v>
      </c>
      <c r="BE296" s="71">
        <v>0</v>
      </c>
      <c r="BF296" s="71"/>
      <c r="BG296" s="72"/>
      <c r="BH296" s="71">
        <v>0</v>
      </c>
      <c r="BI296" s="71">
        <v>0</v>
      </c>
      <c r="BJ296" s="71">
        <v>23.065000000000001</v>
      </c>
      <c r="BK296" s="71">
        <v>0</v>
      </c>
      <c r="BL296" s="71">
        <v>7.5229999999999997</v>
      </c>
      <c r="BM296" s="71">
        <v>0</v>
      </c>
      <c r="BN296" s="72"/>
      <c r="BO296" s="71">
        <v>0</v>
      </c>
      <c r="BP296" s="71">
        <v>0</v>
      </c>
      <c r="BQ296" s="71">
        <v>4</v>
      </c>
      <c r="BR296" s="71">
        <v>0</v>
      </c>
      <c r="BS296" s="71">
        <v>1</v>
      </c>
      <c r="BT296" s="71">
        <v>0</v>
      </c>
      <c r="BU296"/>
      <c r="BV296" s="70">
        <v>30.588000000000001</v>
      </c>
      <c r="BW296" s="70">
        <v>0</v>
      </c>
      <c r="BX296" s="70">
        <v>0</v>
      </c>
      <c r="BY296" s="70">
        <v>0</v>
      </c>
      <c r="BZ296" s="70">
        <v>0</v>
      </c>
      <c r="CA296" s="70">
        <v>0</v>
      </c>
      <c r="CB296" s="70">
        <v>0</v>
      </c>
      <c r="CC296" s="70">
        <v>0</v>
      </c>
      <c r="CD296" s="70">
        <v>0</v>
      </c>
    </row>
    <row r="297" spans="1:82">
      <c r="A297" s="70" t="s">
        <v>2036</v>
      </c>
      <c r="B297" s="70">
        <v>424</v>
      </c>
      <c r="C297" s="70">
        <v>16</v>
      </c>
      <c r="D297" s="70">
        <v>25</v>
      </c>
      <c r="E297" s="70">
        <v>2019</v>
      </c>
      <c r="F297" s="70" t="s">
        <v>158</v>
      </c>
      <c r="G297" s="70" t="s">
        <v>2020</v>
      </c>
      <c r="H297" s="70" t="s">
        <v>2021</v>
      </c>
      <c r="I297" s="148"/>
      <c r="J297" s="71">
        <v>48.073398052188082</v>
      </c>
      <c r="K297" s="71">
        <v>1.6375679979248465</v>
      </c>
      <c r="L297" s="71">
        <v>5.8497659244820381</v>
      </c>
      <c r="M297" s="71">
        <v>30.112617123230667</v>
      </c>
      <c r="N297" s="71">
        <v>43.344718014915394</v>
      </c>
      <c r="O297" s="71">
        <v>34.718328069138465</v>
      </c>
      <c r="P297" s="71">
        <v>39.630310703828968</v>
      </c>
      <c r="Q297" s="71">
        <v>1.8561199834436599</v>
      </c>
      <c r="R297" s="71">
        <v>0</v>
      </c>
      <c r="S297" s="71">
        <v>2.2175929221587407</v>
      </c>
      <c r="T297" s="72"/>
      <c r="U297" s="71">
        <v>11693036</v>
      </c>
      <c r="V297" s="71">
        <v>858</v>
      </c>
      <c r="W297" s="71">
        <v>235</v>
      </c>
      <c r="X297" s="71">
        <v>8108</v>
      </c>
      <c r="Y297" s="71">
        <v>12127</v>
      </c>
      <c r="Z297" s="71">
        <v>21736</v>
      </c>
      <c r="AA297" s="71">
        <v>8229</v>
      </c>
      <c r="AB297" s="71">
        <v>30078</v>
      </c>
      <c r="AC297" s="71">
        <v>0</v>
      </c>
      <c r="AD297" s="71">
        <v>2.2175929221587412</v>
      </c>
      <c r="AE297" s="72"/>
      <c r="AF297" s="71">
        <v>78086967.920560822</v>
      </c>
      <c r="AG297" s="71">
        <v>1235769.8586229431</v>
      </c>
      <c r="AH297" s="71">
        <v>1387330.8210559899</v>
      </c>
      <c r="AI297" s="71">
        <v>49661333.755459078</v>
      </c>
      <c r="AJ297" s="71">
        <v>55356253.350387499</v>
      </c>
      <c r="AK297" s="71">
        <v>0</v>
      </c>
      <c r="AL297" s="71">
        <v>0</v>
      </c>
      <c r="AM297" s="71">
        <v>4096397.1729372288</v>
      </c>
      <c r="AN297" s="71">
        <v>0</v>
      </c>
      <c r="AO297" s="71">
        <v>0</v>
      </c>
      <c r="AP297" s="71">
        <v>189824052.87902355</v>
      </c>
      <c r="AQ297" s="72"/>
      <c r="AR297" s="71">
        <v>1705</v>
      </c>
      <c r="AS297" s="71">
        <v>581</v>
      </c>
      <c r="AT297" s="71">
        <v>0</v>
      </c>
      <c r="AU297" s="71">
        <v>0</v>
      </c>
      <c r="AV297" s="71">
        <v>0</v>
      </c>
      <c r="AW297" s="71">
        <v>0</v>
      </c>
      <c r="AX297" s="71"/>
      <c r="AY297" s="72"/>
      <c r="AZ297" s="71">
        <v>7766.0000000000036</v>
      </c>
      <c r="BA297" s="71">
        <v>30179.900000000009</v>
      </c>
      <c r="BB297" s="71">
        <v>0</v>
      </c>
      <c r="BC297" s="71">
        <v>0</v>
      </c>
      <c r="BD297" s="71">
        <v>0</v>
      </c>
      <c r="BE297" s="71">
        <v>0</v>
      </c>
      <c r="BF297" s="71"/>
      <c r="BG297" s="72"/>
      <c r="BH297" s="71">
        <v>0</v>
      </c>
      <c r="BI297" s="71">
        <v>0</v>
      </c>
      <c r="BJ297" s="71">
        <v>24.870999999999999</v>
      </c>
      <c r="BK297" s="71">
        <v>0</v>
      </c>
      <c r="BL297" s="71">
        <v>4.8840000000000003</v>
      </c>
      <c r="BM297" s="71">
        <v>0</v>
      </c>
      <c r="BN297" s="72"/>
      <c r="BO297" s="71">
        <v>0</v>
      </c>
      <c r="BP297" s="71">
        <v>0</v>
      </c>
      <c r="BQ297" s="71">
        <v>4</v>
      </c>
      <c r="BR297" s="71">
        <v>0</v>
      </c>
      <c r="BS297" s="71">
        <v>1</v>
      </c>
      <c r="BT297" s="71">
        <v>0</v>
      </c>
      <c r="BU297"/>
      <c r="BV297" s="70">
        <v>29.754999999999999</v>
      </c>
      <c r="BW297" s="70">
        <v>0</v>
      </c>
      <c r="BX297" s="70">
        <v>0</v>
      </c>
      <c r="BY297" s="70">
        <v>0</v>
      </c>
      <c r="BZ297" s="70">
        <v>0</v>
      </c>
      <c r="CA297" s="70">
        <v>0</v>
      </c>
      <c r="CB297" s="70">
        <v>0</v>
      </c>
      <c r="CC297" s="70">
        <v>0</v>
      </c>
      <c r="CD297" s="70">
        <v>0</v>
      </c>
    </row>
    <row r="298" spans="1:82">
      <c r="A298" s="70" t="s">
        <v>2037</v>
      </c>
      <c r="B298" s="70">
        <v>425</v>
      </c>
      <c r="C298" s="70">
        <v>17</v>
      </c>
      <c r="D298" s="70">
        <v>25</v>
      </c>
      <c r="E298" s="70">
        <v>2020</v>
      </c>
      <c r="F298" s="70" t="s">
        <v>159</v>
      </c>
      <c r="G298" s="70" t="s">
        <v>2020</v>
      </c>
      <c r="H298" s="70" t="s">
        <v>2021</v>
      </c>
      <c r="I298" s="148"/>
      <c r="J298" s="71">
        <v>40.377333980962831</v>
      </c>
      <c r="K298" s="71">
        <v>1.8956660351157748</v>
      </c>
      <c r="L298" s="71">
        <v>7.5171818498655583</v>
      </c>
      <c r="M298" s="71">
        <v>27.612928648726655</v>
      </c>
      <c r="N298" s="71">
        <v>42.910100176518867</v>
      </c>
      <c r="O298" s="71">
        <v>29.638677526191831</v>
      </c>
      <c r="P298" s="71">
        <v>36.682648601265818</v>
      </c>
      <c r="Q298" s="71">
        <v>1.76463549060627</v>
      </c>
      <c r="R298" s="71">
        <v>0</v>
      </c>
      <c r="S298" s="71">
        <v>2.5927639798545519</v>
      </c>
      <c r="T298" s="72"/>
      <c r="U298" s="71">
        <v>9992063</v>
      </c>
      <c r="V298" s="71">
        <v>869</v>
      </c>
      <c r="W298" s="71">
        <v>338</v>
      </c>
      <c r="X298" s="71">
        <v>8261</v>
      </c>
      <c r="Y298" s="71">
        <v>12246</v>
      </c>
      <c r="Z298" s="71">
        <v>21179</v>
      </c>
      <c r="AA298" s="71">
        <v>8096</v>
      </c>
      <c r="AB298" s="71">
        <v>29929</v>
      </c>
      <c r="AC298" s="71">
        <v>0</v>
      </c>
      <c r="AD298" s="71">
        <v>2.5927639798545519</v>
      </c>
      <c r="AE298" s="72"/>
      <c r="AF298" s="71">
        <v>67362350.153074428</v>
      </c>
      <c r="AG298" s="71">
        <v>1366925.8034402842</v>
      </c>
      <c r="AH298" s="71">
        <v>1934261.855501675</v>
      </c>
      <c r="AI298" s="71">
        <v>47734282.882543974</v>
      </c>
      <c r="AJ298" s="71">
        <v>55936916.959645957</v>
      </c>
      <c r="AK298" s="71"/>
      <c r="AL298" s="71"/>
      <c r="AM298" s="71">
        <v>3906067.0181253459</v>
      </c>
      <c r="AN298" s="71"/>
      <c r="AO298" s="71"/>
      <c r="AP298" s="71">
        <v>178240804.67233166</v>
      </c>
      <c r="AQ298" s="72"/>
      <c r="AR298" s="71">
        <v>1776</v>
      </c>
      <c r="AS298" s="71">
        <v>606</v>
      </c>
      <c r="AT298" s="71">
        <v>0</v>
      </c>
      <c r="AU298" s="71">
        <v>0</v>
      </c>
      <c r="AV298" s="71">
        <v>0</v>
      </c>
      <c r="AW298" s="71">
        <v>1</v>
      </c>
      <c r="AX298" s="71"/>
      <c r="AY298" s="72"/>
      <c r="AZ298" s="71">
        <v>8176.4</v>
      </c>
      <c r="BA298" s="71">
        <v>31004.799999999981</v>
      </c>
      <c r="BB298" s="71">
        <v>0</v>
      </c>
      <c r="BC298" s="71">
        <v>0</v>
      </c>
      <c r="BD298" s="71">
        <v>0</v>
      </c>
      <c r="BE298" s="71">
        <v>1990</v>
      </c>
      <c r="BF298" s="71"/>
      <c r="BG298" s="72"/>
      <c r="BH298" s="71">
        <v>0</v>
      </c>
      <c r="BI298" s="71">
        <v>0</v>
      </c>
      <c r="BJ298" s="71">
        <v>20.672999999999998</v>
      </c>
      <c r="BK298" s="71">
        <v>0</v>
      </c>
      <c r="BL298" s="71">
        <v>3.177</v>
      </c>
      <c r="BM298" s="71">
        <v>0</v>
      </c>
      <c r="BN298" s="72"/>
      <c r="BO298" s="71">
        <v>0</v>
      </c>
      <c r="BP298" s="71">
        <v>0</v>
      </c>
      <c r="BQ298" s="71">
        <v>4</v>
      </c>
      <c r="BR298" s="71">
        <v>0</v>
      </c>
      <c r="BS298" s="71">
        <v>1</v>
      </c>
      <c r="BT298" s="71">
        <v>0</v>
      </c>
      <c r="BU298"/>
      <c r="BV298" s="70">
        <v>23.85</v>
      </c>
      <c r="BW298" s="70">
        <v>0</v>
      </c>
      <c r="BX298" s="70">
        <v>0</v>
      </c>
      <c r="BY298" s="70">
        <v>0</v>
      </c>
      <c r="BZ298" s="70">
        <v>0</v>
      </c>
      <c r="CA298" s="70">
        <v>0</v>
      </c>
      <c r="CB298" s="70">
        <v>0</v>
      </c>
      <c r="CC298" s="70">
        <v>0</v>
      </c>
      <c r="CD298" s="70">
        <v>0</v>
      </c>
    </row>
    <row r="299" spans="1:82">
      <c r="A299" s="70" t="s">
        <v>2038</v>
      </c>
      <c r="B299" s="70">
        <v>425</v>
      </c>
      <c r="C299" s="70">
        <v>18</v>
      </c>
      <c r="D299" s="70">
        <v>25</v>
      </c>
      <c r="E299" s="70">
        <v>2021</v>
      </c>
      <c r="F299" s="70" t="s">
        <v>160</v>
      </c>
      <c r="G299" s="70" t="s">
        <v>2020</v>
      </c>
      <c r="H299" s="70" t="s">
        <v>2021</v>
      </c>
      <c r="I299" s="148"/>
      <c r="J299" s="71">
        <v>41.946475481754149</v>
      </c>
      <c r="K299" s="71">
        <v>2.0327487958220258</v>
      </c>
      <c r="L299" s="71">
        <v>9.8619488196606984</v>
      </c>
      <c r="M299" s="71">
        <v>31.234373595945804</v>
      </c>
      <c r="N299" s="71">
        <v>46.957007610583616</v>
      </c>
      <c r="O299" s="71">
        <v>28.859886758336554</v>
      </c>
      <c r="P299" s="71">
        <v>37.781585110136831</v>
      </c>
      <c r="Q299" s="71">
        <v>1.7327541862337099</v>
      </c>
      <c r="R299" s="71">
        <v>0</v>
      </c>
      <c r="S299" s="71">
        <v>2.6037185121771569</v>
      </c>
      <c r="T299" s="72"/>
      <c r="U299" s="71">
        <v>10979347</v>
      </c>
      <c r="V299" s="71">
        <v>869</v>
      </c>
      <c r="W299" s="71">
        <v>338</v>
      </c>
      <c r="X299" s="71">
        <v>8261</v>
      </c>
      <c r="Y299" s="71">
        <v>12275</v>
      </c>
      <c r="Z299" s="71">
        <v>21234</v>
      </c>
      <c r="AA299" s="71">
        <v>8131</v>
      </c>
      <c r="AB299" s="71">
        <v>29677</v>
      </c>
      <c r="AC299" s="71">
        <v>0</v>
      </c>
      <c r="AD299" s="71">
        <v>2.6037185121771569</v>
      </c>
      <c r="AE299" s="72"/>
      <c r="AF299" s="71">
        <v>66252148.389053829</v>
      </c>
      <c r="AG299" s="71">
        <v>1407650.7577292265</v>
      </c>
      <c r="AH299" s="71">
        <v>2316978.571642709</v>
      </c>
      <c r="AI299" s="71">
        <v>51085079.634266868</v>
      </c>
      <c r="AJ299" s="71">
        <v>59470308.462458611</v>
      </c>
      <c r="AK299" s="71">
        <v>0</v>
      </c>
      <c r="AL299" s="71">
        <v>0</v>
      </c>
      <c r="AM299" s="71">
        <v>3895518.3984721671</v>
      </c>
      <c r="AN299" s="71">
        <v>0</v>
      </c>
      <c r="AO299" s="71">
        <v>0</v>
      </c>
      <c r="AP299" s="71">
        <v>184427684.2136234</v>
      </c>
      <c r="AQ299" s="72"/>
      <c r="AR299" s="71">
        <v>1855</v>
      </c>
      <c r="AS299" s="71">
        <v>618</v>
      </c>
      <c r="AT299" s="71">
        <v>0</v>
      </c>
      <c r="AU299" s="71">
        <v>0</v>
      </c>
      <c r="AV299" s="71">
        <v>0</v>
      </c>
      <c r="AW299" s="71">
        <v>1</v>
      </c>
      <c r="AX299" s="71"/>
      <c r="AY299" s="72"/>
      <c r="AZ299" s="71">
        <v>8632.5999999999967</v>
      </c>
      <c r="BA299" s="71">
        <v>31415.399999999991</v>
      </c>
      <c r="BB299" s="71">
        <v>0</v>
      </c>
      <c r="BC299" s="71">
        <v>0</v>
      </c>
      <c r="BD299" s="71">
        <v>0</v>
      </c>
      <c r="BE299" s="71">
        <v>1990</v>
      </c>
      <c r="BF299" s="71"/>
      <c r="BG299" s="72"/>
      <c r="BH299" s="71">
        <v>0</v>
      </c>
      <c r="BI299" s="71">
        <v>0</v>
      </c>
      <c r="BJ299" s="71">
        <v>18.93</v>
      </c>
      <c r="BK299" s="71">
        <v>0</v>
      </c>
      <c r="BL299" s="71">
        <v>3.5230000000000001</v>
      </c>
      <c r="BM299" s="71">
        <v>0</v>
      </c>
      <c r="BN299" s="72"/>
      <c r="BO299" s="71">
        <v>0</v>
      </c>
      <c r="BP299" s="71">
        <v>0</v>
      </c>
      <c r="BQ299" s="71">
        <v>4</v>
      </c>
      <c r="BR299" s="71">
        <v>0</v>
      </c>
      <c r="BS299" s="71">
        <v>1</v>
      </c>
      <c r="BT299" s="71">
        <v>0</v>
      </c>
      <c r="BU299"/>
      <c r="BV299" s="70">
        <v>22.452999999999999</v>
      </c>
      <c r="BW299" s="70">
        <v>0</v>
      </c>
      <c r="BX299" s="70">
        <v>0</v>
      </c>
      <c r="BY299" s="70">
        <v>0</v>
      </c>
      <c r="BZ299" s="70">
        <v>0</v>
      </c>
      <c r="CA299" s="70">
        <v>0</v>
      </c>
      <c r="CB299" s="70">
        <v>0</v>
      </c>
      <c r="CC299" s="70">
        <v>0</v>
      </c>
      <c r="CD299" s="70">
        <v>0</v>
      </c>
    </row>
    <row r="300" spans="1:82">
      <c r="A300" s="70" t="s">
        <v>2039</v>
      </c>
      <c r="B300" s="70">
        <v>425</v>
      </c>
      <c r="C300" s="70">
        <v>19</v>
      </c>
      <c r="D300" s="70">
        <v>25</v>
      </c>
      <c r="E300" s="70">
        <v>2022</v>
      </c>
      <c r="F300" s="70" t="s">
        <v>161</v>
      </c>
      <c r="G300" s="70" t="s">
        <v>2020</v>
      </c>
      <c r="H300" s="70" t="s">
        <v>2021</v>
      </c>
      <c r="I300" s="148"/>
      <c r="J300" s="71">
        <v>41.662344355541286</v>
      </c>
      <c r="K300" s="71">
        <v>1.8313610174143877</v>
      </c>
      <c r="L300" s="71">
        <v>6.3192227316699654</v>
      </c>
      <c r="M300" s="71">
        <v>30.845674735823152</v>
      </c>
      <c r="N300" s="71">
        <v>46.349505126114146</v>
      </c>
      <c r="O300" s="71">
        <v>30.589955395413938</v>
      </c>
      <c r="P300" s="71">
        <v>37.612459987790054</v>
      </c>
      <c r="Q300" s="71">
        <v>1.7400159349818896</v>
      </c>
      <c r="R300" s="71">
        <v>0</v>
      </c>
      <c r="S300" s="71">
        <v>2.8066315782350348</v>
      </c>
      <c r="T300" s="72"/>
      <c r="U300" s="71">
        <v>12100993</v>
      </c>
      <c r="V300" s="71">
        <v>869</v>
      </c>
      <c r="W300" s="71">
        <v>338</v>
      </c>
      <c r="X300" s="71">
        <v>8261</v>
      </c>
      <c r="Y300" s="71">
        <v>12390</v>
      </c>
      <c r="Z300" s="71">
        <v>21384</v>
      </c>
      <c r="AA300" s="71">
        <v>8218</v>
      </c>
      <c r="AB300" s="71">
        <v>29557</v>
      </c>
      <c r="AC300" s="71">
        <v>0</v>
      </c>
      <c r="AD300" s="71">
        <v>2.8066315782350348</v>
      </c>
      <c r="AE300" s="72"/>
      <c r="AF300" s="71">
        <v>64855740.541626431</v>
      </c>
      <c r="AG300" s="71">
        <v>1367094.5780253862</v>
      </c>
      <c r="AH300" s="71">
        <v>1808885.2942338262</v>
      </c>
      <c r="AI300" s="71">
        <v>50733082.7380943</v>
      </c>
      <c r="AJ300" s="71">
        <v>59517122.275561094</v>
      </c>
      <c r="AK300" s="71">
        <v>0</v>
      </c>
      <c r="AL300" s="71">
        <v>0</v>
      </c>
      <c r="AM300" s="71">
        <v>3816615.4407911147</v>
      </c>
      <c r="AN300" s="71">
        <v>0</v>
      </c>
      <c r="AO300" s="71">
        <v>0</v>
      </c>
      <c r="AP300" s="71">
        <v>182098540.86833212</v>
      </c>
      <c r="AQ300" s="72"/>
      <c r="AR300" s="71">
        <v>1952</v>
      </c>
      <c r="AS300" s="71">
        <v>627</v>
      </c>
      <c r="AT300" s="71">
        <v>0</v>
      </c>
      <c r="AU300" s="71">
        <v>0</v>
      </c>
      <c r="AV300" s="71">
        <v>0</v>
      </c>
      <c r="AW300" s="71">
        <v>1</v>
      </c>
      <c r="AX300" s="71"/>
      <c r="AY300" s="72"/>
      <c r="AZ300" s="71">
        <v>9248.1999999999862</v>
      </c>
      <c r="BA300" s="71">
        <v>33746.399999999958</v>
      </c>
      <c r="BB300" s="71">
        <v>0</v>
      </c>
      <c r="BC300" s="71">
        <v>0</v>
      </c>
      <c r="BD300" s="71">
        <v>0</v>
      </c>
      <c r="BE300" s="71">
        <v>1990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2040</v>
      </c>
      <c r="B301" s="70">
        <v>425</v>
      </c>
      <c r="C301" s="70">
        <v>20</v>
      </c>
      <c r="D301" s="70">
        <v>25</v>
      </c>
      <c r="E301" s="70">
        <v>2023</v>
      </c>
      <c r="F301" s="70" t="s">
        <v>1539</v>
      </c>
      <c r="G301" s="70" t="s">
        <v>2020</v>
      </c>
      <c r="H301" s="70" t="s">
        <v>2021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2022</v>
      </c>
      <c r="AS301" s="71">
        <v>630</v>
      </c>
      <c r="AT301" s="71">
        <v>0</v>
      </c>
      <c r="AU301" s="71">
        <v>0</v>
      </c>
      <c r="AV301" s="71">
        <v>0</v>
      </c>
      <c r="AW301" s="71">
        <v>1</v>
      </c>
      <c r="AX301" s="71"/>
      <c r="AY301" s="72"/>
      <c r="AZ301" s="71">
        <v>9650.4999999999836</v>
      </c>
      <c r="BA301" s="71">
        <v>34106.899999999958</v>
      </c>
      <c r="BB301" s="71">
        <v>0</v>
      </c>
      <c r="BC301" s="71">
        <v>0</v>
      </c>
      <c r="BD301" s="71">
        <v>0</v>
      </c>
      <c r="BE301" s="71">
        <v>1990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2041</v>
      </c>
      <c r="B302" s="70">
        <v>425</v>
      </c>
      <c r="C302" s="70">
        <v>21</v>
      </c>
      <c r="D302" s="70">
        <v>25</v>
      </c>
      <c r="E302" s="70">
        <v>2024</v>
      </c>
      <c r="F302" s="70" t="s">
        <v>1554</v>
      </c>
      <c r="G302" s="70" t="s">
        <v>2020</v>
      </c>
      <c r="H302" s="70" t="s">
        <v>2021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2042</v>
      </c>
      <c r="B303" s="70">
        <v>69</v>
      </c>
      <c r="C303" s="70">
        <v>1</v>
      </c>
      <c r="D303" s="70">
        <v>5</v>
      </c>
      <c r="E303" s="70">
        <v>1990</v>
      </c>
      <c r="F303" s="70" t="s">
        <v>787</v>
      </c>
      <c r="G303" s="70" t="s">
        <v>2043</v>
      </c>
      <c r="H303" s="70" t="s">
        <v>2044</v>
      </c>
      <c r="I303" s="148"/>
      <c r="J303" s="71">
        <v>166.26552687827621</v>
      </c>
      <c r="K303" s="71">
        <v>2.536249004998524</v>
      </c>
      <c r="L303" s="71">
        <v>0.81143619544627654</v>
      </c>
      <c r="M303" s="71">
        <v>13.85969073563562</v>
      </c>
      <c r="N303" s="71">
        <v>20.84576479195249</v>
      </c>
      <c r="O303" s="71">
        <v>21.89094095061024</v>
      </c>
      <c r="P303" s="71">
        <v>32.012540657200752</v>
      </c>
      <c r="Q303" s="71">
        <v>1.5487840791633301</v>
      </c>
      <c r="R303" s="71">
        <v>0</v>
      </c>
      <c r="S303" s="71">
        <v>1.7652674185908399</v>
      </c>
      <c r="T303" s="72"/>
      <c r="U303" s="71">
        <v>19792598</v>
      </c>
      <c r="V303" s="71">
        <v>905</v>
      </c>
      <c r="W303" s="71">
        <v>8</v>
      </c>
      <c r="X303" s="71">
        <v>4830</v>
      </c>
      <c r="Y303" s="71">
        <v>6634</v>
      </c>
      <c r="Z303" s="71">
        <v>9004</v>
      </c>
      <c r="AA303" s="71">
        <v>7773</v>
      </c>
      <c r="AB303" s="71">
        <v>25147</v>
      </c>
      <c r="AC303" s="71">
        <v>0</v>
      </c>
      <c r="AD303" s="71">
        <v>1.7652674185908399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2045</v>
      </c>
      <c r="B304" s="70">
        <v>70</v>
      </c>
      <c r="C304" s="70">
        <v>2</v>
      </c>
      <c r="D304" s="70">
        <v>5</v>
      </c>
      <c r="E304" s="70">
        <v>2005</v>
      </c>
      <c r="F304" s="70" t="s">
        <v>789</v>
      </c>
      <c r="G304" s="70" t="s">
        <v>2043</v>
      </c>
      <c r="H304" s="70" t="s">
        <v>2044</v>
      </c>
      <c r="I304" s="148"/>
      <c r="J304" s="71">
        <v>181.68210084241929</v>
      </c>
      <c r="K304" s="71">
        <v>2.0861574214452081</v>
      </c>
      <c r="L304" s="71">
        <v>1.718508491937311</v>
      </c>
      <c r="M304" s="71">
        <v>38.04215146300006</v>
      </c>
      <c r="N304" s="71">
        <v>31.001514383569891</v>
      </c>
      <c r="O304" s="71">
        <v>35.059222901960212</v>
      </c>
      <c r="P304" s="71">
        <v>31.288344346988929</v>
      </c>
      <c r="Q304" s="71">
        <v>1.67670146012597</v>
      </c>
      <c r="R304" s="71">
        <v>0</v>
      </c>
      <c r="S304" s="71">
        <v>1.235899638002691</v>
      </c>
      <c r="T304" s="72"/>
      <c r="U304" s="71">
        <v>24320506</v>
      </c>
      <c r="V304" s="71">
        <v>893</v>
      </c>
      <c r="W304" s="71">
        <v>15</v>
      </c>
      <c r="X304" s="71">
        <v>7105</v>
      </c>
      <c r="Y304" s="71">
        <v>8843</v>
      </c>
      <c r="Z304" s="71">
        <v>16687</v>
      </c>
      <c r="AA304" s="71">
        <v>6222</v>
      </c>
      <c r="AB304" s="71">
        <v>28460</v>
      </c>
      <c r="AC304" s="71">
        <v>0</v>
      </c>
      <c r="AD304" s="71">
        <v>1.235899638002691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2046</v>
      </c>
      <c r="B305" s="70">
        <v>71</v>
      </c>
      <c r="C305" s="70">
        <v>3</v>
      </c>
      <c r="D305" s="70">
        <v>5</v>
      </c>
      <c r="E305" s="70">
        <v>2006</v>
      </c>
      <c r="F305" s="70" t="s">
        <v>790</v>
      </c>
      <c r="G305" s="70" t="s">
        <v>2043</v>
      </c>
      <c r="H305" s="70" t="s">
        <v>2044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2047</v>
      </c>
      <c r="B306" s="70">
        <v>72</v>
      </c>
      <c r="C306" s="70">
        <v>4</v>
      </c>
      <c r="D306" s="70">
        <v>5</v>
      </c>
      <c r="E306" s="70">
        <v>2007</v>
      </c>
      <c r="F306" s="70" t="s">
        <v>791</v>
      </c>
      <c r="G306" s="70" t="s">
        <v>2043</v>
      </c>
      <c r="H306" s="70" t="s">
        <v>2044</v>
      </c>
      <c r="I306" s="148"/>
      <c r="J306" s="71">
        <v>171.36182000391989</v>
      </c>
      <c r="K306" s="71">
        <v>1.9612851270166189</v>
      </c>
      <c r="L306" s="71">
        <v>0.30714661767713147</v>
      </c>
      <c r="M306" s="71">
        <v>34.968662758662482</v>
      </c>
      <c r="N306" s="71">
        <v>33.456558491561943</v>
      </c>
      <c r="O306" s="71">
        <v>35.08752216219164</v>
      </c>
      <c r="P306" s="71">
        <v>32.017763843131412</v>
      </c>
      <c r="Q306" s="71">
        <v>1.80166581293755</v>
      </c>
      <c r="R306" s="71">
        <v>0</v>
      </c>
      <c r="S306" s="71">
        <v>2.05351977784365</v>
      </c>
      <c r="T306" s="72"/>
      <c r="U306" s="71">
        <v>27018110</v>
      </c>
      <c r="V306" s="71">
        <v>828</v>
      </c>
      <c r="W306" s="71">
        <v>3</v>
      </c>
      <c r="X306" s="71">
        <v>7848</v>
      </c>
      <c r="Y306" s="71">
        <v>9292</v>
      </c>
      <c r="Z306" s="71">
        <v>17361</v>
      </c>
      <c r="AA306" s="71">
        <v>6270</v>
      </c>
      <c r="AB306" s="71">
        <v>28964</v>
      </c>
      <c r="AC306" s="71">
        <v>0</v>
      </c>
      <c r="AD306" s="71">
        <v>2.05351977784365</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2048</v>
      </c>
      <c r="B307" s="70">
        <v>73</v>
      </c>
      <c r="C307" s="70">
        <v>5</v>
      </c>
      <c r="D307" s="70">
        <v>5</v>
      </c>
      <c r="E307" s="70">
        <v>2008</v>
      </c>
      <c r="F307" s="70" t="s">
        <v>792</v>
      </c>
      <c r="G307" s="70" t="s">
        <v>2043</v>
      </c>
      <c r="H307" s="70" t="s">
        <v>2044</v>
      </c>
      <c r="I307" s="148"/>
      <c r="J307" s="71">
        <v>165.4825844932804</v>
      </c>
      <c r="K307" s="71">
        <v>1.4596222693608329</v>
      </c>
      <c r="L307" s="71">
        <v>0.25054594761710802</v>
      </c>
      <c r="M307" s="71">
        <v>38.346283721662509</v>
      </c>
      <c r="N307" s="71">
        <v>35.243599577106743</v>
      </c>
      <c r="O307" s="71">
        <v>34.573343163440043</v>
      </c>
      <c r="P307" s="71">
        <v>31.614025772609569</v>
      </c>
      <c r="Q307" s="71">
        <v>1.7935023673196899</v>
      </c>
      <c r="R307" s="71">
        <v>0</v>
      </c>
      <c r="S307" s="71">
        <v>1.856035945203518</v>
      </c>
      <c r="T307" s="72"/>
      <c r="U307" s="71">
        <v>27040550</v>
      </c>
      <c r="V307" s="71">
        <v>828</v>
      </c>
      <c r="W307" s="71">
        <v>3</v>
      </c>
      <c r="X307" s="71">
        <v>7848</v>
      </c>
      <c r="Y307" s="71">
        <v>9481</v>
      </c>
      <c r="Z307" s="71">
        <v>17707</v>
      </c>
      <c r="AA307" s="71">
        <v>6198</v>
      </c>
      <c r="AB307" s="71">
        <v>29307</v>
      </c>
      <c r="AC307" s="71">
        <v>0</v>
      </c>
      <c r="AD307" s="71">
        <v>1.856035945203518</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2049</v>
      </c>
      <c r="B308" s="70">
        <v>74</v>
      </c>
      <c r="C308" s="70">
        <v>6</v>
      </c>
      <c r="D308" s="70">
        <v>5</v>
      </c>
      <c r="E308" s="70">
        <v>2009</v>
      </c>
      <c r="F308" s="70" t="s">
        <v>176</v>
      </c>
      <c r="G308" s="70" t="s">
        <v>2043</v>
      </c>
      <c r="H308" s="70" t="s">
        <v>2044</v>
      </c>
      <c r="I308" s="148"/>
      <c r="J308" s="71">
        <v>158.72385350698141</v>
      </c>
      <c r="K308" s="71">
        <v>1.538160243139038</v>
      </c>
      <c r="L308" s="71">
        <v>1.0548528109080431</v>
      </c>
      <c r="M308" s="71">
        <v>36.332471118377022</v>
      </c>
      <c r="N308" s="71">
        <v>32.120036226242952</v>
      </c>
      <c r="O308" s="71">
        <v>35.598675637619117</v>
      </c>
      <c r="P308" s="71">
        <v>30.088974855463061</v>
      </c>
      <c r="Q308" s="71">
        <v>1.71813974548555</v>
      </c>
      <c r="R308" s="71">
        <v>0</v>
      </c>
      <c r="S308" s="71">
        <v>1.4155541633709561</v>
      </c>
      <c r="T308" s="72"/>
      <c r="U308" s="71">
        <v>22287645</v>
      </c>
      <c r="V308" s="71">
        <v>927</v>
      </c>
      <c r="W308" s="71">
        <v>17</v>
      </c>
      <c r="X308" s="71">
        <v>7974</v>
      </c>
      <c r="Y308" s="71">
        <v>9687</v>
      </c>
      <c r="Z308" s="71">
        <v>17996</v>
      </c>
      <c r="AA308" s="71">
        <v>6056</v>
      </c>
      <c r="AB308" s="71">
        <v>29472</v>
      </c>
      <c r="AC308" s="71">
        <v>0</v>
      </c>
      <c r="AD308" s="71">
        <v>1.4155541633709561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297.41699999999997</v>
      </c>
      <c r="BK308" s="71">
        <v>0</v>
      </c>
      <c r="BL308" s="71">
        <v>0</v>
      </c>
      <c r="BM308" s="71">
        <v>0</v>
      </c>
      <c r="BN308" s="72"/>
      <c r="BO308" s="71">
        <v>0</v>
      </c>
      <c r="BP308" s="71">
        <v>0</v>
      </c>
      <c r="BQ308" s="71">
        <v>13</v>
      </c>
      <c r="BR308" s="71">
        <v>0</v>
      </c>
      <c r="BS308" s="71">
        <v>0</v>
      </c>
      <c r="BT308" s="71">
        <v>0</v>
      </c>
      <c r="BU308"/>
      <c r="BV308" s="70">
        <v>297.41699999999997</v>
      </c>
      <c r="BW308" s="70">
        <v>0</v>
      </c>
      <c r="BX308" s="70">
        <v>0</v>
      </c>
      <c r="BY308" s="70">
        <v>0</v>
      </c>
      <c r="BZ308" s="70">
        <v>0</v>
      </c>
      <c r="CA308" s="70">
        <v>0</v>
      </c>
      <c r="CB308" s="70">
        <v>0</v>
      </c>
      <c r="CC308" s="70">
        <v>0</v>
      </c>
      <c r="CD308" s="70">
        <v>0</v>
      </c>
    </row>
    <row r="309" spans="1:82">
      <c r="A309" s="70" t="s">
        <v>2050</v>
      </c>
      <c r="B309" s="70">
        <v>75</v>
      </c>
      <c r="C309" s="70">
        <v>7</v>
      </c>
      <c r="D309" s="70">
        <v>5</v>
      </c>
      <c r="E309" s="70">
        <v>2010</v>
      </c>
      <c r="F309" s="70" t="s">
        <v>177</v>
      </c>
      <c r="G309" s="70" t="s">
        <v>2043</v>
      </c>
      <c r="H309" s="70" t="s">
        <v>2044</v>
      </c>
      <c r="I309" s="148"/>
      <c r="J309" s="71">
        <v>154.43571962055151</v>
      </c>
      <c r="K309" s="71">
        <v>1.64891668521381</v>
      </c>
      <c r="L309" s="71">
        <v>0.98617002599351267</v>
      </c>
      <c r="M309" s="71">
        <v>36.487983547361289</v>
      </c>
      <c r="N309" s="71">
        <v>35.501205732292817</v>
      </c>
      <c r="O309" s="71">
        <v>35.930207401625182</v>
      </c>
      <c r="P309" s="71">
        <v>30.528432759195219</v>
      </c>
      <c r="Q309" s="71">
        <v>1.7973047395110799</v>
      </c>
      <c r="R309" s="71">
        <v>0</v>
      </c>
      <c r="S309" s="71">
        <v>2.326747959194126</v>
      </c>
      <c r="T309" s="72"/>
      <c r="U309" s="71">
        <v>23571977</v>
      </c>
      <c r="V309" s="71">
        <v>927</v>
      </c>
      <c r="W309" s="71">
        <v>17</v>
      </c>
      <c r="X309" s="71">
        <v>7974</v>
      </c>
      <c r="Y309" s="71">
        <v>9795</v>
      </c>
      <c r="Z309" s="71">
        <v>18248</v>
      </c>
      <c r="AA309" s="71">
        <v>5991</v>
      </c>
      <c r="AB309" s="71">
        <v>29542</v>
      </c>
      <c r="AC309" s="71">
        <v>0</v>
      </c>
      <c r="AD309" s="71">
        <v>2.326747959194126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312.93200000000002</v>
      </c>
      <c r="BK309" s="71">
        <v>0</v>
      </c>
      <c r="BL309" s="71">
        <v>0</v>
      </c>
      <c r="BM309" s="71">
        <v>0</v>
      </c>
      <c r="BN309" s="72"/>
      <c r="BO309" s="71">
        <v>0</v>
      </c>
      <c r="BP309" s="71">
        <v>0</v>
      </c>
      <c r="BQ309" s="71">
        <v>14</v>
      </c>
      <c r="BR309" s="71">
        <v>0</v>
      </c>
      <c r="BS309" s="71">
        <v>0</v>
      </c>
      <c r="BT309" s="71">
        <v>0</v>
      </c>
      <c r="BU309"/>
      <c r="BV309" s="70">
        <v>312.93200000000002</v>
      </c>
      <c r="BW309" s="70">
        <v>0</v>
      </c>
      <c r="BX309" s="70">
        <v>0</v>
      </c>
      <c r="BY309" s="70">
        <v>0</v>
      </c>
      <c r="BZ309" s="70">
        <v>0</v>
      </c>
      <c r="CA309" s="70">
        <v>0</v>
      </c>
      <c r="CB309" s="70">
        <v>0</v>
      </c>
      <c r="CC309" s="70">
        <v>0</v>
      </c>
      <c r="CD309" s="70">
        <v>0</v>
      </c>
    </row>
    <row r="310" spans="1:82">
      <c r="A310" s="70" t="s">
        <v>2051</v>
      </c>
      <c r="B310" s="70">
        <v>76</v>
      </c>
      <c r="C310" s="70">
        <v>8</v>
      </c>
      <c r="D310" s="70">
        <v>5</v>
      </c>
      <c r="E310" s="70">
        <v>2011</v>
      </c>
      <c r="F310" s="70" t="s">
        <v>178</v>
      </c>
      <c r="G310" s="70" t="s">
        <v>2043</v>
      </c>
      <c r="H310" s="70" t="s">
        <v>2044</v>
      </c>
      <c r="I310" s="148"/>
      <c r="J310" s="71">
        <v>153.39218103492189</v>
      </c>
      <c r="K310" s="71">
        <v>2.320231648129043</v>
      </c>
      <c r="L310" s="71">
        <v>0.98899537638895652</v>
      </c>
      <c r="M310" s="71">
        <v>41.428871959264839</v>
      </c>
      <c r="N310" s="71">
        <v>40.026847607428252</v>
      </c>
      <c r="O310" s="71">
        <v>35.740505271399819</v>
      </c>
      <c r="P310" s="71">
        <v>29.171158366648847</v>
      </c>
      <c r="Q310" s="71">
        <v>2.0759772506354301</v>
      </c>
      <c r="R310" s="71">
        <v>0</v>
      </c>
      <c r="S310" s="71">
        <v>2.152578871819208</v>
      </c>
      <c r="T310" s="72"/>
      <c r="U310" s="71">
        <v>21605237</v>
      </c>
      <c r="V310" s="71">
        <v>927</v>
      </c>
      <c r="W310" s="71">
        <v>17</v>
      </c>
      <c r="X310" s="71">
        <v>7974</v>
      </c>
      <c r="Y310" s="71">
        <v>9908</v>
      </c>
      <c r="Z310" s="71">
        <v>18546</v>
      </c>
      <c r="AA310" s="71">
        <v>5895</v>
      </c>
      <c r="AB310" s="71">
        <v>29582</v>
      </c>
      <c r="AC310" s="71">
        <v>0</v>
      </c>
      <c r="AD310" s="71">
        <v>2.152578871819208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291.53300000000002</v>
      </c>
      <c r="BK310" s="71">
        <v>0</v>
      </c>
      <c r="BL310" s="71">
        <v>0</v>
      </c>
      <c r="BM310" s="71">
        <v>0</v>
      </c>
      <c r="BN310" s="72"/>
      <c r="BO310" s="71">
        <v>0</v>
      </c>
      <c r="BP310" s="71">
        <v>0</v>
      </c>
      <c r="BQ310" s="71">
        <v>13</v>
      </c>
      <c r="BR310" s="71">
        <v>0</v>
      </c>
      <c r="BS310" s="71">
        <v>0</v>
      </c>
      <c r="BT310" s="71">
        <v>0</v>
      </c>
      <c r="BU310"/>
      <c r="BV310" s="70">
        <v>291.53300000000002</v>
      </c>
      <c r="BW310" s="70">
        <v>0</v>
      </c>
      <c r="BX310" s="70">
        <v>0</v>
      </c>
      <c r="BY310" s="70">
        <v>0</v>
      </c>
      <c r="BZ310" s="70">
        <v>0</v>
      </c>
      <c r="CA310" s="70">
        <v>0</v>
      </c>
      <c r="CB310" s="70">
        <v>0</v>
      </c>
      <c r="CC310" s="70">
        <v>0</v>
      </c>
      <c r="CD310" s="70">
        <v>0</v>
      </c>
    </row>
    <row r="311" spans="1:82">
      <c r="A311" s="70" t="s">
        <v>2052</v>
      </c>
      <c r="B311" s="70">
        <v>77</v>
      </c>
      <c r="C311" s="70">
        <v>9</v>
      </c>
      <c r="D311" s="70">
        <v>5</v>
      </c>
      <c r="E311" s="70">
        <v>2012</v>
      </c>
      <c r="F311" s="70" t="s">
        <v>179</v>
      </c>
      <c r="G311" s="1064" t="s">
        <v>2043</v>
      </c>
      <c r="H311" s="70" t="s">
        <v>2044</v>
      </c>
      <c r="I311" s="148"/>
      <c r="J311" s="71">
        <v>172.23118051177201</v>
      </c>
      <c r="K311" s="71">
        <v>2.1391901623877572</v>
      </c>
      <c r="L311" s="71">
        <v>0.98665376987225095</v>
      </c>
      <c r="M311" s="71">
        <v>42.589236942695003</v>
      </c>
      <c r="N311" s="71">
        <v>42.124577728308047</v>
      </c>
      <c r="O311" s="71">
        <v>35.70590093128984</v>
      </c>
      <c r="P311" s="71">
        <v>28.650355340097789</v>
      </c>
      <c r="Q311" s="71">
        <v>2.3064397410535298</v>
      </c>
      <c r="R311" s="71">
        <v>0</v>
      </c>
      <c r="S311" s="71">
        <v>2.7409740560128761</v>
      </c>
      <c r="T311" s="72"/>
      <c r="U311" s="71">
        <v>24827630</v>
      </c>
      <c r="V311" s="71">
        <v>927</v>
      </c>
      <c r="W311" s="71">
        <v>17</v>
      </c>
      <c r="X311" s="71">
        <v>7974</v>
      </c>
      <c r="Y311" s="71">
        <v>10470</v>
      </c>
      <c r="Z311" s="71">
        <v>18675</v>
      </c>
      <c r="AA311" s="71">
        <v>5757</v>
      </c>
      <c r="AB311" s="71">
        <v>30250</v>
      </c>
      <c r="AC311" s="71">
        <v>0</v>
      </c>
      <c r="AD311" s="71">
        <v>2.7409740560128761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297.11599999999999</v>
      </c>
      <c r="BK311" s="71">
        <v>0</v>
      </c>
      <c r="BL311" s="71">
        <v>0</v>
      </c>
      <c r="BM311" s="71">
        <v>0</v>
      </c>
      <c r="BN311" s="72"/>
      <c r="BO311" s="71">
        <v>0</v>
      </c>
      <c r="BP311" s="71">
        <v>0</v>
      </c>
      <c r="BQ311" s="71">
        <v>14</v>
      </c>
      <c r="BR311" s="71">
        <v>0</v>
      </c>
      <c r="BS311" s="71">
        <v>0</v>
      </c>
      <c r="BT311" s="71">
        <v>0</v>
      </c>
      <c r="BU311"/>
      <c r="BV311" s="70">
        <v>297.11599999999999</v>
      </c>
      <c r="BW311" s="70">
        <v>0</v>
      </c>
      <c r="BX311" s="70">
        <v>0</v>
      </c>
      <c r="BY311" s="70">
        <v>0</v>
      </c>
      <c r="BZ311" s="70">
        <v>0</v>
      </c>
      <c r="CA311" s="70">
        <v>0</v>
      </c>
      <c r="CB311" s="70">
        <v>0</v>
      </c>
      <c r="CC311" s="70">
        <v>0</v>
      </c>
      <c r="CD311" s="70">
        <v>0</v>
      </c>
    </row>
    <row r="312" spans="1:82">
      <c r="A312" s="70" t="s">
        <v>2053</v>
      </c>
      <c r="B312" s="70">
        <v>78</v>
      </c>
      <c r="C312" s="70">
        <v>10</v>
      </c>
      <c r="D312" s="70">
        <v>5</v>
      </c>
      <c r="E312" s="70">
        <v>2013</v>
      </c>
      <c r="F312" s="70" t="s">
        <v>180</v>
      </c>
      <c r="G312" s="1064" t="s">
        <v>2043</v>
      </c>
      <c r="H312" s="70" t="s">
        <v>2044</v>
      </c>
      <c r="I312" s="148"/>
      <c r="J312" s="71">
        <v>156.0727592328777</v>
      </c>
      <c r="K312" s="71">
        <v>1.8485407569847381</v>
      </c>
      <c r="L312" s="71">
        <v>0.97203941173936204</v>
      </c>
      <c r="M312" s="71">
        <v>40.924041949385227</v>
      </c>
      <c r="N312" s="71">
        <v>40.254686811060651</v>
      </c>
      <c r="O312" s="71">
        <v>34.555034646347977</v>
      </c>
      <c r="P312" s="71">
        <v>28.298736606161729</v>
      </c>
      <c r="Q312" s="71">
        <v>2.3238957194795602</v>
      </c>
      <c r="R312" s="71">
        <v>0</v>
      </c>
      <c r="S312" s="71">
        <v>1.986421344287234</v>
      </c>
      <c r="T312" s="72"/>
      <c r="U312" s="71">
        <v>23044252</v>
      </c>
      <c r="V312" s="71">
        <v>927</v>
      </c>
      <c r="W312" s="71">
        <v>17</v>
      </c>
      <c r="X312" s="71">
        <v>7974</v>
      </c>
      <c r="Y312" s="71">
        <v>10397</v>
      </c>
      <c r="Z312" s="71">
        <v>18880</v>
      </c>
      <c r="AA312" s="71">
        <v>5665</v>
      </c>
      <c r="AB312" s="71">
        <v>30042</v>
      </c>
      <c r="AC312" s="71">
        <v>0</v>
      </c>
      <c r="AD312" s="71">
        <v>1.986421344287234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281.19099999999997</v>
      </c>
      <c r="BK312" s="71">
        <v>0</v>
      </c>
      <c r="BL312" s="71">
        <v>0</v>
      </c>
      <c r="BM312" s="71">
        <v>0</v>
      </c>
      <c r="BN312" s="72"/>
      <c r="BO312" s="71">
        <v>0</v>
      </c>
      <c r="BP312" s="71">
        <v>0</v>
      </c>
      <c r="BQ312" s="71">
        <v>14</v>
      </c>
      <c r="BR312" s="71">
        <v>0</v>
      </c>
      <c r="BS312" s="71">
        <v>0</v>
      </c>
      <c r="BT312" s="71">
        <v>0</v>
      </c>
      <c r="BU312"/>
      <c r="BV312" s="70">
        <v>281.19099999999997</v>
      </c>
      <c r="BW312" s="70">
        <v>0</v>
      </c>
      <c r="BX312" s="70">
        <v>0</v>
      </c>
      <c r="BY312" s="70">
        <v>0</v>
      </c>
      <c r="BZ312" s="70">
        <v>0</v>
      </c>
      <c r="CA312" s="70">
        <v>0</v>
      </c>
      <c r="CB312" s="70">
        <v>0</v>
      </c>
      <c r="CC312" s="70">
        <v>0</v>
      </c>
      <c r="CD312" s="70">
        <v>0</v>
      </c>
    </row>
    <row r="313" spans="1:82">
      <c r="A313" s="70" t="s">
        <v>2054</v>
      </c>
      <c r="B313" s="70">
        <v>79</v>
      </c>
      <c r="C313" s="70">
        <v>11</v>
      </c>
      <c r="D313" s="70">
        <v>5</v>
      </c>
      <c r="E313" s="70">
        <v>2014</v>
      </c>
      <c r="F313" s="70" t="s">
        <v>181</v>
      </c>
      <c r="G313" s="70" t="s">
        <v>2043</v>
      </c>
      <c r="H313" s="70" t="s">
        <v>2044</v>
      </c>
      <c r="I313" s="148"/>
      <c r="J313" s="71">
        <v>142.28211223376121</v>
      </c>
      <c r="K313" s="71">
        <v>1.9678942155117829</v>
      </c>
      <c r="L313" s="71">
        <v>0.88464024812166953</v>
      </c>
      <c r="M313" s="71">
        <v>38.524551086624619</v>
      </c>
      <c r="N313" s="71">
        <v>37.238598961811967</v>
      </c>
      <c r="O313" s="71">
        <v>33.081691297128003</v>
      </c>
      <c r="P313" s="71">
        <v>27.717736403503523</v>
      </c>
      <c r="Q313" s="71">
        <v>2.2141280845972702</v>
      </c>
      <c r="R313" s="71">
        <v>0</v>
      </c>
      <c r="S313" s="71">
        <v>2.3706633213739829</v>
      </c>
      <c r="T313" s="72"/>
      <c r="U313" s="71">
        <v>22157432</v>
      </c>
      <c r="V313" s="71">
        <v>851</v>
      </c>
      <c r="W313" s="71">
        <v>17</v>
      </c>
      <c r="X313" s="71">
        <v>7994</v>
      </c>
      <c r="Y313" s="71">
        <v>10437</v>
      </c>
      <c r="Z313" s="71">
        <v>19037</v>
      </c>
      <c r="AA313" s="71">
        <v>5520</v>
      </c>
      <c r="AB313" s="71">
        <v>29833</v>
      </c>
      <c r="AC313" s="71">
        <v>0</v>
      </c>
      <c r="AD313" s="71">
        <v>2.3706633213739829</v>
      </c>
      <c r="AE313" s="72"/>
      <c r="AF313" s="71"/>
      <c r="AG313" s="71"/>
      <c r="AH313" s="71"/>
      <c r="AI313" s="71"/>
      <c r="AJ313" s="71"/>
      <c r="AK313" s="71"/>
      <c r="AL313" s="71"/>
      <c r="AM313" s="71"/>
      <c r="AN313" s="71"/>
      <c r="AO313" s="71"/>
      <c r="AP313" s="71"/>
      <c r="AQ313" s="72"/>
      <c r="AR313" s="71">
        <v>903</v>
      </c>
      <c r="AS313" s="71">
        <v>229</v>
      </c>
      <c r="AT313" s="71">
        <v>0</v>
      </c>
      <c r="AU313" s="71">
        <v>0</v>
      </c>
      <c r="AV313" s="71">
        <v>0</v>
      </c>
      <c r="AW313" s="71">
        <v>0</v>
      </c>
      <c r="AX313" s="71"/>
      <c r="AY313" s="72"/>
      <c r="AZ313" s="71">
        <v>3763.5</v>
      </c>
      <c r="BA313" s="71">
        <v>8085</v>
      </c>
      <c r="BB313" s="71">
        <v>0</v>
      </c>
      <c r="BC313" s="71">
        <v>0</v>
      </c>
      <c r="BD313" s="71">
        <v>0</v>
      </c>
      <c r="BE313" s="71">
        <v>0</v>
      </c>
      <c r="BF313" s="71"/>
      <c r="BG313" s="72"/>
      <c r="BH313" s="71">
        <v>0</v>
      </c>
      <c r="BI313" s="71">
        <v>0</v>
      </c>
      <c r="BJ313" s="71">
        <v>274.084</v>
      </c>
      <c r="BK313" s="71">
        <v>0</v>
      </c>
      <c r="BL313" s="71">
        <v>0</v>
      </c>
      <c r="BM313" s="71">
        <v>0</v>
      </c>
      <c r="BN313" s="72"/>
      <c r="BO313" s="71">
        <v>0</v>
      </c>
      <c r="BP313" s="71">
        <v>0</v>
      </c>
      <c r="BQ313" s="71">
        <v>14</v>
      </c>
      <c r="BR313" s="71">
        <v>0</v>
      </c>
      <c r="BS313" s="71">
        <v>0</v>
      </c>
      <c r="BT313" s="71">
        <v>0</v>
      </c>
      <c r="BU313"/>
      <c r="BV313" s="70">
        <v>274.084</v>
      </c>
      <c r="BW313" s="70">
        <v>0</v>
      </c>
      <c r="BX313" s="70">
        <v>0</v>
      </c>
      <c r="BY313" s="70">
        <v>0</v>
      </c>
      <c r="BZ313" s="70">
        <v>0</v>
      </c>
      <c r="CA313" s="70">
        <v>0</v>
      </c>
      <c r="CB313" s="70">
        <v>0</v>
      </c>
      <c r="CC313" s="70">
        <v>0</v>
      </c>
      <c r="CD313" s="70">
        <v>0</v>
      </c>
    </row>
    <row r="314" spans="1:82">
      <c r="A314" s="70" t="s">
        <v>2055</v>
      </c>
      <c r="B314" s="70">
        <v>80</v>
      </c>
      <c r="C314" s="70">
        <v>12</v>
      </c>
      <c r="D314" s="70">
        <v>5</v>
      </c>
      <c r="E314" s="70">
        <v>2015</v>
      </c>
      <c r="F314" s="70" t="s">
        <v>182</v>
      </c>
      <c r="G314" s="70" t="s">
        <v>2043</v>
      </c>
      <c r="H314" s="70" t="s">
        <v>2044</v>
      </c>
      <c r="I314" s="148"/>
      <c r="J314" s="71">
        <v>164.93122514842551</v>
      </c>
      <c r="K314" s="71">
        <v>1.8219640509028501</v>
      </c>
      <c r="L314" s="71">
        <v>0.95045211927428819</v>
      </c>
      <c r="M314" s="71">
        <v>34.784645241799467</v>
      </c>
      <c r="N314" s="71">
        <v>35.952688902910431</v>
      </c>
      <c r="O314" s="71">
        <v>32.969451446937633</v>
      </c>
      <c r="P314" s="71">
        <v>27.287358376801865</v>
      </c>
      <c r="Q314" s="71">
        <v>2.16647153996787</v>
      </c>
      <c r="R314" s="71">
        <v>0</v>
      </c>
      <c r="S314" s="71">
        <v>2.8843514488616409</v>
      </c>
      <c r="T314" s="72"/>
      <c r="U314" s="71">
        <v>28841785</v>
      </c>
      <c r="V314" s="71">
        <v>851</v>
      </c>
      <c r="W314" s="71">
        <v>17</v>
      </c>
      <c r="X314" s="71">
        <v>7994</v>
      </c>
      <c r="Y314" s="71">
        <v>10626</v>
      </c>
      <c r="Z314" s="71">
        <v>19155</v>
      </c>
      <c r="AA314" s="71">
        <v>5430</v>
      </c>
      <c r="AB314" s="71">
        <v>29819</v>
      </c>
      <c r="AC314" s="71">
        <v>0</v>
      </c>
      <c r="AD314" s="71">
        <v>2.8843514488616409</v>
      </c>
      <c r="AE314" s="72"/>
      <c r="AF314" s="71">
        <v>191512132.5354813</v>
      </c>
      <c r="AG314" s="71">
        <v>1444411.941278039</v>
      </c>
      <c r="AH314" s="71">
        <v>130704.87400289161</v>
      </c>
      <c r="AI314" s="71">
        <v>49954708.988322563</v>
      </c>
      <c r="AJ314" s="71">
        <v>58270969.591684356</v>
      </c>
      <c r="AK314" s="71">
        <v>0</v>
      </c>
      <c r="AL314" s="71">
        <v>0</v>
      </c>
      <c r="AM314" s="71">
        <v>4086568.863999574</v>
      </c>
      <c r="AN314" s="71">
        <v>0</v>
      </c>
      <c r="AO314" s="71">
        <v>0</v>
      </c>
      <c r="AP314" s="71">
        <v>305399496.79476869</v>
      </c>
      <c r="AQ314" s="72"/>
      <c r="AR314" s="71">
        <v>979</v>
      </c>
      <c r="AS314" s="71">
        <v>318</v>
      </c>
      <c r="AT314" s="71">
        <v>0</v>
      </c>
      <c r="AU314" s="71">
        <v>0</v>
      </c>
      <c r="AV314" s="71">
        <v>0</v>
      </c>
      <c r="AW314" s="71">
        <v>0</v>
      </c>
      <c r="AX314" s="71"/>
      <c r="AY314" s="72"/>
      <c r="AZ314" s="71">
        <v>4122</v>
      </c>
      <c r="BA314" s="71">
        <v>14599.2</v>
      </c>
      <c r="BB314" s="71">
        <v>0</v>
      </c>
      <c r="BC314" s="71">
        <v>0</v>
      </c>
      <c r="BD314" s="71">
        <v>0</v>
      </c>
      <c r="BE314" s="71">
        <v>0</v>
      </c>
      <c r="BF314" s="71"/>
      <c r="BG314" s="72"/>
      <c r="BH314" s="71">
        <v>0</v>
      </c>
      <c r="BI314" s="71">
        <v>0</v>
      </c>
      <c r="BJ314" s="71">
        <v>261.774</v>
      </c>
      <c r="BK314" s="71">
        <v>0</v>
      </c>
      <c r="BL314" s="71">
        <v>0</v>
      </c>
      <c r="BM314" s="71">
        <v>0</v>
      </c>
      <c r="BN314" s="72"/>
      <c r="BO314" s="71">
        <v>0</v>
      </c>
      <c r="BP314" s="71">
        <v>0</v>
      </c>
      <c r="BQ314" s="71">
        <v>14</v>
      </c>
      <c r="BR314" s="71">
        <v>0</v>
      </c>
      <c r="BS314" s="71">
        <v>0</v>
      </c>
      <c r="BT314" s="71">
        <v>0</v>
      </c>
      <c r="BU314"/>
      <c r="BV314" s="70">
        <v>261.774</v>
      </c>
      <c r="BW314" s="70">
        <v>0</v>
      </c>
      <c r="BX314" s="70">
        <v>0</v>
      </c>
      <c r="BY314" s="70">
        <v>0</v>
      </c>
      <c r="BZ314" s="70">
        <v>0</v>
      </c>
      <c r="CA314" s="70">
        <v>0</v>
      </c>
      <c r="CB314" s="70">
        <v>0</v>
      </c>
      <c r="CC314" s="70">
        <v>0</v>
      </c>
      <c r="CD314" s="70">
        <v>0</v>
      </c>
    </row>
    <row r="315" spans="1:82">
      <c r="A315" s="70" t="s">
        <v>2056</v>
      </c>
      <c r="B315" s="70">
        <v>81</v>
      </c>
      <c r="C315" s="70">
        <v>13</v>
      </c>
      <c r="D315" s="70">
        <v>5</v>
      </c>
      <c r="E315" s="70">
        <v>2016</v>
      </c>
      <c r="F315" s="70" t="s">
        <v>155</v>
      </c>
      <c r="G315" s="70" t="s">
        <v>2043</v>
      </c>
      <c r="H315" s="70" t="s">
        <v>2044</v>
      </c>
      <c r="I315" s="148"/>
      <c r="J315" s="71">
        <v>156.54899356009238</v>
      </c>
      <c r="K315" s="71">
        <v>1.7893858178259587</v>
      </c>
      <c r="L315" s="71">
        <v>0.99716746333337414</v>
      </c>
      <c r="M315" s="71">
        <v>33.2506384317753</v>
      </c>
      <c r="N315" s="71">
        <v>36.211061415050928</v>
      </c>
      <c r="O315" s="71">
        <v>32.863237999210384</v>
      </c>
      <c r="P315" s="71">
        <v>26.640372364454919</v>
      </c>
      <c r="Q315" s="71">
        <v>2.0964292186546158</v>
      </c>
      <c r="R315" s="71">
        <v>0</v>
      </c>
      <c r="S315" s="71">
        <v>3.0886878466041892</v>
      </c>
      <c r="T315" s="72"/>
      <c r="U315" s="71">
        <v>27854301</v>
      </c>
      <c r="V315" s="71">
        <v>851</v>
      </c>
      <c r="W315" s="71">
        <v>17</v>
      </c>
      <c r="X315" s="71">
        <v>7994</v>
      </c>
      <c r="Y315" s="71">
        <v>10764</v>
      </c>
      <c r="Z315" s="71">
        <v>19328</v>
      </c>
      <c r="AA315" s="71">
        <v>5483</v>
      </c>
      <c r="AB315" s="71">
        <v>29681</v>
      </c>
      <c r="AC315" s="71">
        <v>0</v>
      </c>
      <c r="AD315" s="71">
        <v>3.0886878466041892</v>
      </c>
      <c r="AE315" s="72"/>
      <c r="AF315" s="71">
        <v>183503411.2397393</v>
      </c>
      <c r="AG315" s="71">
        <v>1355210.379279258</v>
      </c>
      <c r="AH315" s="71">
        <v>99739.130208394243</v>
      </c>
      <c r="AI315" s="71">
        <v>51514942.945507869</v>
      </c>
      <c r="AJ315" s="71">
        <v>56693352.926109329</v>
      </c>
      <c r="AK315" s="71">
        <v>0</v>
      </c>
      <c r="AL315" s="71">
        <v>0</v>
      </c>
      <c r="AM315" s="71">
        <v>4070816.7129067429</v>
      </c>
      <c r="AN315" s="71">
        <v>0</v>
      </c>
      <c r="AO315" s="71">
        <v>0</v>
      </c>
      <c r="AP315" s="71">
        <v>297237473.33375084</v>
      </c>
      <c r="AQ315" s="72"/>
      <c r="AR315" s="71">
        <v>1054</v>
      </c>
      <c r="AS315" s="71">
        <v>358</v>
      </c>
      <c r="AT315" s="71">
        <v>0</v>
      </c>
      <c r="AU315" s="71">
        <v>0</v>
      </c>
      <c r="AV315" s="71">
        <v>0</v>
      </c>
      <c r="AW315" s="71">
        <v>0</v>
      </c>
      <c r="AX315" s="71"/>
      <c r="AY315" s="72"/>
      <c r="AZ315" s="71">
        <v>4527</v>
      </c>
      <c r="BA315" s="71">
        <v>16663</v>
      </c>
      <c r="BB315" s="71">
        <v>0</v>
      </c>
      <c r="BC315" s="71">
        <v>0</v>
      </c>
      <c r="BD315" s="71">
        <v>0</v>
      </c>
      <c r="BE315" s="71">
        <v>0</v>
      </c>
      <c r="BF315" s="71"/>
      <c r="BG315" s="72"/>
      <c r="BH315" s="71">
        <v>0</v>
      </c>
      <c r="BI315" s="71">
        <v>0</v>
      </c>
      <c r="BJ315" s="71">
        <v>262.93200000000002</v>
      </c>
      <c r="BK315" s="71">
        <v>0</v>
      </c>
      <c r="BL315" s="71">
        <v>0</v>
      </c>
      <c r="BM315" s="71">
        <v>0</v>
      </c>
      <c r="BN315" s="72"/>
      <c r="BO315" s="71">
        <v>0</v>
      </c>
      <c r="BP315" s="71">
        <v>0</v>
      </c>
      <c r="BQ315" s="71">
        <v>13</v>
      </c>
      <c r="BR315" s="71">
        <v>0</v>
      </c>
      <c r="BS315" s="71">
        <v>0</v>
      </c>
      <c r="BT315" s="71">
        <v>0</v>
      </c>
      <c r="BU315"/>
      <c r="BV315" s="70">
        <v>262.93200000000002</v>
      </c>
      <c r="BW315" s="70">
        <v>0</v>
      </c>
      <c r="BX315" s="70">
        <v>0</v>
      </c>
      <c r="BY315" s="70">
        <v>0</v>
      </c>
      <c r="BZ315" s="70">
        <v>0</v>
      </c>
      <c r="CA315" s="70">
        <v>0</v>
      </c>
      <c r="CB315" s="70">
        <v>0</v>
      </c>
      <c r="CC315" s="70">
        <v>0</v>
      </c>
      <c r="CD315" s="70">
        <v>0</v>
      </c>
    </row>
    <row r="316" spans="1:82">
      <c r="A316" s="70" t="s">
        <v>2057</v>
      </c>
      <c r="B316" s="70">
        <v>82</v>
      </c>
      <c r="C316" s="70">
        <v>14</v>
      </c>
      <c r="D316" s="70">
        <v>5</v>
      </c>
      <c r="E316" s="70">
        <v>2017</v>
      </c>
      <c r="F316" s="70" t="s">
        <v>156</v>
      </c>
      <c r="G316" s="70" t="s">
        <v>2043</v>
      </c>
      <c r="H316" s="70" t="s">
        <v>2044</v>
      </c>
      <c r="I316" s="148"/>
      <c r="J316" s="71">
        <v>155.1389950223105</v>
      </c>
      <c r="K316" s="71">
        <v>1.7910583953145722</v>
      </c>
      <c r="L316" s="71">
        <v>0.90230638171460753</v>
      </c>
      <c r="M316" s="71">
        <v>31.914214527534991</v>
      </c>
      <c r="N316" s="71">
        <v>35.537858489677205</v>
      </c>
      <c r="O316" s="71">
        <v>32.629719265277295</v>
      </c>
      <c r="P316" s="71">
        <v>26.046756075886893</v>
      </c>
      <c r="Q316" s="71">
        <v>2.0278401407932098</v>
      </c>
      <c r="R316" s="71">
        <v>0</v>
      </c>
      <c r="S316" s="71">
        <v>3.2269882507031857</v>
      </c>
      <c r="T316" s="72"/>
      <c r="U316" s="71">
        <v>28202688</v>
      </c>
      <c r="V316" s="71">
        <v>851</v>
      </c>
      <c r="W316" s="71">
        <v>17</v>
      </c>
      <c r="X316" s="71">
        <v>7994</v>
      </c>
      <c r="Y316" s="71">
        <v>11026</v>
      </c>
      <c r="Z316" s="71">
        <v>19509</v>
      </c>
      <c r="AA316" s="71">
        <v>5395</v>
      </c>
      <c r="AB316" s="71">
        <v>29689</v>
      </c>
      <c r="AC316" s="71">
        <v>0</v>
      </c>
      <c r="AD316" s="71">
        <v>3.2269882507031862</v>
      </c>
      <c r="AE316" s="72"/>
      <c r="AF316" s="71">
        <v>190455752.52592281</v>
      </c>
      <c r="AG316" s="71">
        <v>1370003.2017843679</v>
      </c>
      <c r="AH316" s="71">
        <v>124115.5529983926</v>
      </c>
      <c r="AI316" s="71">
        <v>51392272.686193787</v>
      </c>
      <c r="AJ316" s="71">
        <v>55702693.210164368</v>
      </c>
      <c r="AK316" s="71">
        <v>0</v>
      </c>
      <c r="AL316" s="71">
        <v>0</v>
      </c>
      <c r="AM316" s="71">
        <v>4078285.3649063138</v>
      </c>
      <c r="AN316" s="71">
        <v>0</v>
      </c>
      <c r="AO316" s="71">
        <v>0</v>
      </c>
      <c r="AP316" s="71">
        <v>303123122.54197001</v>
      </c>
      <c r="AQ316" s="72"/>
      <c r="AR316" s="71">
        <v>1120</v>
      </c>
      <c r="AS316" s="71">
        <v>386</v>
      </c>
      <c r="AT316" s="71">
        <v>0</v>
      </c>
      <c r="AU316" s="71">
        <v>0</v>
      </c>
      <c r="AV316" s="71">
        <v>0</v>
      </c>
      <c r="AW316" s="71">
        <v>0</v>
      </c>
      <c r="AX316" s="71"/>
      <c r="AY316" s="72"/>
      <c r="AZ316" s="71">
        <v>4861.1000000000004</v>
      </c>
      <c r="BA316" s="71">
        <v>17651.2</v>
      </c>
      <c r="BB316" s="71">
        <v>0</v>
      </c>
      <c r="BC316" s="71">
        <v>0</v>
      </c>
      <c r="BD316" s="71">
        <v>0</v>
      </c>
      <c r="BE316" s="71">
        <v>0</v>
      </c>
      <c r="BF316" s="71"/>
      <c r="BG316" s="72"/>
      <c r="BH316" s="71">
        <v>0</v>
      </c>
      <c r="BI316" s="71">
        <v>0</v>
      </c>
      <c r="BJ316" s="71">
        <v>273.62900000000002</v>
      </c>
      <c r="BK316" s="71">
        <v>0</v>
      </c>
      <c r="BL316" s="71">
        <v>0</v>
      </c>
      <c r="BM316" s="71">
        <v>0</v>
      </c>
      <c r="BN316" s="72"/>
      <c r="BO316" s="71">
        <v>0</v>
      </c>
      <c r="BP316" s="71">
        <v>0</v>
      </c>
      <c r="BQ316" s="71">
        <v>14</v>
      </c>
      <c r="BR316" s="71">
        <v>0</v>
      </c>
      <c r="BS316" s="71">
        <v>0</v>
      </c>
      <c r="BT316" s="71">
        <v>0</v>
      </c>
      <c r="BU316"/>
      <c r="BV316" s="70">
        <v>273.62900000000002</v>
      </c>
      <c r="BW316" s="70">
        <v>0</v>
      </c>
      <c r="BX316" s="70">
        <v>0</v>
      </c>
      <c r="BY316" s="70">
        <v>0</v>
      </c>
      <c r="BZ316" s="70">
        <v>0</v>
      </c>
      <c r="CA316" s="70">
        <v>0</v>
      </c>
      <c r="CB316" s="70">
        <v>0</v>
      </c>
      <c r="CC316" s="70">
        <v>0</v>
      </c>
      <c r="CD316" s="70">
        <v>0</v>
      </c>
    </row>
    <row r="317" spans="1:82">
      <c r="A317" s="70" t="s">
        <v>2058</v>
      </c>
      <c r="B317" s="70">
        <v>83</v>
      </c>
      <c r="C317" s="70">
        <v>15</v>
      </c>
      <c r="D317" s="70">
        <v>5</v>
      </c>
      <c r="E317" s="70">
        <v>2018</v>
      </c>
      <c r="F317" s="70" t="s">
        <v>183</v>
      </c>
      <c r="G317" s="70" t="s">
        <v>2043</v>
      </c>
      <c r="H317" s="70" t="s">
        <v>2044</v>
      </c>
      <c r="I317" s="148"/>
      <c r="J317" s="71">
        <v>145.78478956469743</v>
      </c>
      <c r="K317" s="71">
        <v>1.682345422491714</v>
      </c>
      <c r="L317" s="71">
        <v>0.80465507375794676</v>
      </c>
      <c r="M317" s="71">
        <v>31.146484236663181</v>
      </c>
      <c r="N317" s="71">
        <v>33.912686479928091</v>
      </c>
      <c r="O317" s="71">
        <v>32.339979379183092</v>
      </c>
      <c r="P317" s="71">
        <v>25.859178761056342</v>
      </c>
      <c r="Q317" s="71">
        <v>1.8813966580578301</v>
      </c>
      <c r="R317" s="71">
        <v>0</v>
      </c>
      <c r="S317" s="71">
        <v>3.3466688061710226</v>
      </c>
      <c r="T317" s="72"/>
      <c r="U317" s="71">
        <v>27625827</v>
      </c>
      <c r="V317" s="71">
        <v>851</v>
      </c>
      <c r="W317" s="71">
        <v>17</v>
      </c>
      <c r="X317" s="71">
        <v>7994</v>
      </c>
      <c r="Y317" s="71">
        <v>11249</v>
      </c>
      <c r="Z317" s="71">
        <v>19706</v>
      </c>
      <c r="AA317" s="71">
        <v>5410</v>
      </c>
      <c r="AB317" s="71">
        <v>29684</v>
      </c>
      <c r="AC317" s="71">
        <v>0</v>
      </c>
      <c r="AD317" s="71">
        <v>3.346668806171023</v>
      </c>
      <c r="AE317" s="72"/>
      <c r="AF317" s="71">
        <v>181355799.53408861</v>
      </c>
      <c r="AG317" s="71">
        <v>1216565.165825312</v>
      </c>
      <c r="AH317" s="71">
        <v>112250.0999469247</v>
      </c>
      <c r="AI317" s="71">
        <v>49433289.621008843</v>
      </c>
      <c r="AJ317" s="71">
        <v>56147259.456406467</v>
      </c>
      <c r="AK317" s="71">
        <v>0</v>
      </c>
      <c r="AL317" s="71">
        <v>0</v>
      </c>
      <c r="AM317" s="71">
        <v>4086035.5703645851</v>
      </c>
      <c r="AN317" s="71">
        <v>0</v>
      </c>
      <c r="AO317" s="71">
        <v>0</v>
      </c>
      <c r="AP317" s="71">
        <v>292351199.44764072</v>
      </c>
      <c r="AQ317" s="72"/>
      <c r="AR317" s="71">
        <v>1186</v>
      </c>
      <c r="AS317" s="71">
        <v>419</v>
      </c>
      <c r="AT317" s="71">
        <v>0</v>
      </c>
      <c r="AU317" s="71">
        <v>0</v>
      </c>
      <c r="AV317" s="71">
        <v>0</v>
      </c>
      <c r="AW317" s="71">
        <v>0</v>
      </c>
      <c r="AX317" s="71"/>
      <c r="AY317" s="72"/>
      <c r="AZ317" s="71">
        <v>5197.1000000000004</v>
      </c>
      <c r="BA317" s="71">
        <v>18668</v>
      </c>
      <c r="BB317" s="71">
        <v>0</v>
      </c>
      <c r="BC317" s="71">
        <v>0</v>
      </c>
      <c r="BD317" s="71">
        <v>0</v>
      </c>
      <c r="BE317" s="71">
        <v>0</v>
      </c>
      <c r="BF317" s="71"/>
      <c r="BG317" s="72"/>
      <c r="BH317" s="71">
        <v>0</v>
      </c>
      <c r="BI317" s="71">
        <v>0</v>
      </c>
      <c r="BJ317" s="71">
        <v>263.23399999999998</v>
      </c>
      <c r="BK317" s="71">
        <v>0</v>
      </c>
      <c r="BL317" s="71">
        <v>0</v>
      </c>
      <c r="BM317" s="71">
        <v>0</v>
      </c>
      <c r="BN317" s="72"/>
      <c r="BO317" s="71">
        <v>0</v>
      </c>
      <c r="BP317" s="71">
        <v>0</v>
      </c>
      <c r="BQ317" s="71">
        <v>14</v>
      </c>
      <c r="BR317" s="71">
        <v>0</v>
      </c>
      <c r="BS317" s="71">
        <v>0</v>
      </c>
      <c r="BT317" s="71">
        <v>0</v>
      </c>
      <c r="BU317"/>
      <c r="BV317" s="70">
        <v>263.23399999999998</v>
      </c>
      <c r="BW317" s="70">
        <v>0</v>
      </c>
      <c r="BX317" s="70">
        <v>0</v>
      </c>
      <c r="BY317" s="70">
        <v>0</v>
      </c>
      <c r="BZ317" s="70">
        <v>0</v>
      </c>
      <c r="CA317" s="70">
        <v>0</v>
      </c>
      <c r="CB317" s="70">
        <v>0</v>
      </c>
      <c r="CC317" s="70">
        <v>0</v>
      </c>
      <c r="CD317" s="70">
        <v>0</v>
      </c>
    </row>
    <row r="318" spans="1:82">
      <c r="A318" s="70" t="s">
        <v>2059</v>
      </c>
      <c r="B318" s="70">
        <v>84</v>
      </c>
      <c r="C318" s="70">
        <v>16</v>
      </c>
      <c r="D318" s="70">
        <v>5</v>
      </c>
      <c r="E318" s="70">
        <v>2019</v>
      </c>
      <c r="F318" s="70" t="s">
        <v>158</v>
      </c>
      <c r="G318" s="70" t="s">
        <v>2043</v>
      </c>
      <c r="H318" s="70" t="s">
        <v>2044</v>
      </c>
      <c r="I318" s="148"/>
      <c r="J318" s="71">
        <v>139.8079409722489</v>
      </c>
      <c r="K318" s="71">
        <v>1.5259541777290717</v>
      </c>
      <c r="L318" s="71">
        <v>0.8116583102353</v>
      </c>
      <c r="M318" s="71">
        <v>28.679687877830059</v>
      </c>
      <c r="N318" s="71">
        <v>30.289447786047422</v>
      </c>
      <c r="O318" s="71">
        <v>31.582880976770106</v>
      </c>
      <c r="P318" s="71">
        <v>25.461836516119064</v>
      </c>
      <c r="Q318" s="71">
        <v>1.8268693393798101</v>
      </c>
      <c r="R318" s="71">
        <v>0</v>
      </c>
      <c r="S318" s="71">
        <v>2.9633785672077742</v>
      </c>
      <c r="T318" s="72"/>
      <c r="U318" s="71">
        <v>27461756</v>
      </c>
      <c r="V318" s="71">
        <v>851</v>
      </c>
      <c r="W318" s="71">
        <v>17</v>
      </c>
      <c r="X318" s="71">
        <v>7994</v>
      </c>
      <c r="Y318" s="71">
        <v>11478</v>
      </c>
      <c r="Z318" s="71">
        <v>19773</v>
      </c>
      <c r="AA318" s="71">
        <v>5287</v>
      </c>
      <c r="AB318" s="71">
        <v>29604</v>
      </c>
      <c r="AC318" s="71">
        <v>0</v>
      </c>
      <c r="AD318" s="71">
        <v>2.9633785672077742</v>
      </c>
      <c r="AE318" s="72"/>
      <c r="AF318" s="71">
        <v>174175839.71339309</v>
      </c>
      <c r="AG318" s="71">
        <v>1174351.523454481</v>
      </c>
      <c r="AH318" s="71">
        <v>122078.9321622141</v>
      </c>
      <c r="AI318" s="71">
        <v>48243975.385822773</v>
      </c>
      <c r="AJ318" s="71">
        <v>53461558.74420549</v>
      </c>
      <c r="AK318" s="71">
        <v>0</v>
      </c>
      <c r="AL318" s="71">
        <v>0</v>
      </c>
      <c r="AM318" s="71">
        <v>4031841.9412073181</v>
      </c>
      <c r="AN318" s="71">
        <v>0</v>
      </c>
      <c r="AO318" s="71">
        <v>0</v>
      </c>
      <c r="AP318" s="71">
        <v>281209646.24024534</v>
      </c>
      <c r="AQ318" s="72"/>
      <c r="AR318" s="71">
        <v>1248</v>
      </c>
      <c r="AS318" s="71">
        <v>453</v>
      </c>
      <c r="AT318" s="71">
        <v>0</v>
      </c>
      <c r="AU318" s="71">
        <v>0</v>
      </c>
      <c r="AV318" s="71">
        <v>0</v>
      </c>
      <c r="AW318" s="71">
        <v>0</v>
      </c>
      <c r="AX318" s="71"/>
      <c r="AY318" s="72"/>
      <c r="AZ318" s="71">
        <v>5560.9000000000033</v>
      </c>
      <c r="BA318" s="71">
        <v>19525.80000000001</v>
      </c>
      <c r="BB318" s="71">
        <v>0</v>
      </c>
      <c r="BC318" s="71">
        <v>0</v>
      </c>
      <c r="BD318" s="71">
        <v>0</v>
      </c>
      <c r="BE318" s="71">
        <v>0</v>
      </c>
      <c r="BF318" s="71"/>
      <c r="BG318" s="72"/>
      <c r="BH318" s="71">
        <v>0</v>
      </c>
      <c r="BI318" s="71">
        <v>0</v>
      </c>
      <c r="BJ318" s="71">
        <v>256.3</v>
      </c>
      <c r="BK318" s="71">
        <v>0</v>
      </c>
      <c r="BL318" s="71">
        <v>0</v>
      </c>
      <c r="BM318" s="71">
        <v>0</v>
      </c>
      <c r="BN318" s="72"/>
      <c r="BO318" s="71">
        <v>0</v>
      </c>
      <c r="BP318" s="71">
        <v>0</v>
      </c>
      <c r="BQ318" s="71">
        <v>15</v>
      </c>
      <c r="BR318" s="71">
        <v>0</v>
      </c>
      <c r="BS318" s="71">
        <v>0</v>
      </c>
      <c r="BT318" s="71">
        <v>0</v>
      </c>
      <c r="BU318"/>
      <c r="BV318" s="70">
        <v>256.3</v>
      </c>
      <c r="BW318" s="70">
        <v>0</v>
      </c>
      <c r="BX318" s="70">
        <v>0</v>
      </c>
      <c r="BY318" s="70">
        <v>0</v>
      </c>
      <c r="BZ318" s="70">
        <v>0</v>
      </c>
      <c r="CA318" s="70">
        <v>0</v>
      </c>
      <c r="CB318" s="70">
        <v>0</v>
      </c>
      <c r="CC318" s="70">
        <v>0</v>
      </c>
      <c r="CD318" s="70">
        <v>0</v>
      </c>
    </row>
    <row r="319" spans="1:82">
      <c r="A319" s="70" t="s">
        <v>2060</v>
      </c>
      <c r="B319" s="70">
        <v>85</v>
      </c>
      <c r="C319" s="70">
        <v>17</v>
      </c>
      <c r="D319" s="70">
        <v>5</v>
      </c>
      <c r="E319" s="70">
        <v>2020</v>
      </c>
      <c r="F319" s="70" t="s">
        <v>159</v>
      </c>
      <c r="G319" s="70" t="s">
        <v>2043</v>
      </c>
      <c r="H319" s="70" t="s">
        <v>2044</v>
      </c>
      <c r="I319" s="148"/>
      <c r="J319" s="71">
        <v>142.79377126890321</v>
      </c>
      <c r="K319" s="71">
        <v>1.6090096427052765</v>
      </c>
      <c r="L319" s="71">
        <v>1.5293977479162086</v>
      </c>
      <c r="M319" s="71">
        <v>27.047480699624877</v>
      </c>
      <c r="N319" s="71">
        <v>31.363955702497108</v>
      </c>
      <c r="O319" s="71">
        <v>27.676666765923603</v>
      </c>
      <c r="P319" s="71">
        <v>24.159076376228921</v>
      </c>
      <c r="Q319" s="71">
        <v>1.7346834431196201</v>
      </c>
      <c r="R319" s="71">
        <v>0</v>
      </c>
      <c r="S319" s="71">
        <v>2.699324359921988</v>
      </c>
      <c r="T319" s="72"/>
      <c r="U319" s="71">
        <v>30289951</v>
      </c>
      <c r="V319" s="71">
        <v>789</v>
      </c>
      <c r="W319" s="71">
        <v>31</v>
      </c>
      <c r="X319" s="71">
        <v>8179</v>
      </c>
      <c r="Y319" s="71">
        <v>11610</v>
      </c>
      <c r="Z319" s="71">
        <v>19777</v>
      </c>
      <c r="AA319" s="71">
        <v>5332</v>
      </c>
      <c r="AB319" s="71">
        <v>29421</v>
      </c>
      <c r="AC319" s="71">
        <v>0</v>
      </c>
      <c r="AD319" s="71">
        <v>2.699324359921988</v>
      </c>
      <c r="AE319" s="72"/>
      <c r="AF319" s="71">
        <v>187613631.80007529</v>
      </c>
      <c r="AG319" s="71">
        <v>1174827.6217525154</v>
      </c>
      <c r="AH319" s="71">
        <v>226535.52706744461</v>
      </c>
      <c r="AI319" s="71">
        <v>46621469.662616313</v>
      </c>
      <c r="AJ319" s="71">
        <v>57213215.896765471</v>
      </c>
      <c r="AK319" s="71"/>
      <c r="AL319" s="71"/>
      <c r="AM319" s="71">
        <v>3839767.3741276287</v>
      </c>
      <c r="AN319" s="71"/>
      <c r="AO319" s="71"/>
      <c r="AP319" s="71">
        <v>296689447.88240469</v>
      </c>
      <c r="AQ319" s="72"/>
      <c r="AR319" s="71">
        <v>1294</v>
      </c>
      <c r="AS319" s="71">
        <v>472</v>
      </c>
      <c r="AT319" s="71">
        <v>0</v>
      </c>
      <c r="AU319" s="71">
        <v>0</v>
      </c>
      <c r="AV319" s="71">
        <v>0</v>
      </c>
      <c r="AW319" s="71">
        <v>0</v>
      </c>
      <c r="AX319" s="71"/>
      <c r="AY319" s="72"/>
      <c r="AZ319" s="71">
        <v>5832.8000000000029</v>
      </c>
      <c r="BA319" s="71">
        <v>20262</v>
      </c>
      <c r="BB319" s="71">
        <v>0</v>
      </c>
      <c r="BC319" s="71">
        <v>0</v>
      </c>
      <c r="BD319" s="71">
        <v>0</v>
      </c>
      <c r="BE319" s="71">
        <v>0</v>
      </c>
      <c r="BF319" s="71"/>
      <c r="BG319" s="72"/>
      <c r="BH319" s="71">
        <v>0</v>
      </c>
      <c r="BI319" s="71">
        <v>0</v>
      </c>
      <c r="BJ319" s="71">
        <v>240.14599999999999</v>
      </c>
      <c r="BK319" s="71">
        <v>0</v>
      </c>
      <c r="BL319" s="71">
        <v>0</v>
      </c>
      <c r="BM319" s="71">
        <v>0</v>
      </c>
      <c r="BN319" s="72"/>
      <c r="BO319" s="71">
        <v>0</v>
      </c>
      <c r="BP319" s="71">
        <v>0</v>
      </c>
      <c r="BQ319" s="71">
        <v>15</v>
      </c>
      <c r="BR319" s="71">
        <v>0</v>
      </c>
      <c r="BS319" s="71">
        <v>0</v>
      </c>
      <c r="BT319" s="71">
        <v>0</v>
      </c>
      <c r="BU319"/>
      <c r="BV319" s="70">
        <v>240.14599999999999</v>
      </c>
      <c r="BW319" s="70">
        <v>0</v>
      </c>
      <c r="BX319" s="70">
        <v>0</v>
      </c>
      <c r="BY319" s="70">
        <v>0</v>
      </c>
      <c r="BZ319" s="70">
        <v>0</v>
      </c>
      <c r="CA319" s="70">
        <v>0</v>
      </c>
      <c r="CB319" s="70">
        <v>0</v>
      </c>
      <c r="CC319" s="70">
        <v>0</v>
      </c>
      <c r="CD319" s="70">
        <v>0</v>
      </c>
    </row>
    <row r="320" spans="1:82">
      <c r="A320" s="70" t="s">
        <v>2061</v>
      </c>
      <c r="B320" s="70">
        <v>85</v>
      </c>
      <c r="C320" s="70">
        <v>18</v>
      </c>
      <c r="D320" s="70">
        <v>5</v>
      </c>
      <c r="E320" s="70">
        <v>2021</v>
      </c>
      <c r="F320" s="70" t="s">
        <v>160</v>
      </c>
      <c r="G320" s="70" t="s">
        <v>2043</v>
      </c>
      <c r="H320" s="70" t="s">
        <v>2044</v>
      </c>
      <c r="I320" s="148"/>
      <c r="J320" s="71">
        <v>137.80808257446284</v>
      </c>
      <c r="K320" s="71">
        <v>1.7464132688489109</v>
      </c>
      <c r="L320" s="71">
        <v>1.3787085007776756</v>
      </c>
      <c r="M320" s="71">
        <v>30.959126439777933</v>
      </c>
      <c r="N320" s="71">
        <v>31.761542490303341</v>
      </c>
      <c r="O320" s="71">
        <v>26.935350653513886</v>
      </c>
      <c r="P320" s="71">
        <v>24.822190094496488</v>
      </c>
      <c r="Q320" s="71">
        <v>1.7066551492270501</v>
      </c>
      <c r="R320" s="71">
        <v>0</v>
      </c>
      <c r="S320" s="71">
        <v>3.0316738099865348</v>
      </c>
      <c r="T320" s="72"/>
      <c r="U320" s="71">
        <v>29043340</v>
      </c>
      <c r="V320" s="71">
        <v>789</v>
      </c>
      <c r="W320" s="71">
        <v>31</v>
      </c>
      <c r="X320" s="71">
        <v>8179</v>
      </c>
      <c r="Y320" s="71">
        <v>11716</v>
      </c>
      <c r="Z320" s="71">
        <v>19818</v>
      </c>
      <c r="AA320" s="71">
        <v>5342</v>
      </c>
      <c r="AB320" s="71">
        <v>29230</v>
      </c>
      <c r="AC320" s="71">
        <v>0</v>
      </c>
      <c r="AD320" s="71">
        <v>3.0316738099865348</v>
      </c>
      <c r="AE320" s="72"/>
      <c r="AF320" s="71">
        <v>176800000.06838128</v>
      </c>
      <c r="AG320" s="71">
        <v>1247425.9399557831</v>
      </c>
      <c r="AH320" s="71">
        <v>212877.69652462061</v>
      </c>
      <c r="AI320" s="71">
        <v>51100775.585100405</v>
      </c>
      <c r="AJ320" s="71">
        <v>56140873.396020472</v>
      </c>
      <c r="AK320" s="71">
        <v>0</v>
      </c>
      <c r="AL320" s="71">
        <v>0</v>
      </c>
      <c r="AM320" s="71">
        <v>3836843.4406220792</v>
      </c>
      <c r="AN320" s="71">
        <v>0</v>
      </c>
      <c r="AO320" s="71">
        <v>0</v>
      </c>
      <c r="AP320" s="71">
        <v>289338796.12660468</v>
      </c>
      <c r="AQ320" s="72"/>
      <c r="AR320" s="71">
        <v>1347</v>
      </c>
      <c r="AS320" s="71">
        <v>481</v>
      </c>
      <c r="AT320" s="71">
        <v>0</v>
      </c>
      <c r="AU320" s="71">
        <v>0</v>
      </c>
      <c r="AV320" s="71">
        <v>0</v>
      </c>
      <c r="AW320" s="71">
        <v>0</v>
      </c>
      <c r="AX320" s="71"/>
      <c r="AY320" s="72"/>
      <c r="AZ320" s="71">
        <v>6144.600000000004</v>
      </c>
      <c r="BA320" s="71">
        <v>20784.600000000009</v>
      </c>
      <c r="BB320" s="71">
        <v>0</v>
      </c>
      <c r="BC320" s="71">
        <v>0</v>
      </c>
      <c r="BD320" s="71">
        <v>0</v>
      </c>
      <c r="BE320" s="71">
        <v>0</v>
      </c>
      <c r="BF320" s="71"/>
      <c r="BG320" s="72"/>
      <c r="BH320" s="71">
        <v>0</v>
      </c>
      <c r="BI320" s="71">
        <v>0</v>
      </c>
      <c r="BJ320" s="71">
        <v>236.17699999999999</v>
      </c>
      <c r="BK320" s="71">
        <v>0</v>
      </c>
      <c r="BL320" s="71">
        <v>0</v>
      </c>
      <c r="BM320" s="71">
        <v>0</v>
      </c>
      <c r="BN320" s="72"/>
      <c r="BO320" s="71">
        <v>0</v>
      </c>
      <c r="BP320" s="71">
        <v>0</v>
      </c>
      <c r="BQ320" s="71">
        <v>14</v>
      </c>
      <c r="BR320" s="71">
        <v>0</v>
      </c>
      <c r="BS320" s="71">
        <v>0</v>
      </c>
      <c r="BT320" s="71">
        <v>0</v>
      </c>
      <c r="BU320"/>
      <c r="BV320" s="70">
        <v>236.17699999999999</v>
      </c>
      <c r="BW320" s="70">
        <v>0</v>
      </c>
      <c r="BX320" s="70">
        <v>0</v>
      </c>
      <c r="BY320" s="70">
        <v>0</v>
      </c>
      <c r="BZ320" s="70">
        <v>0</v>
      </c>
      <c r="CA320" s="70">
        <v>0</v>
      </c>
      <c r="CB320" s="70">
        <v>0</v>
      </c>
      <c r="CC320" s="70">
        <v>0</v>
      </c>
      <c r="CD320" s="70">
        <v>0</v>
      </c>
    </row>
    <row r="321" spans="1:82">
      <c r="A321" s="70" t="s">
        <v>2062</v>
      </c>
      <c r="B321" s="70">
        <v>85</v>
      </c>
      <c r="C321" s="70">
        <v>19</v>
      </c>
      <c r="D321" s="70">
        <v>5</v>
      </c>
      <c r="E321" s="70">
        <v>2022</v>
      </c>
      <c r="F321" s="70" t="s">
        <v>161</v>
      </c>
      <c r="G321" s="70" t="s">
        <v>2043</v>
      </c>
      <c r="H321" s="70" t="s">
        <v>2044</v>
      </c>
      <c r="I321" s="148"/>
      <c r="J321" s="71">
        <v>127.89649814832282</v>
      </c>
      <c r="K321" s="71">
        <v>1.6006553669110326</v>
      </c>
      <c r="L321" s="71">
        <v>1.2775456470069051</v>
      </c>
      <c r="M321" s="71">
        <v>29.537970465845699</v>
      </c>
      <c r="N321" s="71">
        <v>35.123370626080998</v>
      </c>
      <c r="O321" s="71">
        <v>28.399849628935325</v>
      </c>
      <c r="P321" s="71">
        <v>24.6416992667634</v>
      </c>
      <c r="Q321" s="71">
        <v>1.7240622076624699</v>
      </c>
      <c r="R321" s="71">
        <v>0</v>
      </c>
      <c r="S321" s="71">
        <v>2.4854359944526099</v>
      </c>
      <c r="T321" s="72"/>
      <c r="U321" s="71">
        <v>32590693</v>
      </c>
      <c r="V321" s="71">
        <v>789</v>
      </c>
      <c r="W321" s="71">
        <v>31</v>
      </c>
      <c r="X321" s="71">
        <v>8179</v>
      </c>
      <c r="Y321" s="71">
        <v>12030</v>
      </c>
      <c r="Z321" s="71">
        <v>19853</v>
      </c>
      <c r="AA321" s="71">
        <v>5384</v>
      </c>
      <c r="AB321" s="71">
        <v>29286</v>
      </c>
      <c r="AC321" s="71">
        <v>0</v>
      </c>
      <c r="AD321" s="71">
        <v>2.4854359944526099</v>
      </c>
      <c r="AE321" s="72"/>
      <c r="AF321" s="71">
        <v>165451566.54651332</v>
      </c>
      <c r="AG321" s="71">
        <v>1213865.1891210268</v>
      </c>
      <c r="AH321" s="71">
        <v>240536.70241826391</v>
      </c>
      <c r="AI321" s="71">
        <v>47624796.745858781</v>
      </c>
      <c r="AJ321" s="71">
        <v>65183358.83384566</v>
      </c>
      <c r="AK321" s="71">
        <v>0</v>
      </c>
      <c r="AL321" s="71">
        <v>0</v>
      </c>
      <c r="AM321" s="71">
        <v>3781621.9440067862</v>
      </c>
      <c r="AN321" s="71">
        <v>0</v>
      </c>
      <c r="AO321" s="71">
        <v>0</v>
      </c>
      <c r="AP321" s="71">
        <v>283495745.96176386</v>
      </c>
      <c r="AQ321" s="72"/>
      <c r="AR321" s="71">
        <v>1418</v>
      </c>
      <c r="AS321" s="71">
        <v>483</v>
      </c>
      <c r="AT321" s="71">
        <v>0</v>
      </c>
      <c r="AU321" s="71">
        <v>0</v>
      </c>
      <c r="AV321" s="71">
        <v>0</v>
      </c>
      <c r="AW321" s="71">
        <v>0</v>
      </c>
      <c r="AX321" s="71"/>
      <c r="AY321" s="72"/>
      <c r="AZ321" s="71">
        <v>6582.7000000000035</v>
      </c>
      <c r="BA321" s="71">
        <v>21084.000000000007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2063</v>
      </c>
      <c r="B322" s="70">
        <v>85</v>
      </c>
      <c r="C322" s="70">
        <v>20</v>
      </c>
      <c r="D322" s="70">
        <v>5</v>
      </c>
      <c r="E322" s="70">
        <v>2023</v>
      </c>
      <c r="F322" s="70" t="s">
        <v>1539</v>
      </c>
      <c r="G322" s="70" t="s">
        <v>2043</v>
      </c>
      <c r="H322" s="70" t="s">
        <v>2044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1507</v>
      </c>
      <c r="AS322" s="71">
        <v>483</v>
      </c>
      <c r="AT322" s="71">
        <v>0</v>
      </c>
      <c r="AU322" s="71">
        <v>0</v>
      </c>
      <c r="AV322" s="71">
        <v>0</v>
      </c>
      <c r="AW322" s="71">
        <v>0</v>
      </c>
      <c r="AX322" s="71"/>
      <c r="AY322" s="72"/>
      <c r="AZ322" s="71">
        <v>7164.5999999999949</v>
      </c>
      <c r="BA322" s="71">
        <v>21084.000000000007</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2064</v>
      </c>
      <c r="B323" s="70">
        <v>85</v>
      </c>
      <c r="C323" s="70">
        <v>21</v>
      </c>
      <c r="D323" s="70">
        <v>5</v>
      </c>
      <c r="E323" s="70">
        <v>2024</v>
      </c>
      <c r="F323" s="70" t="s">
        <v>1554</v>
      </c>
      <c r="G323" s="70" t="s">
        <v>2043</v>
      </c>
      <c r="H323" s="70" t="s">
        <v>2044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2065</v>
      </c>
      <c r="B324" s="70">
        <v>18</v>
      </c>
      <c r="C324" s="70">
        <v>1</v>
      </c>
      <c r="D324" s="70">
        <v>2</v>
      </c>
      <c r="E324" s="70">
        <v>1990</v>
      </c>
      <c r="F324" s="70" t="s">
        <v>787</v>
      </c>
      <c r="G324" s="70" t="s">
        <v>2066</v>
      </c>
      <c r="H324" s="70" t="s">
        <v>2067</v>
      </c>
      <c r="I324" s="148"/>
      <c r="J324" s="71">
        <v>77.953633194441494</v>
      </c>
      <c r="K324" s="71">
        <v>7.2147486735384909</v>
      </c>
      <c r="L324" s="71">
        <v>36.62501758859139</v>
      </c>
      <c r="M324" s="71">
        <v>22.954459992856719</v>
      </c>
      <c r="N324" s="71">
        <v>29.436285345559369</v>
      </c>
      <c r="O324" s="71">
        <v>24.781692704305879</v>
      </c>
      <c r="P324" s="71">
        <v>60.009614037832513</v>
      </c>
      <c r="Q324" s="71">
        <v>2.2982632798369198</v>
      </c>
      <c r="R324" s="71">
        <v>39.499352801573608</v>
      </c>
      <c r="S324" s="71">
        <v>1.8359000668141039</v>
      </c>
      <c r="T324" s="72"/>
      <c r="U324" s="71">
        <v>8146754</v>
      </c>
      <c r="V324" s="71">
        <v>1795</v>
      </c>
      <c r="W324" s="71">
        <v>404</v>
      </c>
      <c r="X324" s="71">
        <v>8573</v>
      </c>
      <c r="Y324" s="71">
        <v>13949</v>
      </c>
      <c r="Z324" s="71">
        <v>10193</v>
      </c>
      <c r="AA324" s="71">
        <v>14571</v>
      </c>
      <c r="AB324" s="71">
        <v>37316</v>
      </c>
      <c r="AC324" s="71">
        <v>6841359</v>
      </c>
      <c r="AD324" s="71">
        <v>1.8359000668141039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2068</v>
      </c>
      <c r="B325" s="70">
        <v>19</v>
      </c>
      <c r="C325" s="70">
        <v>2</v>
      </c>
      <c r="D325" s="70">
        <v>2</v>
      </c>
      <c r="E325" s="70">
        <v>2005</v>
      </c>
      <c r="F325" s="70" t="s">
        <v>789</v>
      </c>
      <c r="G325" s="70" t="s">
        <v>2066</v>
      </c>
      <c r="H325" s="70" t="s">
        <v>2067</v>
      </c>
      <c r="I325" s="148"/>
      <c r="J325" s="71">
        <v>111.2955583510509</v>
      </c>
      <c r="K325" s="71">
        <v>3.49604289421179</v>
      </c>
      <c r="L325" s="71">
        <v>44.754429646868807</v>
      </c>
      <c r="M325" s="71">
        <v>35.657653197289058</v>
      </c>
      <c r="N325" s="71">
        <v>38.656992336191237</v>
      </c>
      <c r="O325" s="71">
        <v>39.212880460369469</v>
      </c>
      <c r="P325" s="71">
        <v>66.282813699399071</v>
      </c>
      <c r="Q325" s="71">
        <v>2.09045670799894</v>
      </c>
      <c r="R325" s="71">
        <v>34.649519078171757</v>
      </c>
      <c r="S325" s="71">
        <v>0</v>
      </c>
      <c r="T325" s="72"/>
      <c r="U325" s="71">
        <v>12017889</v>
      </c>
      <c r="V325" s="71">
        <v>1299</v>
      </c>
      <c r="W325" s="71">
        <v>476</v>
      </c>
      <c r="X325" s="71">
        <v>7644</v>
      </c>
      <c r="Y325" s="71">
        <v>15484</v>
      </c>
      <c r="Z325" s="71">
        <v>18664</v>
      </c>
      <c r="AA325" s="71">
        <v>13181</v>
      </c>
      <c r="AB325" s="71">
        <v>35483</v>
      </c>
      <c r="AC325" s="71">
        <v>6127050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2069</v>
      </c>
      <c r="B326" s="70">
        <v>20</v>
      </c>
      <c r="C326" s="70">
        <v>3</v>
      </c>
      <c r="D326" s="70">
        <v>2</v>
      </c>
      <c r="E326" s="70">
        <v>2006</v>
      </c>
      <c r="F326" s="70" t="s">
        <v>790</v>
      </c>
      <c r="G326" s="70" t="s">
        <v>2066</v>
      </c>
      <c r="H326" s="70" t="s">
        <v>2067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2070</v>
      </c>
      <c r="B327" s="70">
        <v>21</v>
      </c>
      <c r="C327" s="70">
        <v>4</v>
      </c>
      <c r="D327" s="70">
        <v>2</v>
      </c>
      <c r="E327" s="70">
        <v>2007</v>
      </c>
      <c r="F327" s="70" t="s">
        <v>791</v>
      </c>
      <c r="G327" s="70" t="s">
        <v>2066</v>
      </c>
      <c r="H327" s="70" t="s">
        <v>2067</v>
      </c>
      <c r="I327" s="148"/>
      <c r="J327" s="71">
        <v>104.1775652214405</v>
      </c>
      <c r="K327" s="71">
        <v>3.3770795640209021</v>
      </c>
      <c r="L327" s="71">
        <v>9.4450406367656718</v>
      </c>
      <c r="M327" s="71">
        <v>37.132994742385428</v>
      </c>
      <c r="N327" s="71">
        <v>38.64900820770189</v>
      </c>
      <c r="O327" s="71">
        <v>38.24036673180278</v>
      </c>
      <c r="P327" s="71">
        <v>66.011743732082891</v>
      </c>
      <c r="Q327" s="71">
        <v>2.1619492126245499</v>
      </c>
      <c r="R327" s="71">
        <v>33.807884572501891</v>
      </c>
      <c r="S327" s="71">
        <v>0</v>
      </c>
      <c r="T327" s="72"/>
      <c r="U327" s="71">
        <v>14053385</v>
      </c>
      <c r="V327" s="71">
        <v>1295</v>
      </c>
      <c r="W327" s="71">
        <v>135</v>
      </c>
      <c r="X327" s="71">
        <v>9320</v>
      </c>
      <c r="Y327" s="71">
        <v>15581</v>
      </c>
      <c r="Z327" s="71">
        <v>18921</v>
      </c>
      <c r="AA327" s="71">
        <v>12927</v>
      </c>
      <c r="AB327" s="71">
        <v>34756</v>
      </c>
      <c r="AC327" s="71">
        <v>6149755</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2071</v>
      </c>
      <c r="B328" s="70">
        <v>22</v>
      </c>
      <c r="C328" s="70">
        <v>5</v>
      </c>
      <c r="D328" s="70">
        <v>2</v>
      </c>
      <c r="E328" s="70">
        <v>2008</v>
      </c>
      <c r="F328" s="70" t="s">
        <v>792</v>
      </c>
      <c r="G328" s="70" t="s">
        <v>2066</v>
      </c>
      <c r="H328" s="70" t="s">
        <v>2067</v>
      </c>
      <c r="I328" s="148"/>
      <c r="J328" s="71">
        <v>118.72737449389361</v>
      </c>
      <c r="K328" s="71">
        <v>2.634277403890064</v>
      </c>
      <c r="L328" s="71">
        <v>27.879119116439419</v>
      </c>
      <c r="M328" s="71">
        <v>39.529031750030427</v>
      </c>
      <c r="N328" s="71">
        <v>34.833798651491513</v>
      </c>
      <c r="O328" s="71">
        <v>37.279541481875</v>
      </c>
      <c r="P328" s="71">
        <v>63.977851769254883</v>
      </c>
      <c r="Q328" s="71">
        <v>2.1078104902443902</v>
      </c>
      <c r="R328" s="71">
        <v>32.204674991657328</v>
      </c>
      <c r="S328" s="71">
        <v>0</v>
      </c>
      <c r="T328" s="72"/>
      <c r="U328" s="71">
        <v>17322227</v>
      </c>
      <c r="V328" s="71">
        <v>1295</v>
      </c>
      <c r="W328" s="71">
        <v>461</v>
      </c>
      <c r="X328" s="71">
        <v>9320</v>
      </c>
      <c r="Y328" s="71">
        <v>15598</v>
      </c>
      <c r="Z328" s="71">
        <v>19093</v>
      </c>
      <c r="AA328" s="71">
        <v>12543</v>
      </c>
      <c r="AB328" s="71">
        <v>34443</v>
      </c>
      <c r="AC328" s="71">
        <v>6083020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2072</v>
      </c>
      <c r="B329" s="70">
        <v>23</v>
      </c>
      <c r="C329" s="70">
        <v>6</v>
      </c>
      <c r="D329" s="70">
        <v>2</v>
      </c>
      <c r="E329" s="70">
        <v>2009</v>
      </c>
      <c r="F329" s="70" t="s">
        <v>176</v>
      </c>
      <c r="G329" s="1064" t="s">
        <v>2066</v>
      </c>
      <c r="H329" s="70" t="s">
        <v>2067</v>
      </c>
      <c r="I329" s="148"/>
      <c r="J329" s="71">
        <v>114.9085421035637</v>
      </c>
      <c r="K329" s="71">
        <v>2.4972374136537061</v>
      </c>
      <c r="L329" s="71">
        <v>40.413799451989881</v>
      </c>
      <c r="M329" s="71">
        <v>37.095729177346477</v>
      </c>
      <c r="N329" s="71">
        <v>32.715873450526779</v>
      </c>
      <c r="O329" s="71">
        <v>38.136634119674312</v>
      </c>
      <c r="P329" s="71">
        <v>61.425032387399241</v>
      </c>
      <c r="Q329" s="71">
        <v>1.99149605881962</v>
      </c>
      <c r="R329" s="71">
        <v>32.161323197783943</v>
      </c>
      <c r="S329" s="71">
        <v>0</v>
      </c>
      <c r="T329" s="72"/>
      <c r="U329" s="71">
        <v>15936655</v>
      </c>
      <c r="V329" s="71">
        <v>1158</v>
      </c>
      <c r="W329" s="71">
        <v>988</v>
      </c>
      <c r="X329" s="71">
        <v>9748</v>
      </c>
      <c r="Y329" s="71">
        <v>15598</v>
      </c>
      <c r="Z329" s="71">
        <v>19279</v>
      </c>
      <c r="AA329" s="71">
        <v>12363</v>
      </c>
      <c r="AB329" s="71">
        <v>34161</v>
      </c>
      <c r="AC329" s="71">
        <v>5926485</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7.319</v>
      </c>
      <c r="BI329" s="71">
        <v>0</v>
      </c>
      <c r="BJ329" s="71">
        <v>46.222999999999999</v>
      </c>
      <c r="BK329" s="71">
        <v>0</v>
      </c>
      <c r="BL329" s="71">
        <v>0</v>
      </c>
      <c r="BM329" s="71">
        <v>0</v>
      </c>
      <c r="BN329" s="72"/>
      <c r="BO329" s="71">
        <v>1</v>
      </c>
      <c r="BP329" s="71">
        <v>0</v>
      </c>
      <c r="BQ329" s="71">
        <v>7</v>
      </c>
      <c r="BR329" s="71">
        <v>0</v>
      </c>
      <c r="BS329" s="71">
        <v>0</v>
      </c>
      <c r="BT329" s="71">
        <v>0</v>
      </c>
      <c r="BU329"/>
      <c r="BV329" s="70">
        <v>53.542000000000002</v>
      </c>
      <c r="BW329" s="70">
        <v>0</v>
      </c>
      <c r="BX329" s="70">
        <v>0</v>
      </c>
      <c r="BY329" s="70">
        <v>0</v>
      </c>
      <c r="BZ329" s="70">
        <v>0</v>
      </c>
      <c r="CA329" s="70">
        <v>0</v>
      </c>
      <c r="CB329" s="70">
        <v>0</v>
      </c>
      <c r="CC329" s="70">
        <v>0</v>
      </c>
      <c r="CD329" s="70">
        <v>0</v>
      </c>
    </row>
    <row r="330" spans="1:82">
      <c r="A330" s="70" t="s">
        <v>2073</v>
      </c>
      <c r="B330" s="70">
        <v>24</v>
      </c>
      <c r="C330" s="70">
        <v>7</v>
      </c>
      <c r="D330" s="70">
        <v>2</v>
      </c>
      <c r="E330" s="70">
        <v>2010</v>
      </c>
      <c r="F330" s="70" t="s">
        <v>177</v>
      </c>
      <c r="G330" s="1064" t="s">
        <v>2066</v>
      </c>
      <c r="H330" s="70" t="s">
        <v>2067</v>
      </c>
      <c r="I330" s="148"/>
      <c r="J330" s="71">
        <v>106.07577255613489</v>
      </c>
      <c r="K330" s="71">
        <v>2.6535192949575732</v>
      </c>
      <c r="L330" s="71">
        <v>37.206211250055397</v>
      </c>
      <c r="M330" s="71">
        <v>39.981420069411008</v>
      </c>
      <c r="N330" s="71">
        <v>38.71790302737552</v>
      </c>
      <c r="O330" s="71">
        <v>38.334349402797059</v>
      </c>
      <c r="P330" s="71">
        <v>61.693829980900773</v>
      </c>
      <c r="Q330" s="71">
        <v>2.0621367593842099</v>
      </c>
      <c r="R330" s="71">
        <v>38.657581395720158</v>
      </c>
      <c r="S330" s="71">
        <v>0</v>
      </c>
      <c r="T330" s="72"/>
      <c r="U330" s="71">
        <v>15483618</v>
      </c>
      <c r="V330" s="71">
        <v>1158</v>
      </c>
      <c r="W330" s="71">
        <v>988</v>
      </c>
      <c r="X330" s="71">
        <v>9748</v>
      </c>
      <c r="Y330" s="71">
        <v>15663</v>
      </c>
      <c r="Z330" s="71">
        <v>19469</v>
      </c>
      <c r="AA330" s="71">
        <v>12107</v>
      </c>
      <c r="AB330" s="71">
        <v>33895</v>
      </c>
      <c r="AC330" s="71">
        <v>6750718</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5.1859999999999999</v>
      </c>
      <c r="BI330" s="71">
        <v>0</v>
      </c>
      <c r="BJ330" s="71">
        <v>45.750999999999998</v>
      </c>
      <c r="BK330" s="71">
        <v>0</v>
      </c>
      <c r="BL330" s="71">
        <v>0</v>
      </c>
      <c r="BM330" s="71">
        <v>0</v>
      </c>
      <c r="BN330" s="72"/>
      <c r="BO330" s="71">
        <v>1</v>
      </c>
      <c r="BP330" s="71">
        <v>0</v>
      </c>
      <c r="BQ330" s="71">
        <v>7</v>
      </c>
      <c r="BR330" s="71">
        <v>0</v>
      </c>
      <c r="BS330" s="71">
        <v>0</v>
      </c>
      <c r="BT330" s="71">
        <v>0</v>
      </c>
      <c r="BU330"/>
      <c r="BV330" s="70">
        <v>50.936999999999998</v>
      </c>
      <c r="BW330" s="70">
        <v>0</v>
      </c>
      <c r="BX330" s="70">
        <v>0</v>
      </c>
      <c r="BY330" s="70">
        <v>0</v>
      </c>
      <c r="BZ330" s="70">
        <v>0</v>
      </c>
      <c r="CA330" s="70">
        <v>0</v>
      </c>
      <c r="CB330" s="70">
        <v>0</v>
      </c>
      <c r="CC330" s="70">
        <v>0</v>
      </c>
      <c r="CD330" s="70">
        <v>0</v>
      </c>
    </row>
    <row r="331" spans="1:82">
      <c r="A331" s="70" t="s">
        <v>2074</v>
      </c>
      <c r="B331" s="70">
        <v>25</v>
      </c>
      <c r="C331" s="70">
        <v>8</v>
      </c>
      <c r="D331" s="70">
        <v>2</v>
      </c>
      <c r="E331" s="70">
        <v>2011</v>
      </c>
      <c r="F331" s="70" t="s">
        <v>178</v>
      </c>
      <c r="G331" s="70" t="s">
        <v>2066</v>
      </c>
      <c r="H331" s="70" t="s">
        <v>2067</v>
      </c>
      <c r="I331" s="148"/>
      <c r="J331" s="71">
        <v>130.76129297220911</v>
      </c>
      <c r="K331" s="71">
        <v>3.5103713856446892</v>
      </c>
      <c r="L331" s="71">
        <v>50.061349279768187</v>
      </c>
      <c r="M331" s="71">
        <v>47.589412859996322</v>
      </c>
      <c r="N331" s="71">
        <v>47.741234827214299</v>
      </c>
      <c r="O331" s="71">
        <v>38.062693821601307</v>
      </c>
      <c r="P331" s="71">
        <v>59.401286689271032</v>
      </c>
      <c r="Q331" s="71">
        <v>2.3581591357278899</v>
      </c>
      <c r="R331" s="71">
        <v>35.242398430977062</v>
      </c>
      <c r="S331" s="71">
        <v>0</v>
      </c>
      <c r="T331" s="72"/>
      <c r="U331" s="71">
        <v>16085662</v>
      </c>
      <c r="V331" s="71">
        <v>1158</v>
      </c>
      <c r="W331" s="71">
        <v>988</v>
      </c>
      <c r="X331" s="71">
        <v>9748</v>
      </c>
      <c r="Y331" s="71">
        <v>15685</v>
      </c>
      <c r="Z331" s="71">
        <v>19751</v>
      </c>
      <c r="AA331" s="71">
        <v>12004</v>
      </c>
      <c r="AB331" s="71">
        <v>33603</v>
      </c>
      <c r="AC331" s="71">
        <v>6144151</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8.9220000000000006</v>
      </c>
      <c r="BI331" s="71">
        <v>0</v>
      </c>
      <c r="BJ331" s="71">
        <v>46.2</v>
      </c>
      <c r="BK331" s="71">
        <v>0</v>
      </c>
      <c r="BL331" s="71">
        <v>0</v>
      </c>
      <c r="BM331" s="71">
        <v>0</v>
      </c>
      <c r="BN331" s="72"/>
      <c r="BO331" s="71">
        <v>2</v>
      </c>
      <c r="BP331" s="71">
        <v>0</v>
      </c>
      <c r="BQ331" s="71">
        <v>7</v>
      </c>
      <c r="BR331" s="71">
        <v>0</v>
      </c>
      <c r="BS331" s="71">
        <v>0</v>
      </c>
      <c r="BT331" s="71">
        <v>0</v>
      </c>
      <c r="BU331"/>
      <c r="BV331" s="70">
        <v>55.122</v>
      </c>
      <c r="BW331" s="70">
        <v>0</v>
      </c>
      <c r="BX331" s="70">
        <v>0</v>
      </c>
      <c r="BY331" s="70">
        <v>0</v>
      </c>
      <c r="BZ331" s="70">
        <v>0</v>
      </c>
      <c r="CA331" s="70">
        <v>0</v>
      </c>
      <c r="CB331" s="70">
        <v>0</v>
      </c>
      <c r="CC331" s="70">
        <v>0</v>
      </c>
      <c r="CD331" s="70">
        <v>0</v>
      </c>
    </row>
    <row r="332" spans="1:82">
      <c r="A332" s="70" t="s">
        <v>2075</v>
      </c>
      <c r="B332" s="70">
        <v>26</v>
      </c>
      <c r="C332" s="70">
        <v>9</v>
      </c>
      <c r="D332" s="70">
        <v>2</v>
      </c>
      <c r="E332" s="70">
        <v>2012</v>
      </c>
      <c r="F332" s="70" t="s">
        <v>179</v>
      </c>
      <c r="G332" s="70" t="s">
        <v>2066</v>
      </c>
      <c r="H332" s="70" t="s">
        <v>2067</v>
      </c>
      <c r="I332" s="148"/>
      <c r="J332" s="71">
        <v>145.4494191049115</v>
      </c>
      <c r="K332" s="71">
        <v>3.5950996856955251</v>
      </c>
      <c r="L332" s="71">
        <v>50.732316530615847</v>
      </c>
      <c r="M332" s="71">
        <v>53.231911849713597</v>
      </c>
      <c r="N332" s="71">
        <v>49.494169569847138</v>
      </c>
      <c r="O332" s="71">
        <v>38.189540305305663</v>
      </c>
      <c r="P332" s="71">
        <v>58.738951551011681</v>
      </c>
      <c r="Q332" s="71">
        <v>2.55057924686687</v>
      </c>
      <c r="R332" s="71">
        <v>35.316089226060342</v>
      </c>
      <c r="S332" s="71">
        <v>0</v>
      </c>
      <c r="T332" s="72"/>
      <c r="U332" s="71">
        <v>17369207</v>
      </c>
      <c r="V332" s="71">
        <v>1158</v>
      </c>
      <c r="W332" s="71">
        <v>988</v>
      </c>
      <c r="X332" s="71">
        <v>9748</v>
      </c>
      <c r="Y332" s="71">
        <v>15776</v>
      </c>
      <c r="Z332" s="71">
        <v>19974</v>
      </c>
      <c r="AA332" s="71">
        <v>11803</v>
      </c>
      <c r="AB332" s="71">
        <v>33452</v>
      </c>
      <c r="AC332" s="71">
        <v>5997527</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9.641</v>
      </c>
      <c r="BI332" s="71">
        <v>0</v>
      </c>
      <c r="BJ332" s="71">
        <v>55.02</v>
      </c>
      <c r="BK332" s="71">
        <v>0</v>
      </c>
      <c r="BL332" s="71">
        <v>0</v>
      </c>
      <c r="BM332" s="71">
        <v>0</v>
      </c>
      <c r="BN332" s="72"/>
      <c r="BO332" s="71">
        <v>2</v>
      </c>
      <c r="BP332" s="71">
        <v>0</v>
      </c>
      <c r="BQ332" s="71">
        <v>7</v>
      </c>
      <c r="BR332" s="71">
        <v>0</v>
      </c>
      <c r="BS332" s="71">
        <v>0</v>
      </c>
      <c r="BT332" s="71">
        <v>0</v>
      </c>
      <c r="BU332"/>
      <c r="BV332" s="70">
        <v>64.661000000000001</v>
      </c>
      <c r="BW332" s="70">
        <v>0</v>
      </c>
      <c r="BX332" s="70">
        <v>0</v>
      </c>
      <c r="BY332" s="70">
        <v>0</v>
      </c>
      <c r="BZ332" s="70">
        <v>0</v>
      </c>
      <c r="CA332" s="70">
        <v>0</v>
      </c>
      <c r="CB332" s="70">
        <v>0</v>
      </c>
      <c r="CC332" s="70">
        <v>0</v>
      </c>
      <c r="CD332" s="70">
        <v>0</v>
      </c>
    </row>
    <row r="333" spans="1:82">
      <c r="A333" s="70" t="s">
        <v>2076</v>
      </c>
      <c r="B333" s="70">
        <v>27</v>
      </c>
      <c r="C333" s="70">
        <v>10</v>
      </c>
      <c r="D333" s="70">
        <v>2</v>
      </c>
      <c r="E333" s="70">
        <v>2013</v>
      </c>
      <c r="F333" s="70" t="s">
        <v>180</v>
      </c>
      <c r="G333" s="70" t="s">
        <v>2066</v>
      </c>
      <c r="H333" s="70" t="s">
        <v>2067</v>
      </c>
      <c r="I333" s="148"/>
      <c r="J333" s="71">
        <v>174.98311837289381</v>
      </c>
      <c r="K333" s="71">
        <v>3.1656874826410468</v>
      </c>
      <c r="L333" s="71">
        <v>46.434442281053151</v>
      </c>
      <c r="M333" s="71">
        <v>53.318269592021281</v>
      </c>
      <c r="N333" s="71">
        <v>53.326731330918243</v>
      </c>
      <c r="O333" s="71">
        <v>37.051489479908277</v>
      </c>
      <c r="P333" s="71">
        <v>58.156026755328305</v>
      </c>
      <c r="Q333" s="71">
        <v>2.5907701030826602</v>
      </c>
      <c r="R333" s="71">
        <v>36.412095699023041</v>
      </c>
      <c r="S333" s="71">
        <v>0</v>
      </c>
      <c r="T333" s="72"/>
      <c r="U333" s="71">
        <v>18778512</v>
      </c>
      <c r="V333" s="71">
        <v>1158</v>
      </c>
      <c r="W333" s="71">
        <v>988</v>
      </c>
      <c r="X333" s="71">
        <v>9748</v>
      </c>
      <c r="Y333" s="71">
        <v>15839</v>
      </c>
      <c r="Z333" s="71">
        <v>20244</v>
      </c>
      <c r="AA333" s="71">
        <v>11642</v>
      </c>
      <c r="AB333" s="71">
        <v>33492</v>
      </c>
      <c r="AC333" s="71">
        <v>6036099</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8.5609999999999999</v>
      </c>
      <c r="BI333" s="71">
        <v>0</v>
      </c>
      <c r="BJ333" s="71">
        <v>63.091999999999999</v>
      </c>
      <c r="BK333" s="71">
        <v>0</v>
      </c>
      <c r="BL333" s="71">
        <v>0</v>
      </c>
      <c r="BM333" s="71">
        <v>0</v>
      </c>
      <c r="BN333" s="72"/>
      <c r="BO333" s="71">
        <v>2</v>
      </c>
      <c r="BP333" s="71">
        <v>0</v>
      </c>
      <c r="BQ333" s="71">
        <v>7</v>
      </c>
      <c r="BR333" s="71">
        <v>0</v>
      </c>
      <c r="BS333" s="71">
        <v>0</v>
      </c>
      <c r="BT333" s="71">
        <v>0</v>
      </c>
      <c r="BU333"/>
      <c r="BV333" s="70">
        <v>71.653000000000006</v>
      </c>
      <c r="BW333" s="70">
        <v>0</v>
      </c>
      <c r="BX333" s="70">
        <v>0</v>
      </c>
      <c r="BY333" s="70">
        <v>0</v>
      </c>
      <c r="BZ333" s="70">
        <v>0</v>
      </c>
      <c r="CA333" s="70">
        <v>0</v>
      </c>
      <c r="CB333" s="70">
        <v>0</v>
      </c>
      <c r="CC333" s="70">
        <v>0</v>
      </c>
      <c r="CD333" s="70">
        <v>0</v>
      </c>
    </row>
    <row r="334" spans="1:82">
      <c r="A334" s="70" t="s">
        <v>2077</v>
      </c>
      <c r="B334" s="70">
        <v>28</v>
      </c>
      <c r="C334" s="70">
        <v>11</v>
      </c>
      <c r="D334" s="70">
        <v>2</v>
      </c>
      <c r="E334" s="70">
        <v>2014</v>
      </c>
      <c r="F334" s="70" t="s">
        <v>181</v>
      </c>
      <c r="G334" s="70" t="s">
        <v>2066</v>
      </c>
      <c r="H334" s="70" t="s">
        <v>2067</v>
      </c>
      <c r="I334" s="148"/>
      <c r="J334" s="71">
        <v>160.51697486692979</v>
      </c>
      <c r="K334" s="71">
        <v>3.0842247472207571</v>
      </c>
      <c r="L334" s="71">
        <v>35.177747723567833</v>
      </c>
      <c r="M334" s="71">
        <v>48.76433071831444</v>
      </c>
      <c r="N334" s="71">
        <v>51.055507828775397</v>
      </c>
      <c r="O334" s="71">
        <v>35.570160170242843</v>
      </c>
      <c r="P334" s="71">
        <v>57.780433477375922</v>
      </c>
      <c r="Q334" s="71">
        <v>2.45629950349718</v>
      </c>
      <c r="R334" s="71">
        <v>35.540581521721982</v>
      </c>
      <c r="S334" s="71">
        <v>0</v>
      </c>
      <c r="T334" s="72"/>
      <c r="U334" s="71">
        <v>20000331</v>
      </c>
      <c r="V334" s="71">
        <v>985</v>
      </c>
      <c r="W334" s="71">
        <v>753</v>
      </c>
      <c r="X334" s="71">
        <v>9605</v>
      </c>
      <c r="Y334" s="71">
        <v>15822</v>
      </c>
      <c r="Z334" s="71">
        <v>20469</v>
      </c>
      <c r="AA334" s="71">
        <v>11507</v>
      </c>
      <c r="AB334" s="71">
        <v>33096</v>
      </c>
      <c r="AC334" s="71">
        <v>5910152</v>
      </c>
      <c r="AD334" s="71">
        <v>0</v>
      </c>
      <c r="AE334" s="72"/>
      <c r="AF334" s="71"/>
      <c r="AG334" s="71"/>
      <c r="AH334" s="71"/>
      <c r="AI334" s="71"/>
      <c r="AJ334" s="71"/>
      <c r="AK334" s="71"/>
      <c r="AL334" s="71"/>
      <c r="AM334" s="71"/>
      <c r="AN334" s="71"/>
      <c r="AO334" s="71"/>
      <c r="AP334" s="71"/>
      <c r="AQ334" s="72"/>
      <c r="AR334" s="71">
        <v>953</v>
      </c>
      <c r="AS334" s="71">
        <v>422</v>
      </c>
      <c r="AT334" s="71">
        <v>0</v>
      </c>
      <c r="AU334" s="71">
        <v>0</v>
      </c>
      <c r="AV334" s="71">
        <v>0</v>
      </c>
      <c r="AW334" s="71">
        <v>0</v>
      </c>
      <c r="AX334" s="71"/>
      <c r="AY334" s="72"/>
      <c r="AZ334" s="71">
        <v>4559.7849999999999</v>
      </c>
      <c r="BA334" s="71">
        <v>30285.7</v>
      </c>
      <c r="BB334" s="71">
        <v>0</v>
      </c>
      <c r="BC334" s="71">
        <v>0</v>
      </c>
      <c r="BD334" s="71">
        <v>0</v>
      </c>
      <c r="BE334" s="71">
        <v>0</v>
      </c>
      <c r="BF334" s="71"/>
      <c r="BG334" s="72"/>
      <c r="BH334" s="71">
        <v>9.5839999999999996</v>
      </c>
      <c r="BI334" s="71">
        <v>0</v>
      </c>
      <c r="BJ334" s="71">
        <v>64.783000000000001</v>
      </c>
      <c r="BK334" s="71">
        <v>0</v>
      </c>
      <c r="BL334" s="71">
        <v>0</v>
      </c>
      <c r="BM334" s="71">
        <v>0</v>
      </c>
      <c r="BN334" s="72"/>
      <c r="BO334" s="71">
        <v>2</v>
      </c>
      <c r="BP334" s="71">
        <v>0</v>
      </c>
      <c r="BQ334" s="71">
        <v>7</v>
      </c>
      <c r="BR334" s="71">
        <v>0</v>
      </c>
      <c r="BS334" s="71">
        <v>0</v>
      </c>
      <c r="BT334" s="71">
        <v>0</v>
      </c>
      <c r="BU334"/>
      <c r="BV334" s="70">
        <v>74.367000000000004</v>
      </c>
      <c r="BW334" s="70">
        <v>0</v>
      </c>
      <c r="BX334" s="70">
        <v>0</v>
      </c>
      <c r="BY334" s="70">
        <v>0</v>
      </c>
      <c r="BZ334" s="70">
        <v>0</v>
      </c>
      <c r="CA334" s="70">
        <v>0</v>
      </c>
      <c r="CB334" s="70">
        <v>0</v>
      </c>
      <c r="CC334" s="70">
        <v>0</v>
      </c>
      <c r="CD334" s="70">
        <v>0</v>
      </c>
    </row>
    <row r="335" spans="1:82">
      <c r="A335" s="70" t="s">
        <v>2078</v>
      </c>
      <c r="B335" s="70">
        <v>29</v>
      </c>
      <c r="C335" s="70">
        <v>12</v>
      </c>
      <c r="D335" s="70">
        <v>2</v>
      </c>
      <c r="E335" s="70">
        <v>2015</v>
      </c>
      <c r="F335" s="70" t="s">
        <v>182</v>
      </c>
      <c r="G335" s="70" t="s">
        <v>2066</v>
      </c>
      <c r="H335" s="70" t="s">
        <v>2067</v>
      </c>
      <c r="I335" s="148"/>
      <c r="J335" s="71">
        <v>187.80135089812711</v>
      </c>
      <c r="K335" s="71">
        <v>2.5788986963369309</v>
      </c>
      <c r="L335" s="71">
        <v>37.775422481145263</v>
      </c>
      <c r="M335" s="71">
        <v>48.809542875698391</v>
      </c>
      <c r="N335" s="71">
        <v>44.46260549602335</v>
      </c>
      <c r="O335" s="71">
        <v>35.310273893705322</v>
      </c>
      <c r="P335" s="71">
        <v>57.388882626717731</v>
      </c>
      <c r="Q335" s="71">
        <v>2.3777495586213</v>
      </c>
      <c r="R335" s="71">
        <v>36.080752994441752</v>
      </c>
      <c r="S335" s="71">
        <v>0</v>
      </c>
      <c r="T335" s="72"/>
      <c r="U335" s="71">
        <v>26890058</v>
      </c>
      <c r="V335" s="71">
        <v>985</v>
      </c>
      <c r="W335" s="71">
        <v>753</v>
      </c>
      <c r="X335" s="71">
        <v>9605</v>
      </c>
      <c r="Y335" s="71">
        <v>15791</v>
      </c>
      <c r="Z335" s="71">
        <v>20515</v>
      </c>
      <c r="AA335" s="71">
        <v>11420</v>
      </c>
      <c r="AB335" s="71">
        <v>32727</v>
      </c>
      <c r="AC335" s="71">
        <v>6167416</v>
      </c>
      <c r="AD335" s="71">
        <v>0</v>
      </c>
      <c r="AE335" s="72"/>
      <c r="AF335" s="71">
        <v>254179225.2491436</v>
      </c>
      <c r="AG335" s="71">
        <v>2213604.8074150928</v>
      </c>
      <c r="AH335" s="71">
        <v>6317499.7161029149</v>
      </c>
      <c r="AI335" s="71">
        <v>58998724.598431803</v>
      </c>
      <c r="AJ335" s="71">
        <v>71409964.648803964</v>
      </c>
      <c r="AK335" s="71">
        <v>0</v>
      </c>
      <c r="AL335" s="71">
        <v>0</v>
      </c>
      <c r="AM335" s="71">
        <v>4485098.0653983727</v>
      </c>
      <c r="AN335" s="71">
        <v>0</v>
      </c>
      <c r="AO335" s="71">
        <v>0</v>
      </c>
      <c r="AP335" s="71">
        <v>397604117.08529574</v>
      </c>
      <c r="AQ335" s="72"/>
      <c r="AR335" s="71">
        <v>1012</v>
      </c>
      <c r="AS335" s="71">
        <v>534</v>
      </c>
      <c r="AT335" s="71">
        <v>0</v>
      </c>
      <c r="AU335" s="71">
        <v>0</v>
      </c>
      <c r="AV335" s="71">
        <v>0</v>
      </c>
      <c r="AW335" s="71">
        <v>0</v>
      </c>
      <c r="AX335" s="71"/>
      <c r="AY335" s="72"/>
      <c r="AZ335" s="71">
        <v>5007.6849999999986</v>
      </c>
      <c r="BA335" s="71">
        <v>39169.699999999997</v>
      </c>
      <c r="BB335" s="71">
        <v>0</v>
      </c>
      <c r="BC335" s="71">
        <v>0</v>
      </c>
      <c r="BD335" s="71">
        <v>0</v>
      </c>
      <c r="BE335" s="71">
        <v>0</v>
      </c>
      <c r="BF335" s="71"/>
      <c r="BG335" s="72"/>
      <c r="BH335" s="71">
        <v>8.9169999999999998</v>
      </c>
      <c r="BI335" s="71">
        <v>0</v>
      </c>
      <c r="BJ335" s="71">
        <v>62.451999999999998</v>
      </c>
      <c r="BK335" s="71">
        <v>0</v>
      </c>
      <c r="BL335" s="71">
        <v>0</v>
      </c>
      <c r="BM335" s="71">
        <v>0</v>
      </c>
      <c r="BN335" s="72"/>
      <c r="BO335" s="71">
        <v>2</v>
      </c>
      <c r="BP335" s="71">
        <v>0</v>
      </c>
      <c r="BQ335" s="71">
        <v>7</v>
      </c>
      <c r="BR335" s="71">
        <v>0</v>
      </c>
      <c r="BS335" s="71">
        <v>0</v>
      </c>
      <c r="BT335" s="71">
        <v>0</v>
      </c>
      <c r="BU335"/>
      <c r="BV335" s="70">
        <v>71.369</v>
      </c>
      <c r="BW335" s="70">
        <v>0</v>
      </c>
      <c r="BX335" s="70">
        <v>0</v>
      </c>
      <c r="BY335" s="70">
        <v>0</v>
      </c>
      <c r="BZ335" s="70">
        <v>0</v>
      </c>
      <c r="CA335" s="70">
        <v>0</v>
      </c>
      <c r="CB335" s="70">
        <v>0</v>
      </c>
      <c r="CC335" s="70">
        <v>0</v>
      </c>
      <c r="CD335" s="70">
        <v>0</v>
      </c>
    </row>
    <row r="336" spans="1:82">
      <c r="A336" s="70" t="s">
        <v>2079</v>
      </c>
      <c r="B336" s="70">
        <v>30</v>
      </c>
      <c r="C336" s="70">
        <v>13</v>
      </c>
      <c r="D336" s="70">
        <v>2</v>
      </c>
      <c r="E336" s="70">
        <v>2016</v>
      </c>
      <c r="F336" s="70" t="s">
        <v>155</v>
      </c>
      <c r="G336" s="70" t="s">
        <v>2066</v>
      </c>
      <c r="H336" s="70" t="s">
        <v>2067</v>
      </c>
      <c r="I336" s="148"/>
      <c r="J336" s="71">
        <v>130.00138680385601</v>
      </c>
      <c r="K336" s="71">
        <v>2.4947680677712176</v>
      </c>
      <c r="L336" s="71">
        <v>33.349480241403576</v>
      </c>
      <c r="M336" s="71">
        <v>37.932530284332778</v>
      </c>
      <c r="N336" s="71">
        <v>40.751216494110878</v>
      </c>
      <c r="O336" s="71">
        <v>35.022608459630355</v>
      </c>
      <c r="P336" s="71">
        <v>56.361174435104331</v>
      </c>
      <c r="Q336" s="71">
        <v>2.2895371828000868</v>
      </c>
      <c r="R336" s="71">
        <v>45.071583385731223</v>
      </c>
      <c r="S336" s="71">
        <v>0</v>
      </c>
      <c r="T336" s="72"/>
      <c r="U336" s="71">
        <v>19952233</v>
      </c>
      <c r="V336" s="71">
        <v>985</v>
      </c>
      <c r="W336" s="71">
        <v>753</v>
      </c>
      <c r="X336" s="71">
        <v>9605</v>
      </c>
      <c r="Y336" s="71">
        <v>15744</v>
      </c>
      <c r="Z336" s="71">
        <v>20598</v>
      </c>
      <c r="AA336" s="71">
        <v>11600</v>
      </c>
      <c r="AB336" s="71">
        <v>32415</v>
      </c>
      <c r="AC336" s="71">
        <v>7697782.7810511291</v>
      </c>
      <c r="AD336" s="71">
        <v>0</v>
      </c>
      <c r="AE336" s="72"/>
      <c r="AF336" s="71">
        <v>181432887.66981</v>
      </c>
      <c r="AG336" s="71">
        <v>2133187.3849442429</v>
      </c>
      <c r="AH336" s="71">
        <v>5323982.6897389032</v>
      </c>
      <c r="AI336" s="71">
        <v>59381727.88734512</v>
      </c>
      <c r="AJ336" s="71">
        <v>67174796.083700866</v>
      </c>
      <c r="AK336" s="71">
        <v>0</v>
      </c>
      <c r="AL336" s="71">
        <v>0</v>
      </c>
      <c r="AM336" s="71">
        <v>4445791.0363152223</v>
      </c>
      <c r="AN336" s="71">
        <v>0</v>
      </c>
      <c r="AO336" s="71">
        <v>0</v>
      </c>
      <c r="AP336" s="71">
        <v>319892372.7518543</v>
      </c>
      <c r="AQ336" s="72"/>
      <c r="AR336" s="71">
        <v>1076</v>
      </c>
      <c r="AS336" s="71">
        <v>636</v>
      </c>
      <c r="AT336" s="71">
        <v>0</v>
      </c>
      <c r="AU336" s="71">
        <v>0</v>
      </c>
      <c r="AV336" s="71">
        <v>0</v>
      </c>
      <c r="AW336" s="71">
        <v>0</v>
      </c>
      <c r="AX336" s="71"/>
      <c r="AY336" s="72"/>
      <c r="AZ336" s="71">
        <v>5373.9850000000006</v>
      </c>
      <c r="BA336" s="71">
        <v>46067.199999999997</v>
      </c>
      <c r="BB336" s="71">
        <v>0</v>
      </c>
      <c r="BC336" s="71">
        <v>0</v>
      </c>
      <c r="BD336" s="71">
        <v>0</v>
      </c>
      <c r="BE336" s="71">
        <v>0</v>
      </c>
      <c r="BF336" s="71"/>
      <c r="BG336" s="72"/>
      <c r="BH336" s="71">
        <v>7.931</v>
      </c>
      <c r="BI336" s="71">
        <v>0</v>
      </c>
      <c r="BJ336" s="71">
        <v>58.936999999999998</v>
      </c>
      <c r="BK336" s="71">
        <v>0</v>
      </c>
      <c r="BL336" s="71">
        <v>0</v>
      </c>
      <c r="BM336" s="71">
        <v>0</v>
      </c>
      <c r="BN336" s="72"/>
      <c r="BO336" s="71">
        <v>2</v>
      </c>
      <c r="BP336" s="71">
        <v>0</v>
      </c>
      <c r="BQ336" s="71">
        <v>7</v>
      </c>
      <c r="BR336" s="71">
        <v>0</v>
      </c>
      <c r="BS336" s="71">
        <v>0</v>
      </c>
      <c r="BT336" s="71">
        <v>0</v>
      </c>
      <c r="BU336"/>
      <c r="BV336" s="70">
        <v>66.867999999999995</v>
      </c>
      <c r="BW336" s="70">
        <v>0</v>
      </c>
      <c r="BX336" s="70">
        <v>0</v>
      </c>
      <c r="BY336" s="70">
        <v>0</v>
      </c>
      <c r="BZ336" s="70">
        <v>0</v>
      </c>
      <c r="CA336" s="70">
        <v>0</v>
      </c>
      <c r="CB336" s="70">
        <v>0</v>
      </c>
      <c r="CC336" s="70">
        <v>0</v>
      </c>
      <c r="CD336" s="70">
        <v>0</v>
      </c>
    </row>
    <row r="337" spans="1:82">
      <c r="A337" s="70" t="s">
        <v>2080</v>
      </c>
      <c r="B337" s="70">
        <v>31</v>
      </c>
      <c r="C337" s="70">
        <v>14</v>
      </c>
      <c r="D337" s="70">
        <v>2</v>
      </c>
      <c r="E337" s="70">
        <v>2017</v>
      </c>
      <c r="F337" s="70" t="s">
        <v>156</v>
      </c>
      <c r="G337" s="70" t="s">
        <v>2066</v>
      </c>
      <c r="H337" s="70" t="s">
        <v>2067</v>
      </c>
      <c r="I337" s="148"/>
      <c r="J337" s="71">
        <v>113.60764223194798</v>
      </c>
      <c r="K337" s="71">
        <v>2.5883229206874812</v>
      </c>
      <c r="L337" s="71">
        <v>30.429665412568653</v>
      </c>
      <c r="M337" s="71">
        <v>34.357033252989012</v>
      </c>
      <c r="N337" s="71">
        <v>42.021748441537731</v>
      </c>
      <c r="O337" s="71">
        <v>34.712040270211951</v>
      </c>
      <c r="P337" s="71">
        <v>55.7144699009703</v>
      </c>
      <c r="Q337" s="71">
        <v>2.18712213777289</v>
      </c>
      <c r="R337" s="71">
        <v>49.054338052082763</v>
      </c>
      <c r="S337" s="71">
        <v>0</v>
      </c>
      <c r="T337" s="72"/>
      <c r="U337" s="71">
        <v>20103421</v>
      </c>
      <c r="V337" s="71">
        <v>985</v>
      </c>
      <c r="W337" s="71">
        <v>753</v>
      </c>
      <c r="X337" s="71">
        <v>9605</v>
      </c>
      <c r="Y337" s="71">
        <v>15742</v>
      </c>
      <c r="Z337" s="71">
        <v>20754</v>
      </c>
      <c r="AA337" s="71">
        <v>11540</v>
      </c>
      <c r="AB337" s="71">
        <v>32021</v>
      </c>
      <c r="AC337" s="71">
        <v>8544234.9999999981</v>
      </c>
      <c r="AD337" s="71">
        <v>0</v>
      </c>
      <c r="AE337" s="72"/>
      <c r="AF337" s="71">
        <v>170063755.45560521</v>
      </c>
      <c r="AG337" s="71">
        <v>2218256.47410913</v>
      </c>
      <c r="AH337" s="71">
        <v>6261632.7825284908</v>
      </c>
      <c r="AI337" s="71">
        <v>56749100.574937783</v>
      </c>
      <c r="AJ337" s="71">
        <v>77236584.48662065</v>
      </c>
      <c r="AK337" s="71">
        <v>0</v>
      </c>
      <c r="AL337" s="71">
        <v>0</v>
      </c>
      <c r="AM337" s="71">
        <v>4398624.9341394147</v>
      </c>
      <c r="AN337" s="71">
        <v>0</v>
      </c>
      <c r="AO337" s="71">
        <v>0</v>
      </c>
      <c r="AP337" s="71">
        <v>316927954.7079407</v>
      </c>
      <c r="AQ337" s="72"/>
      <c r="AR337" s="71">
        <v>1132</v>
      </c>
      <c r="AS337" s="71">
        <v>679</v>
      </c>
      <c r="AT337" s="71">
        <v>0</v>
      </c>
      <c r="AU337" s="71">
        <v>0</v>
      </c>
      <c r="AV337" s="71">
        <v>0</v>
      </c>
      <c r="AW337" s="71">
        <v>0</v>
      </c>
      <c r="AX337" s="71"/>
      <c r="AY337" s="72"/>
      <c r="AZ337" s="71">
        <v>5716.6849999999986</v>
      </c>
      <c r="BA337" s="71">
        <v>48095.399999999987</v>
      </c>
      <c r="BB337" s="71">
        <v>0</v>
      </c>
      <c r="BC337" s="71">
        <v>0</v>
      </c>
      <c r="BD337" s="71">
        <v>0</v>
      </c>
      <c r="BE337" s="71">
        <v>0</v>
      </c>
      <c r="BF337" s="71"/>
      <c r="BG337" s="72"/>
      <c r="BH337" s="71">
        <v>6.0309999999999997</v>
      </c>
      <c r="BI337" s="71">
        <v>0</v>
      </c>
      <c r="BJ337" s="71">
        <v>60.225999999999999</v>
      </c>
      <c r="BK337" s="71">
        <v>0</v>
      </c>
      <c r="BL337" s="71">
        <v>0</v>
      </c>
      <c r="BM337" s="71">
        <v>0</v>
      </c>
      <c r="BN337" s="72"/>
      <c r="BO337" s="71">
        <v>2</v>
      </c>
      <c r="BP337" s="71">
        <v>0</v>
      </c>
      <c r="BQ337" s="71">
        <v>8</v>
      </c>
      <c r="BR337" s="71">
        <v>0</v>
      </c>
      <c r="BS337" s="71">
        <v>0</v>
      </c>
      <c r="BT337" s="71">
        <v>0</v>
      </c>
      <c r="BU337"/>
      <c r="BV337" s="70">
        <v>66.257000000000005</v>
      </c>
      <c r="BW337" s="70">
        <v>0</v>
      </c>
      <c r="BX337" s="70">
        <v>0</v>
      </c>
      <c r="BY337" s="70">
        <v>0</v>
      </c>
      <c r="BZ337" s="70">
        <v>0</v>
      </c>
      <c r="CA337" s="70">
        <v>0</v>
      </c>
      <c r="CB337" s="70">
        <v>0</v>
      </c>
      <c r="CC337" s="70">
        <v>0</v>
      </c>
      <c r="CD337" s="70">
        <v>0</v>
      </c>
    </row>
    <row r="338" spans="1:82">
      <c r="A338" s="70" t="s">
        <v>2081</v>
      </c>
      <c r="B338" s="70">
        <v>32</v>
      </c>
      <c r="C338" s="70">
        <v>15</v>
      </c>
      <c r="D338" s="70">
        <v>2</v>
      </c>
      <c r="E338" s="70">
        <v>2018</v>
      </c>
      <c r="F338" s="70" t="s">
        <v>183</v>
      </c>
      <c r="G338" s="70" t="s">
        <v>2066</v>
      </c>
      <c r="H338" s="70" t="s">
        <v>2067</v>
      </c>
      <c r="I338" s="148"/>
      <c r="J338" s="71">
        <v>106.98488029637768</v>
      </c>
      <c r="K338" s="71">
        <v>2.2476550105227693</v>
      </c>
      <c r="L338" s="71">
        <v>27.056071236690801</v>
      </c>
      <c r="M338" s="71">
        <v>30.713543552148284</v>
      </c>
      <c r="N338" s="71">
        <v>29.467424732872065</v>
      </c>
      <c r="O338" s="71">
        <v>33.944998146707761</v>
      </c>
      <c r="P338" s="71">
        <v>54.882641503594996</v>
      </c>
      <c r="Q338" s="71">
        <v>1.99693991730993</v>
      </c>
      <c r="R338" s="71">
        <v>54.308050907803135</v>
      </c>
      <c r="S338" s="71">
        <v>0</v>
      </c>
      <c r="T338" s="72"/>
      <c r="U338" s="71">
        <v>22049605</v>
      </c>
      <c r="V338" s="71">
        <v>985</v>
      </c>
      <c r="W338" s="71">
        <v>753</v>
      </c>
      <c r="X338" s="71">
        <v>9605</v>
      </c>
      <c r="Y338" s="71">
        <v>15625</v>
      </c>
      <c r="Z338" s="71">
        <v>20684</v>
      </c>
      <c r="AA338" s="71">
        <v>11482</v>
      </c>
      <c r="AB338" s="71">
        <v>31507</v>
      </c>
      <c r="AC338" s="71">
        <v>9422249</v>
      </c>
      <c r="AD338" s="71">
        <v>0</v>
      </c>
      <c r="AE338" s="72"/>
      <c r="AF338" s="71">
        <v>190148366.37590629</v>
      </c>
      <c r="AG338" s="71">
        <v>2033609.0557743669</v>
      </c>
      <c r="AH338" s="71">
        <v>5557466.7956898026</v>
      </c>
      <c r="AI338" s="71">
        <v>54314507.390591383</v>
      </c>
      <c r="AJ338" s="71">
        <v>70415104.30907324</v>
      </c>
      <c r="AK338" s="71">
        <v>0</v>
      </c>
      <c r="AL338" s="71">
        <v>0</v>
      </c>
      <c r="AM338" s="71">
        <v>4336973.5451919204</v>
      </c>
      <c r="AN338" s="71">
        <v>0</v>
      </c>
      <c r="AO338" s="71">
        <v>0</v>
      </c>
      <c r="AP338" s="71">
        <v>326806027.47222704</v>
      </c>
      <c r="AQ338" s="72"/>
      <c r="AR338" s="71">
        <v>1189</v>
      </c>
      <c r="AS338" s="71">
        <v>743</v>
      </c>
      <c r="AT338" s="71">
        <v>0</v>
      </c>
      <c r="AU338" s="71">
        <v>0</v>
      </c>
      <c r="AV338" s="71">
        <v>0</v>
      </c>
      <c r="AW338" s="71">
        <v>0</v>
      </c>
      <c r="AX338" s="71"/>
      <c r="AY338" s="72"/>
      <c r="AZ338" s="71">
        <v>6035.6250000000036</v>
      </c>
      <c r="BA338" s="71">
        <v>51479.199999999997</v>
      </c>
      <c r="BB338" s="71">
        <v>0</v>
      </c>
      <c r="BC338" s="71">
        <v>0</v>
      </c>
      <c r="BD338" s="71">
        <v>0</v>
      </c>
      <c r="BE338" s="71">
        <v>0</v>
      </c>
      <c r="BF338" s="71"/>
      <c r="BG338" s="72"/>
      <c r="BH338" s="71">
        <v>5.6360000000000001</v>
      </c>
      <c r="BI338" s="71">
        <v>0</v>
      </c>
      <c r="BJ338" s="71">
        <v>61.491999999999997</v>
      </c>
      <c r="BK338" s="71">
        <v>0</v>
      </c>
      <c r="BL338" s="71">
        <v>0</v>
      </c>
      <c r="BM338" s="71">
        <v>0</v>
      </c>
      <c r="BN338" s="72"/>
      <c r="BO338" s="71">
        <v>2</v>
      </c>
      <c r="BP338" s="71">
        <v>0</v>
      </c>
      <c r="BQ338" s="71">
        <v>8</v>
      </c>
      <c r="BR338" s="71">
        <v>0</v>
      </c>
      <c r="BS338" s="71">
        <v>0</v>
      </c>
      <c r="BT338" s="71">
        <v>0</v>
      </c>
      <c r="BU338"/>
      <c r="BV338" s="70">
        <v>67.128</v>
      </c>
      <c r="BW338" s="70">
        <v>0</v>
      </c>
      <c r="BX338" s="70">
        <v>0</v>
      </c>
      <c r="BY338" s="70">
        <v>0</v>
      </c>
      <c r="BZ338" s="70">
        <v>0</v>
      </c>
      <c r="CA338" s="70">
        <v>0</v>
      </c>
      <c r="CB338" s="70">
        <v>0</v>
      </c>
      <c r="CC338" s="70">
        <v>0</v>
      </c>
      <c r="CD338" s="70">
        <v>0</v>
      </c>
    </row>
    <row r="339" spans="1:82">
      <c r="A339" s="70" t="s">
        <v>2082</v>
      </c>
      <c r="B339" s="70">
        <v>33</v>
      </c>
      <c r="C339" s="70">
        <v>16</v>
      </c>
      <c r="D339" s="70">
        <v>2</v>
      </c>
      <c r="E339" s="70">
        <v>2019</v>
      </c>
      <c r="F339" s="70" t="s">
        <v>158</v>
      </c>
      <c r="G339" s="70" t="s">
        <v>2066</v>
      </c>
      <c r="H339" s="70" t="s">
        <v>2067</v>
      </c>
      <c r="I339" s="148"/>
      <c r="J339" s="71">
        <v>113.92532272795127</v>
      </c>
      <c r="K339" s="71">
        <v>2.1477785603521702</v>
      </c>
      <c r="L339" s="71">
        <v>27.634823049162375</v>
      </c>
      <c r="M339" s="71">
        <v>33.163315230233067</v>
      </c>
      <c r="N339" s="71">
        <v>32.217969427892989</v>
      </c>
      <c r="O339" s="71">
        <v>33.030010404017041</v>
      </c>
      <c r="P339" s="71">
        <v>53.514644858542653</v>
      </c>
      <c r="Q339" s="71">
        <v>1.91795362342672</v>
      </c>
      <c r="R339" s="71">
        <v>58.036304196097014</v>
      </c>
      <c r="S339" s="71">
        <v>0</v>
      </c>
      <c r="T339" s="72"/>
      <c r="U339" s="71">
        <v>22059234</v>
      </c>
      <c r="V339" s="71">
        <v>985</v>
      </c>
      <c r="W339" s="71">
        <v>753</v>
      </c>
      <c r="X339" s="71">
        <v>9605</v>
      </c>
      <c r="Y339" s="71">
        <v>15519</v>
      </c>
      <c r="Z339" s="71">
        <v>20679</v>
      </c>
      <c r="AA339" s="71">
        <v>11112</v>
      </c>
      <c r="AB339" s="71">
        <v>31080</v>
      </c>
      <c r="AC339" s="71">
        <v>10234007</v>
      </c>
      <c r="AD339" s="71">
        <v>0</v>
      </c>
      <c r="AE339" s="72"/>
      <c r="AF339" s="71">
        <v>197641356.70734689</v>
      </c>
      <c r="AG339" s="71">
        <v>1982863.2115077509</v>
      </c>
      <c r="AH339" s="71">
        <v>6428285.6120400429</v>
      </c>
      <c r="AI339" s="71">
        <v>54873988.195071943</v>
      </c>
      <c r="AJ339" s="71">
        <v>74103252.614063948</v>
      </c>
      <c r="AK339" s="71">
        <v>0</v>
      </c>
      <c r="AL339" s="71">
        <v>0</v>
      </c>
      <c r="AM339" s="71">
        <v>4232862.0298852669</v>
      </c>
      <c r="AN339" s="71">
        <v>0</v>
      </c>
      <c r="AO339" s="71">
        <v>0</v>
      </c>
      <c r="AP339" s="71">
        <v>339262608.36991584</v>
      </c>
      <c r="AQ339" s="72"/>
      <c r="AR339" s="71">
        <v>1271</v>
      </c>
      <c r="AS339" s="71">
        <v>915</v>
      </c>
      <c r="AT339" s="71">
        <v>0</v>
      </c>
      <c r="AU339" s="71">
        <v>0</v>
      </c>
      <c r="AV339" s="71">
        <v>0</v>
      </c>
      <c r="AW339" s="71">
        <v>0</v>
      </c>
      <c r="AX339" s="71"/>
      <c r="AY339" s="72"/>
      <c r="AZ339" s="71">
        <v>6561.005000000001</v>
      </c>
      <c r="BA339" s="71">
        <v>70768.900000000067</v>
      </c>
      <c r="BB339" s="71">
        <v>0</v>
      </c>
      <c r="BC339" s="71">
        <v>0</v>
      </c>
      <c r="BD339" s="71">
        <v>0</v>
      </c>
      <c r="BE339" s="71">
        <v>0</v>
      </c>
      <c r="BF339" s="71"/>
      <c r="BG339" s="72"/>
      <c r="BH339" s="71">
        <v>6.085</v>
      </c>
      <c r="BI339" s="71">
        <v>0</v>
      </c>
      <c r="BJ339" s="71">
        <v>54.945</v>
      </c>
      <c r="BK339" s="71">
        <v>0</v>
      </c>
      <c r="BL339" s="71">
        <v>0</v>
      </c>
      <c r="BM339" s="71">
        <v>0</v>
      </c>
      <c r="BN339" s="72"/>
      <c r="BO339" s="71">
        <v>2</v>
      </c>
      <c r="BP339" s="71">
        <v>0</v>
      </c>
      <c r="BQ339" s="71">
        <v>8</v>
      </c>
      <c r="BR339" s="71">
        <v>0</v>
      </c>
      <c r="BS339" s="71">
        <v>0</v>
      </c>
      <c r="BT339" s="71">
        <v>0</v>
      </c>
      <c r="BU339"/>
      <c r="BV339" s="70">
        <v>61.03</v>
      </c>
      <c r="BW339" s="70">
        <v>0</v>
      </c>
      <c r="BX339" s="70">
        <v>0</v>
      </c>
      <c r="BY339" s="70">
        <v>0</v>
      </c>
      <c r="BZ339" s="70">
        <v>0</v>
      </c>
      <c r="CA339" s="70">
        <v>0</v>
      </c>
      <c r="CB339" s="70">
        <v>0</v>
      </c>
      <c r="CC339" s="70">
        <v>0</v>
      </c>
      <c r="CD339" s="70">
        <v>0</v>
      </c>
    </row>
    <row r="340" spans="1:82">
      <c r="A340" s="70" t="s">
        <v>2083</v>
      </c>
      <c r="B340" s="70">
        <v>34</v>
      </c>
      <c r="C340" s="70">
        <v>17</v>
      </c>
      <c r="D340" s="70">
        <v>2</v>
      </c>
      <c r="E340" s="70">
        <v>2020</v>
      </c>
      <c r="F340" s="70" t="s">
        <v>159</v>
      </c>
      <c r="G340" s="70" t="s">
        <v>2066</v>
      </c>
      <c r="H340" s="70" t="s">
        <v>2067</v>
      </c>
      <c r="I340" s="148"/>
      <c r="J340" s="71">
        <v>109.7459184750175</v>
      </c>
      <c r="K340" s="71">
        <v>2.2839023561643441</v>
      </c>
      <c r="L340" s="71">
        <v>41.07627406338429</v>
      </c>
      <c r="M340" s="71">
        <v>31.140771223188665</v>
      </c>
      <c r="N340" s="71">
        <v>31.32994801189054</v>
      </c>
      <c r="O340" s="71">
        <v>28.99913478907159</v>
      </c>
      <c r="P340" s="71">
        <v>50.112412738389317</v>
      </c>
      <c r="Q340" s="71">
        <v>1.80691032928329</v>
      </c>
      <c r="R340" s="71">
        <v>60.239516327830323</v>
      </c>
      <c r="S340" s="71">
        <v>0</v>
      </c>
      <c r="T340" s="72"/>
      <c r="U340" s="71">
        <v>21778257</v>
      </c>
      <c r="V340" s="71">
        <v>929</v>
      </c>
      <c r="W340" s="71">
        <v>977</v>
      </c>
      <c r="X340" s="71">
        <v>9220</v>
      </c>
      <c r="Y340" s="71">
        <v>15467</v>
      </c>
      <c r="Z340" s="71">
        <v>20722</v>
      </c>
      <c r="AA340" s="71">
        <v>11060</v>
      </c>
      <c r="AB340" s="71">
        <v>30646</v>
      </c>
      <c r="AC340" s="71">
        <v>10678644.999999998</v>
      </c>
      <c r="AD340" s="71">
        <v>0</v>
      </c>
      <c r="AE340" s="72"/>
      <c r="AF340" s="71">
        <v>184092031.7011807</v>
      </c>
      <c r="AG340" s="71">
        <v>1959637.4855404408</v>
      </c>
      <c r="AH340" s="71">
        <v>11070036.494554622</v>
      </c>
      <c r="AI340" s="71">
        <v>49635178.214635387</v>
      </c>
      <c r="AJ340" s="71">
        <v>68022451.26409173</v>
      </c>
      <c r="AK340" s="71"/>
      <c r="AL340" s="71"/>
      <c r="AM340" s="71">
        <v>3999643.4841614938</v>
      </c>
      <c r="AN340" s="71"/>
      <c r="AO340" s="71"/>
      <c r="AP340" s="71">
        <v>318778978.64416438</v>
      </c>
      <c r="AQ340" s="72"/>
      <c r="AR340" s="71">
        <v>1329</v>
      </c>
      <c r="AS340" s="71">
        <v>1058</v>
      </c>
      <c r="AT340" s="71">
        <v>0</v>
      </c>
      <c r="AU340" s="71">
        <v>0</v>
      </c>
      <c r="AV340" s="71">
        <v>0</v>
      </c>
      <c r="AW340" s="71">
        <v>0</v>
      </c>
      <c r="AX340" s="71"/>
      <c r="AY340" s="72"/>
      <c r="AZ340" s="71">
        <v>6913.3650000000016</v>
      </c>
      <c r="BA340" s="71">
        <v>76651.799999999945</v>
      </c>
      <c r="BB340" s="71">
        <v>0</v>
      </c>
      <c r="BC340" s="71">
        <v>0</v>
      </c>
      <c r="BD340" s="71">
        <v>0</v>
      </c>
      <c r="BE340" s="71">
        <v>0</v>
      </c>
      <c r="BF340" s="71"/>
      <c r="BG340" s="72"/>
      <c r="BH340" s="71">
        <v>8.7520000000000007</v>
      </c>
      <c r="BI340" s="71">
        <v>0</v>
      </c>
      <c r="BJ340" s="71">
        <v>57.51</v>
      </c>
      <c r="BK340" s="71">
        <v>0</v>
      </c>
      <c r="BL340" s="71">
        <v>0</v>
      </c>
      <c r="BM340" s="71">
        <v>0</v>
      </c>
      <c r="BN340" s="72"/>
      <c r="BO340" s="71">
        <v>2</v>
      </c>
      <c r="BP340" s="71">
        <v>0</v>
      </c>
      <c r="BQ340" s="71">
        <v>8</v>
      </c>
      <c r="BR340" s="71">
        <v>0</v>
      </c>
      <c r="BS340" s="71">
        <v>0</v>
      </c>
      <c r="BT340" s="71">
        <v>0</v>
      </c>
      <c r="BU340"/>
      <c r="BV340" s="70">
        <v>66.262</v>
      </c>
      <c r="BW340" s="70">
        <v>0</v>
      </c>
      <c r="BX340" s="70">
        <v>0</v>
      </c>
      <c r="BY340" s="70">
        <v>0</v>
      </c>
      <c r="BZ340" s="70">
        <v>0</v>
      </c>
      <c r="CA340" s="70">
        <v>0</v>
      </c>
      <c r="CB340" s="70">
        <v>0</v>
      </c>
      <c r="CC340" s="70">
        <v>0</v>
      </c>
      <c r="CD340" s="70">
        <v>0</v>
      </c>
    </row>
    <row r="341" spans="1:82">
      <c r="A341" s="70" t="s">
        <v>2084</v>
      </c>
      <c r="B341" s="70">
        <v>34</v>
      </c>
      <c r="C341" s="70">
        <v>18</v>
      </c>
      <c r="D341" s="70">
        <v>2</v>
      </c>
      <c r="E341" s="70">
        <v>2021</v>
      </c>
      <c r="F341" s="70" t="s">
        <v>160</v>
      </c>
      <c r="G341" s="70" t="s">
        <v>2066</v>
      </c>
      <c r="H341" s="70" t="s">
        <v>2067</v>
      </c>
      <c r="I341" s="148"/>
      <c r="J341" s="71">
        <v>97.196541799697656</v>
      </c>
      <c r="K341" s="71">
        <v>2.317744720174912</v>
      </c>
      <c r="L341" s="71">
        <v>35.947435339435202</v>
      </c>
      <c r="M341" s="71">
        <v>29.360274208348184</v>
      </c>
      <c r="N341" s="71">
        <v>28.235803082716064</v>
      </c>
      <c r="O341" s="71">
        <v>27.937033640275402</v>
      </c>
      <c r="P341" s="71">
        <v>51.145235187218809</v>
      </c>
      <c r="Q341" s="71">
        <v>1.76206451414722</v>
      </c>
      <c r="R341" s="71">
        <v>60.842891377736898</v>
      </c>
      <c r="S341" s="71">
        <v>0</v>
      </c>
      <c r="T341" s="72"/>
      <c r="U341" s="71">
        <v>25039916</v>
      </c>
      <c r="V341" s="71">
        <v>929</v>
      </c>
      <c r="W341" s="71">
        <v>977</v>
      </c>
      <c r="X341" s="71">
        <v>9220</v>
      </c>
      <c r="Y341" s="71">
        <v>15341</v>
      </c>
      <c r="Z341" s="71">
        <v>20555</v>
      </c>
      <c r="AA341" s="71">
        <v>11007</v>
      </c>
      <c r="AB341" s="71">
        <v>30179</v>
      </c>
      <c r="AC341" s="71">
        <v>10463301.999999998</v>
      </c>
      <c r="AD341" s="71">
        <v>0</v>
      </c>
      <c r="AE341" s="72"/>
      <c r="AF341" s="71">
        <v>186295752.00464514</v>
      </c>
      <c r="AG341" s="71">
        <v>1988024.98257474</v>
      </c>
      <c r="AH341" s="71">
        <v>10214729.421328448</v>
      </c>
      <c r="AI341" s="71">
        <v>55811620.471790902</v>
      </c>
      <c r="AJ341" s="71">
        <v>73003120.435646012</v>
      </c>
      <c r="AK341" s="71">
        <v>0</v>
      </c>
      <c r="AL341" s="71">
        <v>0</v>
      </c>
      <c r="AM341" s="71">
        <v>3961412.8701516842</v>
      </c>
      <c r="AN341" s="71">
        <v>0</v>
      </c>
      <c r="AO341" s="71">
        <v>0</v>
      </c>
      <c r="AP341" s="71">
        <v>331274660.18613696</v>
      </c>
      <c r="AQ341" s="72"/>
      <c r="AR341" s="71">
        <v>1371</v>
      </c>
      <c r="AS341" s="71">
        <v>1114</v>
      </c>
      <c r="AT341" s="71">
        <v>0</v>
      </c>
      <c r="AU341" s="71">
        <v>0</v>
      </c>
      <c r="AV341" s="71">
        <v>0</v>
      </c>
      <c r="AW341" s="71">
        <v>0</v>
      </c>
      <c r="AX341" s="71"/>
      <c r="AY341" s="72"/>
      <c r="AZ341" s="71">
        <v>7150.5250000000005</v>
      </c>
      <c r="BA341" s="71">
        <v>81184.099999999729</v>
      </c>
      <c r="BB341" s="71">
        <v>0</v>
      </c>
      <c r="BC341" s="71">
        <v>0</v>
      </c>
      <c r="BD341" s="71">
        <v>0</v>
      </c>
      <c r="BE341" s="71">
        <v>0</v>
      </c>
      <c r="BF341" s="71"/>
      <c r="BG341" s="72"/>
      <c r="BH341" s="71">
        <v>7.2320000000000002</v>
      </c>
      <c r="BI341" s="71">
        <v>0</v>
      </c>
      <c r="BJ341" s="71">
        <v>60.871000000000002</v>
      </c>
      <c r="BK341" s="71">
        <v>0</v>
      </c>
      <c r="BL341" s="71">
        <v>0</v>
      </c>
      <c r="BM341" s="71">
        <v>0</v>
      </c>
      <c r="BN341" s="72"/>
      <c r="BO341" s="71">
        <v>2</v>
      </c>
      <c r="BP341" s="71">
        <v>0</v>
      </c>
      <c r="BQ341" s="71">
        <v>8</v>
      </c>
      <c r="BR341" s="71">
        <v>0</v>
      </c>
      <c r="BS341" s="71">
        <v>0</v>
      </c>
      <c r="BT341" s="71">
        <v>0</v>
      </c>
      <c r="BU341"/>
      <c r="BV341" s="70">
        <v>68.102999999999994</v>
      </c>
      <c r="BW341" s="70">
        <v>0</v>
      </c>
      <c r="BX341" s="70">
        <v>0</v>
      </c>
      <c r="BY341" s="70">
        <v>0</v>
      </c>
      <c r="BZ341" s="70">
        <v>0</v>
      </c>
      <c r="CA341" s="70">
        <v>0</v>
      </c>
      <c r="CB341" s="70">
        <v>0</v>
      </c>
      <c r="CC341" s="70">
        <v>0</v>
      </c>
      <c r="CD341" s="70">
        <v>0</v>
      </c>
    </row>
    <row r="342" spans="1:82">
      <c r="A342" s="70" t="s">
        <v>2085</v>
      </c>
      <c r="B342" s="70">
        <v>34</v>
      </c>
      <c r="C342" s="70">
        <v>19</v>
      </c>
      <c r="D342" s="70">
        <v>2</v>
      </c>
      <c r="E342" s="70">
        <v>2022</v>
      </c>
      <c r="F342" s="70" t="s">
        <v>161</v>
      </c>
      <c r="G342" s="70" t="s">
        <v>2066</v>
      </c>
      <c r="H342" s="70" t="s">
        <v>2067</v>
      </c>
      <c r="I342" s="148"/>
      <c r="J342" s="71">
        <v>127.49484460310289</v>
      </c>
      <c r="K342" s="71">
        <v>2.1425206986408027</v>
      </c>
      <c r="L342" s="71">
        <v>35.58514044628118</v>
      </c>
      <c r="M342" s="71">
        <v>32.05936489142379</v>
      </c>
      <c r="N342" s="71">
        <v>38.146591962375041</v>
      </c>
      <c r="O342" s="71">
        <v>29.306790880370624</v>
      </c>
      <c r="P342" s="71">
        <v>50.482530258618183</v>
      </c>
      <c r="Q342" s="71">
        <v>1.7547922654511678</v>
      </c>
      <c r="R342" s="71">
        <v>60.244258974328552</v>
      </c>
      <c r="S342" s="71">
        <v>0</v>
      </c>
      <c r="T342" s="72"/>
      <c r="U342" s="71">
        <v>28912154</v>
      </c>
      <c r="V342" s="71">
        <v>929</v>
      </c>
      <c r="W342" s="71">
        <v>977</v>
      </c>
      <c r="X342" s="71">
        <v>9220</v>
      </c>
      <c r="Y342" s="71">
        <v>15306</v>
      </c>
      <c r="Z342" s="71">
        <v>20487</v>
      </c>
      <c r="AA342" s="71">
        <v>11030</v>
      </c>
      <c r="AB342" s="71">
        <v>29808</v>
      </c>
      <c r="AC342" s="71">
        <v>10490473.999999998</v>
      </c>
      <c r="AD342" s="71">
        <v>0</v>
      </c>
      <c r="AE342" s="72"/>
      <c r="AF342" s="71">
        <v>196733771.83886272</v>
      </c>
      <c r="AG342" s="71">
        <v>1594305.2818002037</v>
      </c>
      <c r="AH342" s="71">
        <v>11344159.709892418</v>
      </c>
      <c r="AI342" s="71">
        <v>50814288.985724509</v>
      </c>
      <c r="AJ342" s="71">
        <v>74925815.838399589</v>
      </c>
      <c r="AK342" s="71">
        <v>0</v>
      </c>
      <c r="AL342" s="71">
        <v>0</v>
      </c>
      <c r="AM342" s="71">
        <v>3849026.3916873005</v>
      </c>
      <c r="AN342" s="71">
        <v>0</v>
      </c>
      <c r="AO342" s="71">
        <v>0</v>
      </c>
      <c r="AP342" s="71">
        <v>339261368.04636669</v>
      </c>
      <c r="AQ342" s="72"/>
      <c r="AR342" s="71">
        <v>1426</v>
      </c>
      <c r="AS342" s="71">
        <v>1139</v>
      </c>
      <c r="AT342" s="71">
        <v>0</v>
      </c>
      <c r="AU342" s="71">
        <v>0</v>
      </c>
      <c r="AV342" s="71">
        <v>0</v>
      </c>
      <c r="AW342" s="71">
        <v>0</v>
      </c>
      <c r="AX342" s="71"/>
      <c r="AY342" s="72"/>
      <c r="AZ342" s="71">
        <v>7581.3649999999943</v>
      </c>
      <c r="BA342" s="71">
        <v>82416.099999999729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2086</v>
      </c>
      <c r="B343" s="70">
        <v>34</v>
      </c>
      <c r="C343" s="70">
        <v>20</v>
      </c>
      <c r="D343" s="70">
        <v>2</v>
      </c>
      <c r="E343" s="70">
        <v>2023</v>
      </c>
      <c r="F343" s="70" t="s">
        <v>1539</v>
      </c>
      <c r="G343" s="70" t="s">
        <v>2066</v>
      </c>
      <c r="H343" s="70" t="s">
        <v>2067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1495</v>
      </c>
      <c r="AS343" s="71">
        <v>1146</v>
      </c>
      <c r="AT343" s="71">
        <v>0</v>
      </c>
      <c r="AU343" s="71">
        <v>0</v>
      </c>
      <c r="AV343" s="71">
        <v>0</v>
      </c>
      <c r="AW343" s="71">
        <v>1</v>
      </c>
      <c r="AX343" s="71"/>
      <c r="AY343" s="72"/>
      <c r="AZ343" s="71">
        <v>8002.3849999999875</v>
      </c>
      <c r="BA343" s="71">
        <v>89693.199999999735</v>
      </c>
      <c r="BB343" s="71">
        <v>0</v>
      </c>
      <c r="BC343" s="71">
        <v>0</v>
      </c>
      <c r="BD343" s="71">
        <v>0</v>
      </c>
      <c r="BE343" s="71">
        <v>49</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2087</v>
      </c>
      <c r="B344" s="70">
        <v>34</v>
      </c>
      <c r="C344" s="70">
        <v>21</v>
      </c>
      <c r="D344" s="70">
        <v>2</v>
      </c>
      <c r="E344" s="70">
        <v>2024</v>
      </c>
      <c r="F344" s="70" t="s">
        <v>1554</v>
      </c>
      <c r="G344" s="70" t="s">
        <v>2066</v>
      </c>
      <c r="H344" s="70" t="s">
        <v>2067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2088</v>
      </c>
      <c r="B345" s="70">
        <v>86</v>
      </c>
      <c r="C345" s="70">
        <v>1</v>
      </c>
      <c r="D345" s="70">
        <v>6</v>
      </c>
      <c r="E345" s="70">
        <v>1990</v>
      </c>
      <c r="F345" s="70" t="s">
        <v>787</v>
      </c>
      <c r="G345" s="70" t="s">
        <v>2089</v>
      </c>
      <c r="H345" s="70" t="s">
        <v>2090</v>
      </c>
      <c r="I345" s="148"/>
      <c r="J345" s="71">
        <v>20.020140263157131</v>
      </c>
      <c r="K345" s="71">
        <v>1.0817096884243851</v>
      </c>
      <c r="L345" s="71">
        <v>0</v>
      </c>
      <c r="M345" s="71">
        <v>8.8706767444333856</v>
      </c>
      <c r="N345" s="71">
        <v>13.52866673729733</v>
      </c>
      <c r="O345" s="71">
        <v>15.36547610038391</v>
      </c>
      <c r="P345" s="71">
        <v>10.979728983931199</v>
      </c>
      <c r="Q345" s="71">
        <v>1.3277403737464899</v>
      </c>
      <c r="R345" s="71">
        <v>0</v>
      </c>
      <c r="S345" s="71">
        <v>1.6756467862661519</v>
      </c>
      <c r="T345" s="72"/>
      <c r="U345" s="71">
        <v>840067</v>
      </c>
      <c r="V345" s="71">
        <v>479</v>
      </c>
      <c r="W345" s="71">
        <v>0</v>
      </c>
      <c r="X345" s="71">
        <v>3303</v>
      </c>
      <c r="Y345" s="71">
        <v>5823</v>
      </c>
      <c r="Z345" s="71">
        <v>6320</v>
      </c>
      <c r="AA345" s="71">
        <v>2666</v>
      </c>
      <c r="AB345" s="71">
        <v>21558</v>
      </c>
      <c r="AC345" s="71">
        <v>0</v>
      </c>
      <c r="AD345" s="71">
        <v>1.6756467862661519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2091</v>
      </c>
      <c r="B346" s="70">
        <v>87</v>
      </c>
      <c r="C346" s="70">
        <v>2</v>
      </c>
      <c r="D346" s="70">
        <v>6</v>
      </c>
      <c r="E346" s="70">
        <v>2005</v>
      </c>
      <c r="F346" s="70" t="s">
        <v>789</v>
      </c>
      <c r="G346" s="70" t="s">
        <v>2089</v>
      </c>
      <c r="H346" s="70" t="s">
        <v>2090</v>
      </c>
      <c r="I346" s="148"/>
      <c r="J346" s="71">
        <v>21.347472961791809</v>
      </c>
      <c r="K346" s="71">
        <v>0.84041961452628688</v>
      </c>
      <c r="L346" s="71">
        <v>0</v>
      </c>
      <c r="M346" s="71">
        <v>21.70901757278671</v>
      </c>
      <c r="N346" s="71">
        <v>28.199780386990149</v>
      </c>
      <c r="O346" s="71">
        <v>31.36148020959789</v>
      </c>
      <c r="P346" s="71">
        <v>18.364679131340971</v>
      </c>
      <c r="Q346" s="71">
        <v>1.8265205681056</v>
      </c>
      <c r="R346" s="71">
        <v>0</v>
      </c>
      <c r="S346" s="71">
        <v>0</v>
      </c>
      <c r="T346" s="72"/>
      <c r="U346" s="71">
        <v>946638</v>
      </c>
      <c r="V346" s="71">
        <v>410</v>
      </c>
      <c r="W346" s="71">
        <v>0</v>
      </c>
      <c r="X346" s="71">
        <v>4415</v>
      </c>
      <c r="Y346" s="71">
        <v>10497</v>
      </c>
      <c r="Z346" s="71">
        <v>14927</v>
      </c>
      <c r="AA346" s="71">
        <v>3652</v>
      </c>
      <c r="AB346" s="71">
        <v>31003</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2092</v>
      </c>
      <c r="B347" s="70">
        <v>88</v>
      </c>
      <c r="C347" s="70">
        <v>3</v>
      </c>
      <c r="D347" s="70">
        <v>6</v>
      </c>
      <c r="E347" s="70">
        <v>2006</v>
      </c>
      <c r="F347" s="70" t="s">
        <v>790</v>
      </c>
      <c r="G347" s="70" t="s">
        <v>2089</v>
      </c>
      <c r="H347" s="70" t="s">
        <v>2090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2093</v>
      </c>
      <c r="B348" s="70">
        <v>89</v>
      </c>
      <c r="C348" s="70">
        <v>4</v>
      </c>
      <c r="D348" s="70">
        <v>6</v>
      </c>
      <c r="E348" s="70">
        <v>2007</v>
      </c>
      <c r="F348" s="70" t="s">
        <v>791</v>
      </c>
      <c r="G348" s="70" t="s">
        <v>2089</v>
      </c>
      <c r="H348" s="70" t="s">
        <v>2090</v>
      </c>
      <c r="I348" s="148"/>
      <c r="J348" s="71">
        <v>21.77689877417108</v>
      </c>
      <c r="K348" s="71">
        <v>0.94616142671841919</v>
      </c>
      <c r="L348" s="71">
        <v>1.1046787975097601</v>
      </c>
      <c r="M348" s="71">
        <v>22.65501535549468</v>
      </c>
      <c r="N348" s="71">
        <v>31.80002601194396</v>
      </c>
      <c r="O348" s="71">
        <v>30.356234253563649</v>
      </c>
      <c r="P348" s="71">
        <v>18.75107317894394</v>
      </c>
      <c r="Q348" s="71">
        <v>1.99580332854928</v>
      </c>
      <c r="R348" s="71">
        <v>0</v>
      </c>
      <c r="S348" s="71">
        <v>2.6496265187699999</v>
      </c>
      <c r="T348" s="72"/>
      <c r="U348" s="71">
        <v>1031174</v>
      </c>
      <c r="V348" s="71">
        <v>348</v>
      </c>
      <c r="W348" s="71">
        <v>13</v>
      </c>
      <c r="X348" s="71">
        <v>5888</v>
      </c>
      <c r="Y348" s="71">
        <v>11140</v>
      </c>
      <c r="Z348" s="71">
        <v>15020</v>
      </c>
      <c r="AA348" s="71">
        <v>3672</v>
      </c>
      <c r="AB348" s="71">
        <v>32085</v>
      </c>
      <c r="AC348" s="71">
        <v>0</v>
      </c>
      <c r="AD348" s="71">
        <v>2.6496265187699999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2094</v>
      </c>
      <c r="B349" s="70">
        <v>90</v>
      </c>
      <c r="C349" s="70">
        <v>5</v>
      </c>
      <c r="D349" s="70">
        <v>6</v>
      </c>
      <c r="E349" s="70">
        <v>2008</v>
      </c>
      <c r="F349" s="70" t="s">
        <v>792</v>
      </c>
      <c r="G349" s="1064" t="s">
        <v>2089</v>
      </c>
      <c r="H349" s="70" t="s">
        <v>2090</v>
      </c>
      <c r="I349" s="148"/>
      <c r="J349" s="71">
        <v>17.058673832113339</v>
      </c>
      <c r="K349" s="71">
        <v>0.74232756578766246</v>
      </c>
      <c r="L349" s="71">
        <v>0.99657574546321503</v>
      </c>
      <c r="M349" s="71">
        <v>24.809419103468631</v>
      </c>
      <c r="N349" s="71">
        <v>29.200489369314958</v>
      </c>
      <c r="O349" s="71">
        <v>29.23514244006256</v>
      </c>
      <c r="P349" s="71">
        <v>17.082183335345182</v>
      </c>
      <c r="Q349" s="71">
        <v>1.98302967586677</v>
      </c>
      <c r="R349" s="71">
        <v>0</v>
      </c>
      <c r="S349" s="71">
        <v>1.4276282021905959</v>
      </c>
      <c r="T349" s="72"/>
      <c r="U349" s="71">
        <v>911203</v>
      </c>
      <c r="V349" s="71">
        <v>348</v>
      </c>
      <c r="W349" s="71">
        <v>13</v>
      </c>
      <c r="X349" s="71">
        <v>5888</v>
      </c>
      <c r="Y349" s="71">
        <v>11423</v>
      </c>
      <c r="Z349" s="71">
        <v>14973</v>
      </c>
      <c r="AA349" s="71">
        <v>3349</v>
      </c>
      <c r="AB349" s="71">
        <v>32404</v>
      </c>
      <c r="AC349" s="71">
        <v>0</v>
      </c>
      <c r="AD349" s="71">
        <v>1.4276282021905959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2095</v>
      </c>
      <c r="B350" s="70">
        <v>91</v>
      </c>
      <c r="C350" s="70">
        <v>6</v>
      </c>
      <c r="D350" s="70">
        <v>6</v>
      </c>
      <c r="E350" s="70">
        <v>2009</v>
      </c>
      <c r="F350" s="70" t="s">
        <v>176</v>
      </c>
      <c r="G350" s="1064" t="s">
        <v>2089</v>
      </c>
      <c r="H350" s="70" t="s">
        <v>2090</v>
      </c>
      <c r="I350" s="148"/>
      <c r="J350" s="71">
        <v>12.95143503363102</v>
      </c>
      <c r="K350" s="71">
        <v>0.61695559328206695</v>
      </c>
      <c r="L350" s="71">
        <v>15.35877309922215</v>
      </c>
      <c r="M350" s="71">
        <v>22.989958557424011</v>
      </c>
      <c r="N350" s="71">
        <v>25.89069398745918</v>
      </c>
      <c r="O350" s="71">
        <v>30.079654464638601</v>
      </c>
      <c r="P350" s="71">
        <v>15.879188183299201</v>
      </c>
      <c r="Q350" s="71">
        <v>1.8913994945213499</v>
      </c>
      <c r="R350" s="71">
        <v>0</v>
      </c>
      <c r="S350" s="71">
        <v>2.6548677696953318</v>
      </c>
      <c r="T350" s="72"/>
      <c r="U350" s="71">
        <v>611436</v>
      </c>
      <c r="V350" s="71">
        <v>395</v>
      </c>
      <c r="W350" s="71">
        <v>240</v>
      </c>
      <c r="X350" s="71">
        <v>6733</v>
      </c>
      <c r="Y350" s="71">
        <v>11584</v>
      </c>
      <c r="Z350" s="71">
        <v>15206</v>
      </c>
      <c r="AA350" s="71">
        <v>3196</v>
      </c>
      <c r="AB350" s="71">
        <v>32444</v>
      </c>
      <c r="AC350" s="71">
        <v>0</v>
      </c>
      <c r="AD350" s="71">
        <v>2.6548677696953318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3.57</v>
      </c>
      <c r="BM350" s="71">
        <v>0</v>
      </c>
      <c r="BN350" s="72"/>
      <c r="BO350" s="71">
        <v>0</v>
      </c>
      <c r="BP350" s="71">
        <v>0</v>
      </c>
      <c r="BQ350" s="71">
        <v>0</v>
      </c>
      <c r="BR350" s="71">
        <v>0</v>
      </c>
      <c r="BS350" s="71">
        <v>1</v>
      </c>
      <c r="BT350" s="71">
        <v>0</v>
      </c>
      <c r="BU350"/>
      <c r="BV350" s="70">
        <v>3.57</v>
      </c>
      <c r="BW350" s="70">
        <v>0</v>
      </c>
      <c r="BX350" s="70">
        <v>0</v>
      </c>
      <c r="BY350" s="70">
        <v>0</v>
      </c>
      <c r="BZ350" s="70">
        <v>0</v>
      </c>
      <c r="CA350" s="70">
        <v>0</v>
      </c>
      <c r="CB350" s="70">
        <v>0</v>
      </c>
      <c r="CC350" s="70">
        <v>0</v>
      </c>
      <c r="CD350" s="70">
        <v>0</v>
      </c>
    </row>
    <row r="351" spans="1:82">
      <c r="A351" s="70" t="s">
        <v>2096</v>
      </c>
      <c r="B351" s="70">
        <v>92</v>
      </c>
      <c r="C351" s="70">
        <v>7</v>
      </c>
      <c r="D351" s="70">
        <v>6</v>
      </c>
      <c r="E351" s="70">
        <v>2010</v>
      </c>
      <c r="F351" s="70" t="s">
        <v>177</v>
      </c>
      <c r="G351" s="70" t="s">
        <v>2089</v>
      </c>
      <c r="H351" s="70" t="s">
        <v>2090</v>
      </c>
      <c r="I351" s="148"/>
      <c r="J351" s="71">
        <v>13.88695257884986</v>
      </c>
      <c r="K351" s="71">
        <v>0.86464612088039117</v>
      </c>
      <c r="L351" s="71">
        <v>14.28602624859702</v>
      </c>
      <c r="M351" s="71">
        <v>25.247900436913142</v>
      </c>
      <c r="N351" s="71">
        <v>28.426203501104101</v>
      </c>
      <c r="O351" s="71">
        <v>29.637301721244089</v>
      </c>
      <c r="P351" s="71">
        <v>15.648942914953849</v>
      </c>
      <c r="Q351" s="71">
        <v>1.9689314631642201</v>
      </c>
      <c r="R351" s="71">
        <v>0</v>
      </c>
      <c r="S351" s="71">
        <v>3.5381575009986239</v>
      </c>
      <c r="T351" s="72"/>
      <c r="U351" s="71">
        <v>639964</v>
      </c>
      <c r="V351" s="71">
        <v>395</v>
      </c>
      <c r="W351" s="71">
        <v>240</v>
      </c>
      <c r="X351" s="71">
        <v>6733</v>
      </c>
      <c r="Y351" s="71">
        <v>11735</v>
      </c>
      <c r="Z351" s="71">
        <v>15052</v>
      </c>
      <c r="AA351" s="71">
        <v>3071</v>
      </c>
      <c r="AB351" s="71">
        <v>32363</v>
      </c>
      <c r="AC351" s="71">
        <v>0</v>
      </c>
      <c r="AD351" s="71">
        <v>3.5381575009986239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2.8279999999999998</v>
      </c>
      <c r="BM351" s="71">
        <v>0</v>
      </c>
      <c r="BN351" s="72"/>
      <c r="BO351" s="71">
        <v>0</v>
      </c>
      <c r="BP351" s="71">
        <v>0</v>
      </c>
      <c r="BQ351" s="71">
        <v>0</v>
      </c>
      <c r="BR351" s="71">
        <v>0</v>
      </c>
      <c r="BS351" s="71">
        <v>1</v>
      </c>
      <c r="BT351" s="71">
        <v>0</v>
      </c>
      <c r="BU351"/>
      <c r="BV351" s="70">
        <v>2.8279999999999998</v>
      </c>
      <c r="BW351" s="70">
        <v>0</v>
      </c>
      <c r="BX351" s="70">
        <v>0</v>
      </c>
      <c r="BY351" s="70">
        <v>0</v>
      </c>
      <c r="BZ351" s="70">
        <v>0</v>
      </c>
      <c r="CA351" s="70">
        <v>0</v>
      </c>
      <c r="CB351" s="70">
        <v>0</v>
      </c>
      <c r="CC351" s="70">
        <v>0</v>
      </c>
      <c r="CD351" s="70">
        <v>0</v>
      </c>
    </row>
    <row r="352" spans="1:82">
      <c r="A352" s="70" t="s">
        <v>2097</v>
      </c>
      <c r="B352" s="70">
        <v>93</v>
      </c>
      <c r="C352" s="70">
        <v>8</v>
      </c>
      <c r="D352" s="70">
        <v>6</v>
      </c>
      <c r="E352" s="70">
        <v>2011</v>
      </c>
      <c r="F352" s="70" t="s">
        <v>178</v>
      </c>
      <c r="G352" s="70" t="s">
        <v>2089</v>
      </c>
      <c r="H352" s="70" t="s">
        <v>2090</v>
      </c>
      <c r="I352" s="148"/>
      <c r="J352" s="71">
        <v>13.552343688697411</v>
      </c>
      <c r="K352" s="71">
        <v>0.91066931214938329</v>
      </c>
      <c r="L352" s="71">
        <v>10.87931461762968</v>
      </c>
      <c r="M352" s="71">
        <v>31.662825243491259</v>
      </c>
      <c r="N352" s="71">
        <v>34.604375189544953</v>
      </c>
      <c r="O352" s="71">
        <v>29.136239577175342</v>
      </c>
      <c r="P352" s="71">
        <v>14.884960876485112</v>
      </c>
      <c r="Q352" s="71">
        <v>2.2599112772027898</v>
      </c>
      <c r="R352" s="71">
        <v>0</v>
      </c>
      <c r="S352" s="71">
        <v>7.5491522341082691</v>
      </c>
      <c r="T352" s="72"/>
      <c r="U352" s="71">
        <v>608560</v>
      </c>
      <c r="V352" s="71">
        <v>395</v>
      </c>
      <c r="W352" s="71">
        <v>240</v>
      </c>
      <c r="X352" s="71">
        <v>6733</v>
      </c>
      <c r="Y352" s="71">
        <v>11815</v>
      </c>
      <c r="Z352" s="71">
        <v>15119</v>
      </c>
      <c r="AA352" s="71">
        <v>3008</v>
      </c>
      <c r="AB352" s="71">
        <v>32203</v>
      </c>
      <c r="AC352" s="71">
        <v>0</v>
      </c>
      <c r="AD352" s="71">
        <v>7.5491522341082691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2.4750000000000001</v>
      </c>
      <c r="BM352" s="71">
        <v>0</v>
      </c>
      <c r="BN352" s="72"/>
      <c r="BO352" s="71">
        <v>0</v>
      </c>
      <c r="BP352" s="71">
        <v>0</v>
      </c>
      <c r="BQ352" s="71">
        <v>0</v>
      </c>
      <c r="BR352" s="71">
        <v>0</v>
      </c>
      <c r="BS352" s="71">
        <v>1</v>
      </c>
      <c r="BT352" s="71">
        <v>0</v>
      </c>
      <c r="BU352"/>
      <c r="BV352" s="70">
        <v>2.4750000000000001</v>
      </c>
      <c r="BW352" s="70">
        <v>0</v>
      </c>
      <c r="BX352" s="70">
        <v>0</v>
      </c>
      <c r="BY352" s="70">
        <v>0</v>
      </c>
      <c r="BZ352" s="70">
        <v>0</v>
      </c>
      <c r="CA352" s="70">
        <v>0</v>
      </c>
      <c r="CB352" s="70">
        <v>0</v>
      </c>
      <c r="CC352" s="70">
        <v>0</v>
      </c>
      <c r="CD352" s="70">
        <v>0</v>
      </c>
    </row>
    <row r="353" spans="1:82">
      <c r="A353" s="70" t="s">
        <v>2098</v>
      </c>
      <c r="B353" s="70">
        <v>94</v>
      </c>
      <c r="C353" s="70">
        <v>9</v>
      </c>
      <c r="D353" s="70">
        <v>6</v>
      </c>
      <c r="E353" s="70">
        <v>2012</v>
      </c>
      <c r="F353" s="70" t="s">
        <v>179</v>
      </c>
      <c r="G353" s="70" t="s">
        <v>2089</v>
      </c>
      <c r="H353" s="70" t="s">
        <v>2090</v>
      </c>
      <c r="I353" s="148"/>
      <c r="J353" s="71">
        <v>13.256429934499231</v>
      </c>
      <c r="K353" s="71">
        <v>0.85831812643038941</v>
      </c>
      <c r="L353" s="71">
        <v>10.669874020122419</v>
      </c>
      <c r="M353" s="71">
        <v>33.658449641487628</v>
      </c>
      <c r="N353" s="71">
        <v>35.094316035247971</v>
      </c>
      <c r="O353" s="71">
        <v>29.449959413368532</v>
      </c>
      <c r="P353" s="71">
        <v>14.621286084628681</v>
      </c>
      <c r="Q353" s="71">
        <v>2.4458935687026901</v>
      </c>
      <c r="R353" s="71">
        <v>0</v>
      </c>
      <c r="S353" s="71">
        <v>2.1667564087273852</v>
      </c>
      <c r="T353" s="72"/>
      <c r="U353" s="71">
        <v>582022</v>
      </c>
      <c r="V353" s="71">
        <v>395</v>
      </c>
      <c r="W353" s="71">
        <v>240</v>
      </c>
      <c r="X353" s="71">
        <v>6733</v>
      </c>
      <c r="Y353" s="71">
        <v>11938</v>
      </c>
      <c r="Z353" s="71">
        <v>15403</v>
      </c>
      <c r="AA353" s="71">
        <v>2938</v>
      </c>
      <c r="AB353" s="71">
        <v>32079</v>
      </c>
      <c r="AC353" s="71">
        <v>0</v>
      </c>
      <c r="AD353" s="71">
        <v>2.1667564087273852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3.101</v>
      </c>
      <c r="BM353" s="71">
        <v>0</v>
      </c>
      <c r="BN353" s="72"/>
      <c r="BO353" s="71">
        <v>0</v>
      </c>
      <c r="BP353" s="71">
        <v>0</v>
      </c>
      <c r="BQ353" s="71">
        <v>0</v>
      </c>
      <c r="BR353" s="71">
        <v>0</v>
      </c>
      <c r="BS353" s="71">
        <v>1</v>
      </c>
      <c r="BT353" s="71">
        <v>0</v>
      </c>
      <c r="BU353"/>
      <c r="BV353" s="70">
        <v>3.101</v>
      </c>
      <c r="BW353" s="70">
        <v>0</v>
      </c>
      <c r="BX353" s="70">
        <v>0</v>
      </c>
      <c r="BY353" s="70">
        <v>0</v>
      </c>
      <c r="BZ353" s="70">
        <v>0</v>
      </c>
      <c r="CA353" s="70">
        <v>0</v>
      </c>
      <c r="CB353" s="70">
        <v>0</v>
      </c>
      <c r="CC353" s="70">
        <v>0</v>
      </c>
      <c r="CD353" s="70">
        <v>0</v>
      </c>
    </row>
    <row r="354" spans="1:82">
      <c r="A354" s="70" t="s">
        <v>2099</v>
      </c>
      <c r="B354" s="70">
        <v>95</v>
      </c>
      <c r="C354" s="70">
        <v>10</v>
      </c>
      <c r="D354" s="70">
        <v>6</v>
      </c>
      <c r="E354" s="70">
        <v>2013</v>
      </c>
      <c r="F354" s="70" t="s">
        <v>180</v>
      </c>
      <c r="G354" s="70" t="s">
        <v>2089</v>
      </c>
      <c r="H354" s="70" t="s">
        <v>2090</v>
      </c>
      <c r="I354" s="148"/>
      <c r="J354" s="71">
        <v>14.593447241756079</v>
      </c>
      <c r="K354" s="71">
        <v>0.73447652568842903</v>
      </c>
      <c r="L354" s="71">
        <v>10.65715718305257</v>
      </c>
      <c r="M354" s="71">
        <v>32.900319761995092</v>
      </c>
      <c r="N354" s="71">
        <v>38.130541889874721</v>
      </c>
      <c r="O354" s="71">
        <v>28.304746335051451</v>
      </c>
      <c r="P354" s="71">
        <v>14.366666633595962</v>
      </c>
      <c r="Q354" s="71">
        <v>2.4693229198197999</v>
      </c>
      <c r="R354" s="71">
        <v>0</v>
      </c>
      <c r="S354" s="71">
        <v>2.2762151454221131</v>
      </c>
      <c r="T354" s="72"/>
      <c r="U354" s="71">
        <v>596729</v>
      </c>
      <c r="V354" s="71">
        <v>395</v>
      </c>
      <c r="W354" s="71">
        <v>240</v>
      </c>
      <c r="X354" s="71">
        <v>6733</v>
      </c>
      <c r="Y354" s="71">
        <v>12005</v>
      </c>
      <c r="Z354" s="71">
        <v>15465</v>
      </c>
      <c r="AA354" s="71">
        <v>2876</v>
      </c>
      <c r="AB354" s="71">
        <v>31922</v>
      </c>
      <c r="AC354" s="71">
        <v>0</v>
      </c>
      <c r="AD354" s="71">
        <v>2.2762151454221131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3.5009999999999999</v>
      </c>
      <c r="BM354" s="71">
        <v>0</v>
      </c>
      <c r="BN354" s="72"/>
      <c r="BO354" s="71">
        <v>0</v>
      </c>
      <c r="BP354" s="71">
        <v>0</v>
      </c>
      <c r="BQ354" s="71">
        <v>0</v>
      </c>
      <c r="BR354" s="71">
        <v>0</v>
      </c>
      <c r="BS354" s="71">
        <v>1</v>
      </c>
      <c r="BT354" s="71">
        <v>0</v>
      </c>
      <c r="BU354"/>
      <c r="BV354" s="70">
        <v>3.5009999999999999</v>
      </c>
      <c r="BW354" s="70">
        <v>0</v>
      </c>
      <c r="BX354" s="70">
        <v>0</v>
      </c>
      <c r="BY354" s="70">
        <v>0</v>
      </c>
      <c r="BZ354" s="70">
        <v>0</v>
      </c>
      <c r="CA354" s="70">
        <v>0</v>
      </c>
      <c r="CB354" s="70">
        <v>0</v>
      </c>
      <c r="CC354" s="70">
        <v>0</v>
      </c>
      <c r="CD354" s="70">
        <v>0</v>
      </c>
    </row>
    <row r="355" spans="1:82">
      <c r="A355" s="70" t="s">
        <v>2100</v>
      </c>
      <c r="B355" s="70">
        <v>96</v>
      </c>
      <c r="C355" s="70">
        <v>11</v>
      </c>
      <c r="D355" s="70">
        <v>6</v>
      </c>
      <c r="E355" s="70">
        <v>2014</v>
      </c>
      <c r="F355" s="70" t="s">
        <v>181</v>
      </c>
      <c r="G355" s="70" t="s">
        <v>2089</v>
      </c>
      <c r="H355" s="70" t="s">
        <v>2090</v>
      </c>
      <c r="I355" s="148"/>
      <c r="J355" s="71">
        <v>15.293959030095399</v>
      </c>
      <c r="K355" s="71">
        <v>0.85332744812864503</v>
      </c>
      <c r="L355" s="71">
        <v>11.61178598956532</v>
      </c>
      <c r="M355" s="71">
        <v>34.650510771285127</v>
      </c>
      <c r="N355" s="71">
        <v>34.387381431780433</v>
      </c>
      <c r="O355" s="71">
        <v>27.115969480505612</v>
      </c>
      <c r="P355" s="71">
        <v>14.43632104349142</v>
      </c>
      <c r="Q355" s="71">
        <v>2.3599653013114401</v>
      </c>
      <c r="R355" s="71">
        <v>0</v>
      </c>
      <c r="S355" s="71">
        <v>3.0716206392162722</v>
      </c>
      <c r="T355" s="72"/>
      <c r="U355" s="71">
        <v>675667</v>
      </c>
      <c r="V355" s="71">
        <v>375</v>
      </c>
      <c r="W355" s="71">
        <v>252</v>
      </c>
      <c r="X355" s="71">
        <v>6577</v>
      </c>
      <c r="Y355" s="71">
        <v>12103</v>
      </c>
      <c r="Z355" s="71">
        <v>15604</v>
      </c>
      <c r="AA355" s="71">
        <v>2875</v>
      </c>
      <c r="AB355" s="71">
        <v>31798</v>
      </c>
      <c r="AC355" s="71">
        <v>0</v>
      </c>
      <c r="AD355" s="71">
        <v>3.0716206392162722</v>
      </c>
      <c r="AE355" s="72"/>
      <c r="AF355" s="71"/>
      <c r="AG355" s="71"/>
      <c r="AH355" s="71"/>
      <c r="AI355" s="71"/>
      <c r="AJ355" s="71"/>
      <c r="AK355" s="71"/>
      <c r="AL355" s="71"/>
      <c r="AM355" s="71"/>
      <c r="AN355" s="71"/>
      <c r="AO355" s="71"/>
      <c r="AP355" s="71"/>
      <c r="AQ355" s="72"/>
      <c r="AR355" s="71">
        <v>833</v>
      </c>
      <c r="AS355" s="71">
        <v>76</v>
      </c>
      <c r="AT355" s="71">
        <v>0</v>
      </c>
      <c r="AU355" s="71">
        <v>0</v>
      </c>
      <c r="AV355" s="71">
        <v>0</v>
      </c>
      <c r="AW355" s="71">
        <v>0</v>
      </c>
      <c r="AX355" s="71"/>
      <c r="AY355" s="72"/>
      <c r="AZ355" s="71">
        <v>3040.4</v>
      </c>
      <c r="BA355" s="71">
        <v>2723.5</v>
      </c>
      <c r="BB355" s="71">
        <v>0</v>
      </c>
      <c r="BC355" s="71">
        <v>0</v>
      </c>
      <c r="BD355" s="71">
        <v>0</v>
      </c>
      <c r="BE355" s="71">
        <v>0</v>
      </c>
      <c r="BF355" s="71"/>
      <c r="BG355" s="72"/>
      <c r="BH355" s="71">
        <v>0</v>
      </c>
      <c r="BI355" s="71">
        <v>0</v>
      </c>
      <c r="BJ355" s="71">
        <v>0</v>
      </c>
      <c r="BK355" s="71">
        <v>0</v>
      </c>
      <c r="BL355" s="71">
        <v>3.2549999999999999</v>
      </c>
      <c r="BM355" s="71">
        <v>0</v>
      </c>
      <c r="BN355" s="72"/>
      <c r="BO355" s="71">
        <v>0</v>
      </c>
      <c r="BP355" s="71">
        <v>0</v>
      </c>
      <c r="BQ355" s="71">
        <v>0</v>
      </c>
      <c r="BR355" s="71">
        <v>0</v>
      </c>
      <c r="BS355" s="71">
        <v>1</v>
      </c>
      <c r="BT355" s="71">
        <v>0</v>
      </c>
      <c r="BU355"/>
      <c r="BV355" s="70">
        <v>3.2549999999999999</v>
      </c>
      <c r="BW355" s="70">
        <v>0</v>
      </c>
      <c r="BX355" s="70">
        <v>0</v>
      </c>
      <c r="BY355" s="70">
        <v>0</v>
      </c>
      <c r="BZ355" s="70">
        <v>0</v>
      </c>
      <c r="CA355" s="70">
        <v>0</v>
      </c>
      <c r="CB355" s="70">
        <v>0</v>
      </c>
      <c r="CC355" s="70">
        <v>0</v>
      </c>
      <c r="CD355" s="70">
        <v>0</v>
      </c>
    </row>
    <row r="356" spans="1:82">
      <c r="A356" s="70" t="s">
        <v>2101</v>
      </c>
      <c r="B356" s="70">
        <v>97</v>
      </c>
      <c r="C356" s="70">
        <v>12</v>
      </c>
      <c r="D356" s="70">
        <v>6</v>
      </c>
      <c r="E356" s="70">
        <v>2015</v>
      </c>
      <c r="F356" s="70" t="s">
        <v>182</v>
      </c>
      <c r="G356" s="70" t="s">
        <v>2089</v>
      </c>
      <c r="H356" s="70" t="s">
        <v>2090</v>
      </c>
      <c r="I356" s="148"/>
      <c r="J356" s="71">
        <v>14.687600950875471</v>
      </c>
      <c r="K356" s="71">
        <v>0.82152067156946407</v>
      </c>
      <c r="L356" s="71">
        <v>13.595536476884829</v>
      </c>
      <c r="M356" s="71">
        <v>32.161760513692002</v>
      </c>
      <c r="N356" s="71">
        <v>31.65550967156716</v>
      </c>
      <c r="O356" s="71">
        <v>27.064038347775899</v>
      </c>
      <c r="P356" s="71">
        <v>14.442701284517231</v>
      </c>
      <c r="Q356" s="71">
        <v>2.3053861106918601</v>
      </c>
      <c r="R356" s="71">
        <v>0</v>
      </c>
      <c r="S356" s="71">
        <v>2.5585008616439859</v>
      </c>
      <c r="T356" s="72"/>
      <c r="U356" s="71">
        <v>695067</v>
      </c>
      <c r="V356" s="71">
        <v>375</v>
      </c>
      <c r="W356" s="71">
        <v>252</v>
      </c>
      <c r="X356" s="71">
        <v>6577</v>
      </c>
      <c r="Y356" s="71">
        <v>12205</v>
      </c>
      <c r="Z356" s="71">
        <v>15724</v>
      </c>
      <c r="AA356" s="71">
        <v>2874</v>
      </c>
      <c r="AB356" s="71">
        <v>31731</v>
      </c>
      <c r="AC356" s="71">
        <v>0</v>
      </c>
      <c r="AD356" s="71">
        <v>2.5585008616439859</v>
      </c>
      <c r="AE356" s="72"/>
      <c r="AF356" s="71">
        <v>5843751.0097123589</v>
      </c>
      <c r="AG356" s="71">
        <v>651917.74854560301</v>
      </c>
      <c r="AH356" s="71">
        <v>2618192.9667878728</v>
      </c>
      <c r="AI356" s="71">
        <v>43945315.042043701</v>
      </c>
      <c r="AJ356" s="71">
        <v>45746663.179576531</v>
      </c>
      <c r="AK356" s="71">
        <v>0</v>
      </c>
      <c r="AL356" s="71">
        <v>0</v>
      </c>
      <c r="AM356" s="71">
        <v>4348600.4434612328</v>
      </c>
      <c r="AN356" s="71">
        <v>0</v>
      </c>
      <c r="AO356" s="71">
        <v>0</v>
      </c>
      <c r="AP356" s="71">
        <v>103154440.3901273</v>
      </c>
      <c r="AQ356" s="72"/>
      <c r="AR356" s="71">
        <v>952</v>
      </c>
      <c r="AS356" s="71">
        <v>98</v>
      </c>
      <c r="AT356" s="71">
        <v>0</v>
      </c>
      <c r="AU356" s="71">
        <v>0</v>
      </c>
      <c r="AV356" s="71">
        <v>0</v>
      </c>
      <c r="AW356" s="71">
        <v>0</v>
      </c>
      <c r="AX356" s="71"/>
      <c r="AY356" s="72"/>
      <c r="AZ356" s="71">
        <v>3480.5</v>
      </c>
      <c r="BA356" s="71">
        <v>3574.4</v>
      </c>
      <c r="BB356" s="71">
        <v>0</v>
      </c>
      <c r="BC356" s="71">
        <v>0</v>
      </c>
      <c r="BD356" s="71">
        <v>0</v>
      </c>
      <c r="BE356" s="71">
        <v>0</v>
      </c>
      <c r="BF356" s="71"/>
      <c r="BG356" s="72"/>
      <c r="BH356" s="71">
        <v>0</v>
      </c>
      <c r="BI356" s="71">
        <v>0</v>
      </c>
      <c r="BJ356" s="71">
        <v>0</v>
      </c>
      <c r="BK356" s="71">
        <v>0</v>
      </c>
      <c r="BL356" s="71">
        <v>3.3149999999999999</v>
      </c>
      <c r="BM356" s="71">
        <v>0</v>
      </c>
      <c r="BN356" s="72"/>
      <c r="BO356" s="71">
        <v>0</v>
      </c>
      <c r="BP356" s="71">
        <v>0</v>
      </c>
      <c r="BQ356" s="71">
        <v>0</v>
      </c>
      <c r="BR356" s="71">
        <v>0</v>
      </c>
      <c r="BS356" s="71">
        <v>1</v>
      </c>
      <c r="BT356" s="71">
        <v>0</v>
      </c>
      <c r="BU356"/>
      <c r="BV356" s="70">
        <v>3.3149999999999999</v>
      </c>
      <c r="BW356" s="70">
        <v>0</v>
      </c>
      <c r="BX356" s="70">
        <v>0</v>
      </c>
      <c r="BY356" s="70">
        <v>0</v>
      </c>
      <c r="BZ356" s="70">
        <v>0</v>
      </c>
      <c r="CA356" s="70">
        <v>0</v>
      </c>
      <c r="CB356" s="70">
        <v>0</v>
      </c>
      <c r="CC356" s="70">
        <v>0</v>
      </c>
      <c r="CD356" s="70">
        <v>0</v>
      </c>
    </row>
    <row r="357" spans="1:82">
      <c r="A357" s="70" t="s">
        <v>2102</v>
      </c>
      <c r="B357" s="70">
        <v>98</v>
      </c>
      <c r="C357" s="70">
        <v>13</v>
      </c>
      <c r="D357" s="70">
        <v>6</v>
      </c>
      <c r="E357" s="70">
        <v>2016</v>
      </c>
      <c r="F357" s="70" t="s">
        <v>155</v>
      </c>
      <c r="G357" s="70" t="s">
        <v>2089</v>
      </c>
      <c r="H357" s="70" t="s">
        <v>2090</v>
      </c>
      <c r="I357" s="148"/>
      <c r="J357" s="71">
        <v>16.345880954622178</v>
      </c>
      <c r="K357" s="71">
        <v>0.78125291769560157</v>
      </c>
      <c r="L357" s="71">
        <v>13.413252648012611</v>
      </c>
      <c r="M357" s="71">
        <v>29.03814844929315</v>
      </c>
      <c r="N357" s="71">
        <v>29.309347082819482</v>
      </c>
      <c r="O357" s="71">
        <v>26.890113253182545</v>
      </c>
      <c r="P357" s="71">
        <v>13.769617961128077</v>
      </c>
      <c r="Q357" s="71">
        <v>2.2410836116940906</v>
      </c>
      <c r="R357" s="71">
        <v>0</v>
      </c>
      <c r="S357" s="71">
        <v>4.20201935432108</v>
      </c>
      <c r="T357" s="72"/>
      <c r="U357" s="71">
        <v>775069</v>
      </c>
      <c r="V357" s="71">
        <v>375</v>
      </c>
      <c r="W357" s="71">
        <v>252</v>
      </c>
      <c r="X357" s="71">
        <v>6577</v>
      </c>
      <c r="Y357" s="71">
        <v>12346</v>
      </c>
      <c r="Z357" s="71">
        <v>15815</v>
      </c>
      <c r="AA357" s="71">
        <v>2834</v>
      </c>
      <c r="AB357" s="71">
        <v>31729</v>
      </c>
      <c r="AC357" s="71">
        <v>0</v>
      </c>
      <c r="AD357" s="71">
        <v>4.20201935432108</v>
      </c>
      <c r="AE357" s="72"/>
      <c r="AF357" s="71">
        <v>6498310.094500469</v>
      </c>
      <c r="AG357" s="71">
        <v>588943.13047358429</v>
      </c>
      <c r="AH357" s="71">
        <v>1887489.0527403229</v>
      </c>
      <c r="AI357" s="71">
        <v>43614766.885198534</v>
      </c>
      <c r="AJ357" s="71">
        <v>40186452.298348412</v>
      </c>
      <c r="AK357" s="71">
        <v>0</v>
      </c>
      <c r="AL357" s="71">
        <v>0</v>
      </c>
      <c r="AM357" s="71">
        <v>4351704.5747723486</v>
      </c>
      <c r="AN357" s="71">
        <v>0</v>
      </c>
      <c r="AO357" s="71">
        <v>0</v>
      </c>
      <c r="AP357" s="71">
        <v>97127666.03603366</v>
      </c>
      <c r="AQ357" s="72"/>
      <c r="AR357" s="71">
        <v>1035</v>
      </c>
      <c r="AS357" s="71">
        <v>119</v>
      </c>
      <c r="AT357" s="71">
        <v>0</v>
      </c>
      <c r="AU357" s="71">
        <v>0</v>
      </c>
      <c r="AV357" s="71">
        <v>0</v>
      </c>
      <c r="AW357" s="71">
        <v>0</v>
      </c>
      <c r="AX357" s="71"/>
      <c r="AY357" s="72"/>
      <c r="AZ357" s="71">
        <v>3811.5</v>
      </c>
      <c r="BA357" s="71">
        <v>5941.6</v>
      </c>
      <c r="BB357" s="71">
        <v>0</v>
      </c>
      <c r="BC357" s="71">
        <v>0</v>
      </c>
      <c r="BD357" s="71">
        <v>0</v>
      </c>
      <c r="BE357" s="71">
        <v>0</v>
      </c>
      <c r="BF357" s="71"/>
      <c r="BG357" s="72"/>
      <c r="BH357" s="71">
        <v>0</v>
      </c>
      <c r="BI357" s="71">
        <v>0</v>
      </c>
      <c r="BJ357" s="71">
        <v>0</v>
      </c>
      <c r="BK357" s="71">
        <v>0</v>
      </c>
      <c r="BL357" s="71">
        <v>3.2269999999999999</v>
      </c>
      <c r="BM357" s="71">
        <v>0</v>
      </c>
      <c r="BN357" s="72"/>
      <c r="BO357" s="71">
        <v>0</v>
      </c>
      <c r="BP357" s="71">
        <v>0</v>
      </c>
      <c r="BQ357" s="71">
        <v>0</v>
      </c>
      <c r="BR357" s="71">
        <v>0</v>
      </c>
      <c r="BS357" s="71">
        <v>1</v>
      </c>
      <c r="BT357" s="71">
        <v>0</v>
      </c>
      <c r="BU357"/>
      <c r="BV357" s="70">
        <v>3.2269999999999999</v>
      </c>
      <c r="BW357" s="70">
        <v>0</v>
      </c>
      <c r="BX357" s="70">
        <v>0</v>
      </c>
      <c r="BY357" s="70">
        <v>0</v>
      </c>
      <c r="BZ357" s="70">
        <v>0</v>
      </c>
      <c r="CA357" s="70">
        <v>0</v>
      </c>
      <c r="CB357" s="70">
        <v>0</v>
      </c>
      <c r="CC357" s="70">
        <v>0</v>
      </c>
      <c r="CD357" s="70">
        <v>0</v>
      </c>
    </row>
    <row r="358" spans="1:82">
      <c r="A358" s="70" t="s">
        <v>2103</v>
      </c>
      <c r="B358" s="70">
        <v>99</v>
      </c>
      <c r="C358" s="70">
        <v>14</v>
      </c>
      <c r="D358" s="70">
        <v>6</v>
      </c>
      <c r="E358" s="70">
        <v>2017</v>
      </c>
      <c r="F358" s="70" t="s">
        <v>156</v>
      </c>
      <c r="G358" s="70" t="s">
        <v>2089</v>
      </c>
      <c r="H358" s="70" t="s">
        <v>2090</v>
      </c>
      <c r="I358" s="148"/>
      <c r="J358" s="71">
        <v>15.326887853918684</v>
      </c>
      <c r="K358" s="71">
        <v>0.76936246755789817</v>
      </c>
      <c r="L358" s="71">
        <v>10.783066840684562</v>
      </c>
      <c r="M358" s="71">
        <v>25.291768369943188</v>
      </c>
      <c r="N358" s="71">
        <v>28.846057110800469</v>
      </c>
      <c r="O358" s="71">
        <v>26.717265648856401</v>
      </c>
      <c r="P358" s="71">
        <v>13.643768798972449</v>
      </c>
      <c r="Q358" s="71">
        <v>2.1511265921432701</v>
      </c>
      <c r="R358" s="71">
        <v>0</v>
      </c>
      <c r="S358" s="71">
        <v>3.6220712516262479</v>
      </c>
      <c r="T358" s="72"/>
      <c r="U358" s="71">
        <v>774456</v>
      </c>
      <c r="V358" s="71">
        <v>375</v>
      </c>
      <c r="W358" s="71">
        <v>252</v>
      </c>
      <c r="X358" s="71">
        <v>6577</v>
      </c>
      <c r="Y358" s="71">
        <v>12452</v>
      </c>
      <c r="Z358" s="71">
        <v>15974</v>
      </c>
      <c r="AA358" s="71">
        <v>2826</v>
      </c>
      <c r="AB358" s="71">
        <v>31494</v>
      </c>
      <c r="AC358" s="71">
        <v>0</v>
      </c>
      <c r="AD358" s="71">
        <v>3.6220712516262479</v>
      </c>
      <c r="AE358" s="72"/>
      <c r="AF358" s="71">
        <v>6294834.9072540561</v>
      </c>
      <c r="AG358" s="71">
        <v>622688.5433787622</v>
      </c>
      <c r="AH358" s="71">
        <v>2083795.7877803319</v>
      </c>
      <c r="AI358" s="71">
        <v>44143558.888466172</v>
      </c>
      <c r="AJ358" s="71">
        <v>45133497.54605376</v>
      </c>
      <c r="AK358" s="71">
        <v>0</v>
      </c>
      <c r="AL358" s="71">
        <v>0</v>
      </c>
      <c r="AM358" s="71">
        <v>4326232.5872329632</v>
      </c>
      <c r="AN358" s="71">
        <v>0</v>
      </c>
      <c r="AO358" s="71">
        <v>0</v>
      </c>
      <c r="AP358" s="71">
        <v>102604608.26016603</v>
      </c>
      <c r="AQ358" s="72"/>
      <c r="AR358" s="71">
        <v>1090</v>
      </c>
      <c r="AS358" s="71">
        <v>126</v>
      </c>
      <c r="AT358" s="71">
        <v>0</v>
      </c>
      <c r="AU358" s="71">
        <v>0</v>
      </c>
      <c r="AV358" s="71">
        <v>0</v>
      </c>
      <c r="AW358" s="71">
        <v>0</v>
      </c>
      <c r="AX358" s="71"/>
      <c r="AY358" s="72"/>
      <c r="AZ358" s="71">
        <v>4024.5</v>
      </c>
      <c r="BA358" s="71">
        <v>6102.5999999999995</v>
      </c>
      <c r="BB358" s="71">
        <v>0</v>
      </c>
      <c r="BC358" s="71">
        <v>0</v>
      </c>
      <c r="BD358" s="71">
        <v>0</v>
      </c>
      <c r="BE358" s="71">
        <v>0</v>
      </c>
      <c r="BF358" s="71"/>
      <c r="BG358" s="72"/>
      <c r="BH358" s="71">
        <v>0</v>
      </c>
      <c r="BI358" s="71">
        <v>0</v>
      </c>
      <c r="BJ358" s="71">
        <v>0</v>
      </c>
      <c r="BK358" s="71">
        <v>0</v>
      </c>
      <c r="BL358" s="71">
        <v>3.1349999999999998</v>
      </c>
      <c r="BM358" s="71">
        <v>0</v>
      </c>
      <c r="BN358" s="72"/>
      <c r="BO358" s="71">
        <v>0</v>
      </c>
      <c r="BP358" s="71">
        <v>0</v>
      </c>
      <c r="BQ358" s="71">
        <v>0</v>
      </c>
      <c r="BR358" s="71">
        <v>0</v>
      </c>
      <c r="BS358" s="71">
        <v>1</v>
      </c>
      <c r="BT358" s="71">
        <v>0</v>
      </c>
      <c r="BU358"/>
      <c r="BV358" s="70">
        <v>3.1349999999999998</v>
      </c>
      <c r="BW358" s="70">
        <v>0</v>
      </c>
      <c r="BX358" s="70">
        <v>0</v>
      </c>
      <c r="BY358" s="70">
        <v>0</v>
      </c>
      <c r="BZ358" s="70">
        <v>0</v>
      </c>
      <c r="CA358" s="70">
        <v>0</v>
      </c>
      <c r="CB358" s="70">
        <v>0</v>
      </c>
      <c r="CC358" s="70">
        <v>0</v>
      </c>
      <c r="CD358" s="70">
        <v>0</v>
      </c>
    </row>
    <row r="359" spans="1:82">
      <c r="A359" s="70" t="s">
        <v>2104</v>
      </c>
      <c r="B359" s="70">
        <v>100</v>
      </c>
      <c r="C359" s="70">
        <v>15</v>
      </c>
      <c r="D359" s="70">
        <v>6</v>
      </c>
      <c r="E359" s="70">
        <v>2018</v>
      </c>
      <c r="F359" s="70" t="s">
        <v>183</v>
      </c>
      <c r="G359" s="70" t="s">
        <v>2089</v>
      </c>
      <c r="H359" s="70" t="s">
        <v>2090</v>
      </c>
      <c r="I359" s="148"/>
      <c r="J359" s="71">
        <v>14.133841852547055</v>
      </c>
      <c r="K359" s="71">
        <v>0.67069526263204648</v>
      </c>
      <c r="L359" s="71">
        <v>9.7329151062922303</v>
      </c>
      <c r="M359" s="71">
        <v>21.119292983188977</v>
      </c>
      <c r="N359" s="71">
        <v>23.762714680491676</v>
      </c>
      <c r="O359" s="71">
        <v>26.064323175691968</v>
      </c>
      <c r="P359" s="71">
        <v>13.550974452420467</v>
      </c>
      <c r="Q359" s="71">
        <v>1.9824257064658699</v>
      </c>
      <c r="R359" s="71">
        <v>0</v>
      </c>
      <c r="S359" s="71">
        <v>3.8691581147245588</v>
      </c>
      <c r="T359" s="72"/>
      <c r="U359" s="71">
        <v>805478</v>
      </c>
      <c r="V359" s="71">
        <v>375</v>
      </c>
      <c r="W359" s="71">
        <v>252</v>
      </c>
      <c r="X359" s="71">
        <v>6577</v>
      </c>
      <c r="Y359" s="71">
        <v>12550</v>
      </c>
      <c r="Z359" s="71">
        <v>15882</v>
      </c>
      <c r="AA359" s="71">
        <v>2835</v>
      </c>
      <c r="AB359" s="71">
        <v>31278</v>
      </c>
      <c r="AC359" s="71">
        <v>0</v>
      </c>
      <c r="AD359" s="71">
        <v>3.8691581147245588</v>
      </c>
      <c r="AE359" s="72"/>
      <c r="AF359" s="71">
        <v>6280108.9432551442</v>
      </c>
      <c r="AG359" s="71">
        <v>537212.4608409683</v>
      </c>
      <c r="AH359" s="71">
        <v>1960297.1707524681</v>
      </c>
      <c r="AI359" s="71">
        <v>41140799.039206311</v>
      </c>
      <c r="AJ359" s="71">
        <v>43289819.115740366</v>
      </c>
      <c r="AK359" s="71">
        <v>0</v>
      </c>
      <c r="AL359" s="71">
        <v>0</v>
      </c>
      <c r="AM359" s="71">
        <v>4305451.4408389525</v>
      </c>
      <c r="AN359" s="71">
        <v>0</v>
      </c>
      <c r="AO359" s="71">
        <v>0</v>
      </c>
      <c r="AP359" s="71">
        <v>97513688.170634195</v>
      </c>
      <c r="AQ359" s="72"/>
      <c r="AR359" s="71">
        <v>1143</v>
      </c>
      <c r="AS359" s="71">
        <v>129</v>
      </c>
      <c r="AT359" s="71">
        <v>0</v>
      </c>
      <c r="AU359" s="71">
        <v>0</v>
      </c>
      <c r="AV359" s="71">
        <v>0</v>
      </c>
      <c r="AW359" s="71">
        <v>0</v>
      </c>
      <c r="AX359" s="71"/>
      <c r="AY359" s="72"/>
      <c r="AZ359" s="71">
        <v>4219.9999999999982</v>
      </c>
      <c r="BA359" s="71">
        <v>6178</v>
      </c>
      <c r="BB359" s="71">
        <v>0</v>
      </c>
      <c r="BC359" s="71">
        <v>0</v>
      </c>
      <c r="BD359" s="71">
        <v>0</v>
      </c>
      <c r="BE359" s="71">
        <v>0</v>
      </c>
      <c r="BF359" s="71"/>
      <c r="BG359" s="72"/>
      <c r="BH359" s="71">
        <v>0</v>
      </c>
      <c r="BI359" s="71">
        <v>0</v>
      </c>
      <c r="BJ359" s="71">
        <v>0</v>
      </c>
      <c r="BK359" s="71">
        <v>0</v>
      </c>
      <c r="BL359" s="71">
        <v>2.7109999999999999</v>
      </c>
      <c r="BM359" s="71">
        <v>0</v>
      </c>
      <c r="BN359" s="72"/>
      <c r="BO359" s="71">
        <v>0</v>
      </c>
      <c r="BP359" s="71">
        <v>0</v>
      </c>
      <c r="BQ359" s="71">
        <v>0</v>
      </c>
      <c r="BR359" s="71">
        <v>0</v>
      </c>
      <c r="BS359" s="71">
        <v>1</v>
      </c>
      <c r="BT359" s="71">
        <v>0</v>
      </c>
      <c r="BU359"/>
      <c r="BV359" s="70">
        <v>2.7109999999999999</v>
      </c>
      <c r="BW359" s="70">
        <v>0</v>
      </c>
      <c r="BX359" s="70">
        <v>0</v>
      </c>
      <c r="BY359" s="70">
        <v>0</v>
      </c>
      <c r="BZ359" s="70">
        <v>0</v>
      </c>
      <c r="CA359" s="70">
        <v>0</v>
      </c>
      <c r="CB359" s="70">
        <v>0</v>
      </c>
      <c r="CC359" s="70">
        <v>0</v>
      </c>
      <c r="CD359" s="70">
        <v>0</v>
      </c>
    </row>
    <row r="360" spans="1:82">
      <c r="A360" s="70" t="s">
        <v>2105</v>
      </c>
      <c r="B360" s="70">
        <v>101</v>
      </c>
      <c r="C360" s="70">
        <v>16</v>
      </c>
      <c r="D360" s="70">
        <v>6</v>
      </c>
      <c r="E360" s="70">
        <v>2019</v>
      </c>
      <c r="F360" s="70" t="s">
        <v>158</v>
      </c>
      <c r="G360" s="70" t="s">
        <v>2089</v>
      </c>
      <c r="H360" s="70" t="s">
        <v>2090</v>
      </c>
      <c r="I360" s="148"/>
      <c r="J360" s="71">
        <v>13.046520855550602</v>
      </c>
      <c r="K360" s="71">
        <v>0.62572573704850154</v>
      </c>
      <c r="L360" s="71">
        <v>9.818625928993491</v>
      </c>
      <c r="M360" s="71">
        <v>20.403293834114013</v>
      </c>
      <c r="N360" s="71">
        <v>24.737842908091984</v>
      </c>
      <c r="O360" s="71">
        <v>25.187399490349858</v>
      </c>
      <c r="P360" s="71">
        <v>13.523139197515098</v>
      </c>
      <c r="Q360" s="71">
        <v>1.90209409700392</v>
      </c>
      <c r="R360" s="71">
        <v>0</v>
      </c>
      <c r="S360" s="71">
        <v>3.4892565295598694</v>
      </c>
      <c r="T360" s="72"/>
      <c r="U360" s="71">
        <v>778582</v>
      </c>
      <c r="V360" s="71">
        <v>375</v>
      </c>
      <c r="W360" s="71">
        <v>252</v>
      </c>
      <c r="X360" s="71">
        <v>6577</v>
      </c>
      <c r="Y360" s="71">
        <v>12537</v>
      </c>
      <c r="Z360" s="71">
        <v>15769</v>
      </c>
      <c r="AA360" s="71">
        <v>2808</v>
      </c>
      <c r="AB360" s="71">
        <v>30823</v>
      </c>
      <c r="AC360" s="71">
        <v>0</v>
      </c>
      <c r="AD360" s="71">
        <v>3.489256529559869</v>
      </c>
      <c r="AE360" s="72"/>
      <c r="AF360" s="71">
        <v>5753062.5117792236</v>
      </c>
      <c r="AG360" s="71">
        <v>541699.64495968574</v>
      </c>
      <c r="AH360" s="71">
        <v>2098205.7099031028</v>
      </c>
      <c r="AI360" s="71">
        <v>41935596.275469057</v>
      </c>
      <c r="AJ360" s="71">
        <v>46380367.753512964</v>
      </c>
      <c r="AK360" s="71">
        <v>0</v>
      </c>
      <c r="AL360" s="71">
        <v>0</v>
      </c>
      <c r="AM360" s="71">
        <v>4197860.564580231</v>
      </c>
      <c r="AN360" s="71">
        <v>0</v>
      </c>
      <c r="AO360" s="71">
        <v>0</v>
      </c>
      <c r="AP360" s="71">
        <v>100906792.46020427</v>
      </c>
      <c r="AQ360" s="72"/>
      <c r="AR360" s="71">
        <v>1172</v>
      </c>
      <c r="AS360" s="71">
        <v>134</v>
      </c>
      <c r="AT360" s="71">
        <v>0</v>
      </c>
      <c r="AU360" s="71">
        <v>0</v>
      </c>
      <c r="AV360" s="71">
        <v>0</v>
      </c>
      <c r="AW360" s="71">
        <v>0</v>
      </c>
      <c r="AX360" s="71"/>
      <c r="AY360" s="72"/>
      <c r="AZ360" s="71">
        <v>4343.7</v>
      </c>
      <c r="BA360" s="71">
        <v>6537.0000000000018</v>
      </c>
      <c r="BB360" s="71">
        <v>0</v>
      </c>
      <c r="BC360" s="71">
        <v>0</v>
      </c>
      <c r="BD360" s="71">
        <v>0</v>
      </c>
      <c r="BE360" s="71">
        <v>0</v>
      </c>
      <c r="BF360" s="71"/>
      <c r="BG360" s="72"/>
      <c r="BH360" s="71">
        <v>0</v>
      </c>
      <c r="BI360" s="71">
        <v>0</v>
      </c>
      <c r="BJ360" s="71">
        <v>0</v>
      </c>
      <c r="BK360" s="71">
        <v>0</v>
      </c>
      <c r="BL360" s="71">
        <v>2.2789999999999999</v>
      </c>
      <c r="BM360" s="71">
        <v>0</v>
      </c>
      <c r="BN360" s="72"/>
      <c r="BO360" s="71">
        <v>0</v>
      </c>
      <c r="BP360" s="71">
        <v>0</v>
      </c>
      <c r="BQ360" s="71">
        <v>0</v>
      </c>
      <c r="BR360" s="71">
        <v>0</v>
      </c>
      <c r="BS360" s="71">
        <v>1</v>
      </c>
      <c r="BT360" s="71">
        <v>0</v>
      </c>
      <c r="BU360"/>
      <c r="BV360" s="70">
        <v>2.2789999999999999</v>
      </c>
      <c r="BW360" s="70">
        <v>0</v>
      </c>
      <c r="BX360" s="70">
        <v>0</v>
      </c>
      <c r="BY360" s="70">
        <v>0</v>
      </c>
      <c r="BZ360" s="70">
        <v>0</v>
      </c>
      <c r="CA360" s="70">
        <v>0</v>
      </c>
      <c r="CB360" s="70">
        <v>0</v>
      </c>
      <c r="CC360" s="70">
        <v>0</v>
      </c>
      <c r="CD360" s="70">
        <v>0</v>
      </c>
    </row>
    <row r="361" spans="1:82">
      <c r="A361" s="70" t="s">
        <v>2106</v>
      </c>
      <c r="B361" s="70">
        <v>102</v>
      </c>
      <c r="C361" s="70">
        <v>17</v>
      </c>
      <c r="D361" s="70">
        <v>6</v>
      </c>
      <c r="E361" s="70">
        <v>2020</v>
      </c>
      <c r="F361" s="70" t="s">
        <v>159</v>
      </c>
      <c r="G361" s="70" t="s">
        <v>2089</v>
      </c>
      <c r="H361" s="70" t="s">
        <v>2090</v>
      </c>
      <c r="I361" s="148"/>
      <c r="J361" s="71">
        <v>13.78067927154707</v>
      </c>
      <c r="K361" s="71">
        <v>0.63540334141680754</v>
      </c>
      <c r="L361" s="71">
        <v>3.1806157987268193</v>
      </c>
      <c r="M361" s="71">
        <v>20.660799797513111</v>
      </c>
      <c r="N361" s="71">
        <v>24.645034249922784</v>
      </c>
      <c r="O361" s="71">
        <v>22.155887558178819</v>
      </c>
      <c r="P361" s="71">
        <v>12.781836919981581</v>
      </c>
      <c r="Q361" s="71">
        <v>1.79794829932666</v>
      </c>
      <c r="R361" s="71">
        <v>0</v>
      </c>
      <c r="S361" s="71">
        <v>4.8520888001238536</v>
      </c>
      <c r="T361" s="72"/>
      <c r="U361" s="71">
        <v>798269</v>
      </c>
      <c r="V361" s="71">
        <v>337</v>
      </c>
      <c r="W361" s="71">
        <v>104</v>
      </c>
      <c r="X361" s="71">
        <v>6753</v>
      </c>
      <c r="Y361" s="71">
        <v>12577</v>
      </c>
      <c r="Z361" s="71">
        <v>15832</v>
      </c>
      <c r="AA361" s="71">
        <v>2821</v>
      </c>
      <c r="AB361" s="71">
        <v>30494</v>
      </c>
      <c r="AC361" s="71">
        <v>0</v>
      </c>
      <c r="AD361" s="71">
        <v>4.8520888001238536</v>
      </c>
      <c r="AE361" s="72"/>
      <c r="AF361" s="71">
        <v>6287910.222104162</v>
      </c>
      <c r="AG361" s="71">
        <v>498300.86686197604</v>
      </c>
      <c r="AH361" s="71">
        <v>695184.46030287258</v>
      </c>
      <c r="AI361" s="71">
        <v>40488815.990907043</v>
      </c>
      <c r="AJ361" s="71">
        <v>45923067.2930023</v>
      </c>
      <c r="AK361" s="71"/>
      <c r="AL361" s="71"/>
      <c r="AM361" s="71">
        <v>3979805.7954062712</v>
      </c>
      <c r="AN361" s="71"/>
      <c r="AO361" s="71"/>
      <c r="AP361" s="71">
        <v>97873084.628584623</v>
      </c>
      <c r="AQ361" s="72"/>
      <c r="AR361" s="71">
        <v>1200</v>
      </c>
      <c r="AS361" s="71">
        <v>138</v>
      </c>
      <c r="AT361" s="71">
        <v>0</v>
      </c>
      <c r="AU361" s="71">
        <v>0</v>
      </c>
      <c r="AV361" s="71">
        <v>0</v>
      </c>
      <c r="AW361" s="71">
        <v>0</v>
      </c>
      <c r="AX361" s="71"/>
      <c r="AY361" s="72"/>
      <c r="AZ361" s="71">
        <v>4487.6999999999953</v>
      </c>
      <c r="BA361" s="71">
        <v>7726.6000000000013</v>
      </c>
      <c r="BB361" s="71">
        <v>0</v>
      </c>
      <c r="BC361" s="71">
        <v>0</v>
      </c>
      <c r="BD361" s="71">
        <v>0</v>
      </c>
      <c r="BE361" s="71">
        <v>0</v>
      </c>
      <c r="BF361" s="71"/>
      <c r="BG361" s="72"/>
      <c r="BH361" s="71">
        <v>0</v>
      </c>
      <c r="BI361" s="71">
        <v>0</v>
      </c>
      <c r="BJ361" s="71">
        <v>0</v>
      </c>
      <c r="BK361" s="71">
        <v>0</v>
      </c>
      <c r="BL361" s="71">
        <v>2.2639999999999998</v>
      </c>
      <c r="BM361" s="71">
        <v>0</v>
      </c>
      <c r="BN361" s="72"/>
      <c r="BO361" s="71">
        <v>0</v>
      </c>
      <c r="BP361" s="71">
        <v>0</v>
      </c>
      <c r="BQ361" s="71">
        <v>0</v>
      </c>
      <c r="BR361" s="71">
        <v>0</v>
      </c>
      <c r="BS361" s="71">
        <v>1</v>
      </c>
      <c r="BT361" s="71">
        <v>0</v>
      </c>
      <c r="BU361"/>
      <c r="BV361" s="70">
        <v>2.2639999999999998</v>
      </c>
      <c r="BW361" s="70">
        <v>0</v>
      </c>
      <c r="BX361" s="70">
        <v>0</v>
      </c>
      <c r="BY361" s="70">
        <v>0</v>
      </c>
      <c r="BZ361" s="70">
        <v>0</v>
      </c>
      <c r="CA361" s="70">
        <v>0</v>
      </c>
      <c r="CB361" s="70">
        <v>0</v>
      </c>
      <c r="CC361" s="70">
        <v>0</v>
      </c>
      <c r="CD361" s="70">
        <v>0</v>
      </c>
    </row>
    <row r="362" spans="1:82">
      <c r="A362" s="70" t="s">
        <v>2107</v>
      </c>
      <c r="B362" s="70">
        <v>102</v>
      </c>
      <c r="C362" s="70">
        <v>18</v>
      </c>
      <c r="D362" s="70">
        <v>6</v>
      </c>
      <c r="E362" s="70">
        <v>2021</v>
      </c>
      <c r="F362" s="70" t="s">
        <v>160</v>
      </c>
      <c r="G362" s="70" t="s">
        <v>2089</v>
      </c>
      <c r="H362" s="70" t="s">
        <v>2090</v>
      </c>
      <c r="I362" s="148"/>
      <c r="J362" s="71">
        <v>18.295213134721045</v>
      </c>
      <c r="K362" s="71">
        <v>0.64891813324548764</v>
      </c>
      <c r="L362" s="71">
        <v>3.3261554433544744</v>
      </c>
      <c r="M362" s="71">
        <v>19.500907721964126</v>
      </c>
      <c r="N362" s="71">
        <v>22.562691687579655</v>
      </c>
      <c r="O362" s="71">
        <v>21.360176146464035</v>
      </c>
      <c r="P362" s="71">
        <v>13.568100912753602</v>
      </c>
      <c r="Q362" s="71">
        <v>1.75196354456746</v>
      </c>
      <c r="R362" s="71">
        <v>0</v>
      </c>
      <c r="S362" s="71">
        <v>3.5955240883703721</v>
      </c>
      <c r="T362" s="72"/>
      <c r="U362" s="71">
        <v>1130862</v>
      </c>
      <c r="V362" s="71">
        <v>337</v>
      </c>
      <c r="W362" s="71">
        <v>104</v>
      </c>
      <c r="X362" s="71">
        <v>6753</v>
      </c>
      <c r="Y362" s="71">
        <v>12548</v>
      </c>
      <c r="Z362" s="71">
        <v>15716</v>
      </c>
      <c r="AA362" s="71">
        <v>2920</v>
      </c>
      <c r="AB362" s="71">
        <v>30006</v>
      </c>
      <c r="AC362" s="71">
        <v>0</v>
      </c>
      <c r="AD362" s="71">
        <v>3.5955240883703721</v>
      </c>
      <c r="AE362" s="72"/>
      <c r="AF362" s="71">
        <v>8385794.2937322725</v>
      </c>
      <c r="AG362" s="71">
        <v>532136.95344698045</v>
      </c>
      <c r="AH362" s="71">
        <v>703018.20891179552</v>
      </c>
      <c r="AI362" s="71">
        <v>43960987.860964961</v>
      </c>
      <c r="AJ362" s="71">
        <v>47095450.460323207</v>
      </c>
      <c r="AK362" s="71">
        <v>0</v>
      </c>
      <c r="AL362" s="71">
        <v>0</v>
      </c>
      <c r="AM362" s="71">
        <v>3938704.2175609344</v>
      </c>
      <c r="AN362" s="71">
        <v>0</v>
      </c>
      <c r="AO362" s="71">
        <v>0</v>
      </c>
      <c r="AP362" s="71">
        <v>104616091.99494015</v>
      </c>
      <c r="AQ362" s="72"/>
      <c r="AR362" s="71">
        <v>1226</v>
      </c>
      <c r="AS362" s="71">
        <v>140</v>
      </c>
      <c r="AT362" s="71">
        <v>0</v>
      </c>
      <c r="AU362" s="71">
        <v>0</v>
      </c>
      <c r="AV362" s="71">
        <v>0</v>
      </c>
      <c r="AW362" s="71">
        <v>0</v>
      </c>
      <c r="AX362" s="71"/>
      <c r="AY362" s="72"/>
      <c r="AZ362" s="71">
        <v>4640.1999999999935</v>
      </c>
      <c r="BA362" s="71">
        <v>7825.6000000000013</v>
      </c>
      <c r="BB362" s="71">
        <v>0</v>
      </c>
      <c r="BC362" s="71">
        <v>0</v>
      </c>
      <c r="BD362" s="71">
        <v>0</v>
      </c>
      <c r="BE362" s="71">
        <v>0</v>
      </c>
      <c r="BF362" s="71"/>
      <c r="BG362" s="72"/>
      <c r="BH362" s="71">
        <v>0</v>
      </c>
      <c r="BI362" s="71">
        <v>0</v>
      </c>
      <c r="BJ362" s="71">
        <v>0</v>
      </c>
      <c r="BK362" s="71">
        <v>0</v>
      </c>
      <c r="BL362" s="71">
        <v>2.4740000000000002</v>
      </c>
      <c r="BM362" s="71">
        <v>0</v>
      </c>
      <c r="BN362" s="72"/>
      <c r="BO362" s="71">
        <v>0</v>
      </c>
      <c r="BP362" s="71">
        <v>0</v>
      </c>
      <c r="BQ362" s="71">
        <v>0</v>
      </c>
      <c r="BR362" s="71">
        <v>0</v>
      </c>
      <c r="BS362" s="71">
        <v>1</v>
      </c>
      <c r="BT362" s="71">
        <v>0</v>
      </c>
      <c r="BU362"/>
      <c r="BV362" s="70">
        <v>2.4740000000000002</v>
      </c>
      <c r="BW362" s="70">
        <v>0</v>
      </c>
      <c r="BX362" s="70">
        <v>0</v>
      </c>
      <c r="BY362" s="70">
        <v>0</v>
      </c>
      <c r="BZ362" s="70">
        <v>0</v>
      </c>
      <c r="CA362" s="70">
        <v>0</v>
      </c>
      <c r="CB362" s="70">
        <v>0</v>
      </c>
      <c r="CC362" s="70">
        <v>0</v>
      </c>
      <c r="CD362" s="70">
        <v>0</v>
      </c>
    </row>
    <row r="363" spans="1:82">
      <c r="A363" s="70" t="s">
        <v>2108</v>
      </c>
      <c r="B363" s="70">
        <v>102</v>
      </c>
      <c r="C363" s="70">
        <v>19</v>
      </c>
      <c r="D363" s="70">
        <v>6</v>
      </c>
      <c r="E363" s="70">
        <v>2022</v>
      </c>
      <c r="F363" s="70" t="s">
        <v>161</v>
      </c>
      <c r="G363" s="70" t="s">
        <v>2089</v>
      </c>
      <c r="H363" s="70" t="s">
        <v>2090</v>
      </c>
      <c r="I363" s="148"/>
      <c r="J363" s="71">
        <v>14.484804428666692</v>
      </c>
      <c r="K363" s="71">
        <v>0.62370026913853949</v>
      </c>
      <c r="L363" s="71">
        <v>3.0421472301880446</v>
      </c>
      <c r="M363" s="71">
        <v>21.963794991144216</v>
      </c>
      <c r="N363" s="71">
        <v>26.326272269892382</v>
      </c>
      <c r="O363" s="71">
        <v>22.278711435099922</v>
      </c>
      <c r="P363" s="71">
        <v>13.364368844529928</v>
      </c>
      <c r="Q363" s="71">
        <v>1.7407812429344818</v>
      </c>
      <c r="R363" s="71">
        <v>0</v>
      </c>
      <c r="S363" s="71">
        <v>4.5941428736332126</v>
      </c>
      <c r="T363" s="72"/>
      <c r="U363" s="71">
        <v>1001121</v>
      </c>
      <c r="V363" s="71">
        <v>337</v>
      </c>
      <c r="W363" s="71">
        <v>104</v>
      </c>
      <c r="X363" s="71">
        <v>6753</v>
      </c>
      <c r="Y363" s="71">
        <v>12571</v>
      </c>
      <c r="Z363" s="71">
        <v>15574</v>
      </c>
      <c r="AA363" s="71">
        <v>2920</v>
      </c>
      <c r="AB363" s="71">
        <v>29570</v>
      </c>
      <c r="AC363" s="71">
        <v>0</v>
      </c>
      <c r="AD363" s="71">
        <v>4.5941428736332126</v>
      </c>
      <c r="AE363" s="72"/>
      <c r="AF363" s="71">
        <v>6325183.8107639784</v>
      </c>
      <c r="AG363" s="71">
        <v>526499.50113965233</v>
      </c>
      <c r="AH363" s="71">
        <v>748925.82957666717</v>
      </c>
      <c r="AI363" s="71">
        <v>42578978.641463824</v>
      </c>
      <c r="AJ363" s="71">
        <v>49950165.501450352</v>
      </c>
      <c r="AK363" s="71">
        <v>0</v>
      </c>
      <c r="AL363" s="71">
        <v>0</v>
      </c>
      <c r="AM363" s="71">
        <v>3818294.0956184072</v>
      </c>
      <c r="AN363" s="71">
        <v>0</v>
      </c>
      <c r="AO363" s="71">
        <v>0</v>
      </c>
      <c r="AP363" s="71">
        <v>103948047.38001288</v>
      </c>
      <c r="AQ363" s="72"/>
      <c r="AR363" s="71">
        <v>1246</v>
      </c>
      <c r="AS363" s="71">
        <v>142</v>
      </c>
      <c r="AT363" s="71">
        <v>0</v>
      </c>
      <c r="AU363" s="71">
        <v>0</v>
      </c>
      <c r="AV363" s="71">
        <v>0</v>
      </c>
      <c r="AW363" s="71">
        <v>0</v>
      </c>
      <c r="AX363" s="71"/>
      <c r="AY363" s="72"/>
      <c r="AZ363" s="71">
        <v>4777.5999999999931</v>
      </c>
      <c r="BA363" s="71">
        <v>8374.1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2109</v>
      </c>
      <c r="B364" s="70">
        <v>102</v>
      </c>
      <c r="C364" s="70">
        <v>20</v>
      </c>
      <c r="D364" s="70">
        <v>6</v>
      </c>
      <c r="E364" s="70">
        <v>2023</v>
      </c>
      <c r="F364" s="70" t="s">
        <v>1539</v>
      </c>
      <c r="G364" s="70" t="s">
        <v>2089</v>
      </c>
      <c r="H364" s="70" t="s">
        <v>2090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1286</v>
      </c>
      <c r="AS364" s="71">
        <v>141</v>
      </c>
      <c r="AT364" s="71">
        <v>0</v>
      </c>
      <c r="AU364" s="71">
        <v>0</v>
      </c>
      <c r="AV364" s="71">
        <v>0</v>
      </c>
      <c r="AW364" s="71">
        <v>0</v>
      </c>
      <c r="AX364" s="71"/>
      <c r="AY364" s="72"/>
      <c r="AZ364" s="71">
        <v>5013.9999999999927</v>
      </c>
      <c r="BA364" s="71">
        <v>8363.2000000000007</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2110</v>
      </c>
      <c r="B365" s="70">
        <v>102</v>
      </c>
      <c r="C365" s="70">
        <v>21</v>
      </c>
      <c r="D365" s="70">
        <v>6</v>
      </c>
      <c r="E365" s="70">
        <v>2024</v>
      </c>
      <c r="F365" s="70" t="s">
        <v>1554</v>
      </c>
      <c r="G365" s="70" t="s">
        <v>2089</v>
      </c>
      <c r="H365" s="70" t="s">
        <v>2090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2111</v>
      </c>
      <c r="B366" s="70">
        <v>256</v>
      </c>
      <c r="C366" s="70">
        <v>1</v>
      </c>
      <c r="D366" s="70">
        <v>16</v>
      </c>
      <c r="E366" s="70">
        <v>1990</v>
      </c>
      <c r="F366" s="70" t="s">
        <v>787</v>
      </c>
      <c r="G366" s="70" t="s">
        <v>2112</v>
      </c>
      <c r="H366" s="70" t="s">
        <v>2113</v>
      </c>
      <c r="I366" s="148"/>
      <c r="J366" s="71">
        <v>3.1158988552152529</v>
      </c>
      <c r="K366" s="71">
        <v>3.2290745053124499</v>
      </c>
      <c r="L366" s="71">
        <v>0</v>
      </c>
      <c r="M366" s="71">
        <v>25.418362091108719</v>
      </c>
      <c r="N366" s="71">
        <v>25.133661394558931</v>
      </c>
      <c r="O366" s="71">
        <v>16.953079881009021</v>
      </c>
      <c r="P366" s="71">
        <v>11.41216392140786</v>
      </c>
      <c r="Q366" s="71">
        <v>1.2767445007776601</v>
      </c>
      <c r="R366" s="71">
        <v>0</v>
      </c>
      <c r="S366" s="71">
        <v>1.305744543102983</v>
      </c>
      <c r="T366" s="72"/>
      <c r="U366" s="71">
        <v>147214</v>
      </c>
      <c r="V366" s="71">
        <v>754</v>
      </c>
      <c r="W366" s="71">
        <v>0</v>
      </c>
      <c r="X366" s="71">
        <v>5511</v>
      </c>
      <c r="Y366" s="71">
        <v>5778</v>
      </c>
      <c r="Z366" s="71">
        <v>6973</v>
      </c>
      <c r="AA366" s="71">
        <v>2771</v>
      </c>
      <c r="AB366" s="71">
        <v>20730</v>
      </c>
      <c r="AC366" s="71">
        <v>0</v>
      </c>
      <c r="AD366" s="71">
        <v>1.305744543102983</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2114</v>
      </c>
      <c r="B367" s="70">
        <v>257</v>
      </c>
      <c r="C367" s="70">
        <v>2</v>
      </c>
      <c r="D367" s="70">
        <v>16</v>
      </c>
      <c r="E367" s="70">
        <v>2005</v>
      </c>
      <c r="F367" s="70" t="s">
        <v>789</v>
      </c>
      <c r="G367" s="70" t="s">
        <v>2112</v>
      </c>
      <c r="H367" s="70" t="s">
        <v>2113</v>
      </c>
      <c r="I367" s="148"/>
      <c r="J367" s="71">
        <v>2.7271263080517651</v>
      </c>
      <c r="K367" s="71">
        <v>3.2315236082281151</v>
      </c>
      <c r="L367" s="71">
        <v>0</v>
      </c>
      <c r="M367" s="71">
        <v>105.9627715128892</v>
      </c>
      <c r="N367" s="71">
        <v>47.656539401223498</v>
      </c>
      <c r="O367" s="71">
        <v>32.224987167871127</v>
      </c>
      <c r="P367" s="71">
        <v>17.756210846868839</v>
      </c>
      <c r="Q367" s="71">
        <v>1.5836757536769499</v>
      </c>
      <c r="R367" s="71">
        <v>0</v>
      </c>
      <c r="S367" s="71">
        <v>4.168285967129159</v>
      </c>
      <c r="T367" s="72"/>
      <c r="U367" s="71">
        <v>111252</v>
      </c>
      <c r="V367" s="71">
        <v>857</v>
      </c>
      <c r="W367" s="71">
        <v>0</v>
      </c>
      <c r="X367" s="71">
        <v>9877</v>
      </c>
      <c r="Y367" s="71">
        <v>9612</v>
      </c>
      <c r="Z367" s="71">
        <v>15338</v>
      </c>
      <c r="AA367" s="71">
        <v>3531</v>
      </c>
      <c r="AB367" s="71">
        <v>26881</v>
      </c>
      <c r="AC367" s="71">
        <v>0</v>
      </c>
      <c r="AD367" s="71">
        <v>4.168285967129159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2115</v>
      </c>
      <c r="B368" s="70">
        <v>258</v>
      </c>
      <c r="C368" s="70">
        <v>3</v>
      </c>
      <c r="D368" s="70">
        <v>16</v>
      </c>
      <c r="E368" s="70">
        <v>2006</v>
      </c>
      <c r="F368" s="70" t="s">
        <v>790</v>
      </c>
      <c r="G368" s="1064" t="s">
        <v>2112</v>
      </c>
      <c r="H368" s="70" t="s">
        <v>2113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2116</v>
      </c>
      <c r="B369" s="70">
        <v>259</v>
      </c>
      <c r="C369" s="70">
        <v>4</v>
      </c>
      <c r="D369" s="70">
        <v>16</v>
      </c>
      <c r="E369" s="70">
        <v>2007</v>
      </c>
      <c r="F369" s="70" t="s">
        <v>791</v>
      </c>
      <c r="G369" s="1064" t="s">
        <v>2112</v>
      </c>
      <c r="H369" s="70" t="s">
        <v>2113</v>
      </c>
      <c r="I369" s="148"/>
      <c r="J369" s="71">
        <v>2.1305535453798119</v>
      </c>
      <c r="K369" s="71">
        <v>2.7862801769105139</v>
      </c>
      <c r="L369" s="71">
        <v>0</v>
      </c>
      <c r="M369" s="71">
        <v>86.378850492892084</v>
      </c>
      <c r="N369" s="71">
        <v>44.183850012645721</v>
      </c>
      <c r="O369" s="71">
        <v>31.635561569309701</v>
      </c>
      <c r="P369" s="71">
        <v>18.12808000687663</v>
      </c>
      <c r="Q369" s="71">
        <v>1.6857804583766201</v>
      </c>
      <c r="R369" s="71">
        <v>0</v>
      </c>
      <c r="S369" s="71">
        <v>5.958653648781608</v>
      </c>
      <c r="T369" s="72"/>
      <c r="U369" s="71">
        <v>95542</v>
      </c>
      <c r="V369" s="71">
        <v>749</v>
      </c>
      <c r="W369" s="71">
        <v>0</v>
      </c>
      <c r="X369" s="71">
        <v>11181</v>
      </c>
      <c r="Y369" s="71">
        <v>10036</v>
      </c>
      <c r="Z369" s="71">
        <v>15653</v>
      </c>
      <c r="AA369" s="71">
        <v>3550</v>
      </c>
      <c r="AB369" s="71">
        <v>27101</v>
      </c>
      <c r="AC369" s="71">
        <v>0</v>
      </c>
      <c r="AD369" s="71">
        <v>5.958653648781608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2117</v>
      </c>
      <c r="B370" s="70">
        <v>260</v>
      </c>
      <c r="C370" s="70">
        <v>5</v>
      </c>
      <c r="D370" s="70">
        <v>16</v>
      </c>
      <c r="E370" s="70">
        <v>2008</v>
      </c>
      <c r="F370" s="70" t="s">
        <v>792</v>
      </c>
      <c r="G370" s="70" t="s">
        <v>2112</v>
      </c>
      <c r="H370" s="70" t="s">
        <v>2113</v>
      </c>
      <c r="I370" s="148"/>
      <c r="J370" s="71">
        <v>1.726017270215036</v>
      </c>
      <c r="K370" s="71">
        <v>2.157015337419752</v>
      </c>
      <c r="L370" s="71">
        <v>0</v>
      </c>
      <c r="M370" s="71">
        <v>96.551655247176711</v>
      </c>
      <c r="N370" s="71">
        <v>47.492266423336581</v>
      </c>
      <c r="O370" s="71">
        <v>30.719060709911449</v>
      </c>
      <c r="P370" s="71">
        <v>17.582050151369021</v>
      </c>
      <c r="Q370" s="71">
        <v>1.6669468380735299</v>
      </c>
      <c r="R370" s="71">
        <v>0</v>
      </c>
      <c r="S370" s="71">
        <v>5.9498700714550594</v>
      </c>
      <c r="T370" s="72"/>
      <c r="U370" s="71">
        <v>89619</v>
      </c>
      <c r="V370" s="71">
        <v>749</v>
      </c>
      <c r="W370" s="71">
        <v>0</v>
      </c>
      <c r="X370" s="71">
        <v>11181</v>
      </c>
      <c r="Y370" s="71">
        <v>10207</v>
      </c>
      <c r="Z370" s="71">
        <v>15733</v>
      </c>
      <c r="AA370" s="71">
        <v>3447</v>
      </c>
      <c r="AB370" s="71">
        <v>27239</v>
      </c>
      <c r="AC370" s="71">
        <v>0</v>
      </c>
      <c r="AD370" s="71">
        <v>5.9498700714550594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2118</v>
      </c>
      <c r="B371" s="70">
        <v>261</v>
      </c>
      <c r="C371" s="70">
        <v>6</v>
      </c>
      <c r="D371" s="70">
        <v>16</v>
      </c>
      <c r="E371" s="70">
        <v>2009</v>
      </c>
      <c r="F371" s="70" t="s">
        <v>176</v>
      </c>
      <c r="G371" s="70" t="s">
        <v>2112</v>
      </c>
      <c r="H371" s="70" t="s">
        <v>2113</v>
      </c>
      <c r="I371" s="148"/>
      <c r="J371" s="71">
        <v>2.2220018923840539</v>
      </c>
      <c r="K371" s="71">
        <v>1.852500319708464</v>
      </c>
      <c r="L371" s="71">
        <v>0.180312672898325</v>
      </c>
      <c r="M371" s="71">
        <v>87.496129196932827</v>
      </c>
      <c r="N371" s="71">
        <v>42.950718630870718</v>
      </c>
      <c r="O371" s="71">
        <v>31.646344346000809</v>
      </c>
      <c r="P371" s="71">
        <v>16.972248696542572</v>
      </c>
      <c r="Q371" s="71">
        <v>1.5938497774692899</v>
      </c>
      <c r="R371" s="71">
        <v>0</v>
      </c>
      <c r="S371" s="71">
        <v>5.6445510945724031</v>
      </c>
      <c r="T371" s="72"/>
      <c r="U371" s="71">
        <v>103274</v>
      </c>
      <c r="V371" s="71">
        <v>642</v>
      </c>
      <c r="W371" s="71">
        <v>4</v>
      </c>
      <c r="X371" s="71">
        <v>11307</v>
      </c>
      <c r="Y371" s="71">
        <v>10354</v>
      </c>
      <c r="Z371" s="71">
        <v>15998</v>
      </c>
      <c r="AA371" s="71">
        <v>3416</v>
      </c>
      <c r="AB371" s="71">
        <v>27340</v>
      </c>
      <c r="AC371" s="71">
        <v>0</v>
      </c>
      <c r="AD371" s="71">
        <v>5.6445510945724031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70.2</v>
      </c>
      <c r="BM371" s="71">
        <v>0</v>
      </c>
      <c r="BN371" s="72"/>
      <c r="BO371" s="71">
        <v>0</v>
      </c>
      <c r="BP371" s="71">
        <v>0</v>
      </c>
      <c r="BQ371" s="71">
        <v>0</v>
      </c>
      <c r="BR371" s="71">
        <v>0</v>
      </c>
      <c r="BS371" s="71">
        <v>4</v>
      </c>
      <c r="BT371" s="71">
        <v>0</v>
      </c>
      <c r="BU371"/>
      <c r="BV371" s="70">
        <v>70.2</v>
      </c>
      <c r="BW371" s="70">
        <v>0</v>
      </c>
      <c r="BX371" s="70">
        <v>0</v>
      </c>
      <c r="BY371" s="70">
        <v>0</v>
      </c>
      <c r="BZ371" s="70">
        <v>0</v>
      </c>
      <c r="CA371" s="70">
        <v>0</v>
      </c>
      <c r="CB371" s="70">
        <v>0</v>
      </c>
      <c r="CC371" s="70">
        <v>0</v>
      </c>
      <c r="CD371" s="70">
        <v>0</v>
      </c>
    </row>
    <row r="372" spans="1:82">
      <c r="A372" s="70" t="s">
        <v>2119</v>
      </c>
      <c r="B372" s="70">
        <v>262</v>
      </c>
      <c r="C372" s="70">
        <v>7</v>
      </c>
      <c r="D372" s="70">
        <v>16</v>
      </c>
      <c r="E372" s="70">
        <v>2010</v>
      </c>
      <c r="F372" s="70" t="s">
        <v>177</v>
      </c>
      <c r="G372" s="70" t="s">
        <v>2112</v>
      </c>
      <c r="H372" s="70" t="s">
        <v>2113</v>
      </c>
      <c r="I372" s="148"/>
      <c r="J372" s="71">
        <v>1.0674656240432161</v>
      </c>
      <c r="K372" s="71">
        <v>1.963990235070135</v>
      </c>
      <c r="L372" s="71">
        <v>0.17579861481224709</v>
      </c>
      <c r="M372" s="71">
        <v>90.708954738651357</v>
      </c>
      <c r="N372" s="71">
        <v>46.270268315749377</v>
      </c>
      <c r="O372" s="71">
        <v>32.710901773520341</v>
      </c>
      <c r="P372" s="71">
        <v>16.917776124274429</v>
      </c>
      <c r="Q372" s="71">
        <v>1.68377922857995</v>
      </c>
      <c r="R372" s="71">
        <v>0</v>
      </c>
      <c r="S372" s="71">
        <v>7.2621005267293786</v>
      </c>
      <c r="T372" s="72"/>
      <c r="U372" s="71">
        <v>56257</v>
      </c>
      <c r="V372" s="71">
        <v>642</v>
      </c>
      <c r="W372" s="71">
        <v>4</v>
      </c>
      <c r="X372" s="71">
        <v>11307</v>
      </c>
      <c r="Y372" s="71">
        <v>10568</v>
      </c>
      <c r="Z372" s="71">
        <v>16613</v>
      </c>
      <c r="AA372" s="71">
        <v>3320</v>
      </c>
      <c r="AB372" s="71">
        <v>27676</v>
      </c>
      <c r="AC372" s="71">
        <v>0</v>
      </c>
      <c r="AD372" s="71">
        <v>7.2621005267293786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45.323999999999998</v>
      </c>
      <c r="BM372" s="71">
        <v>0</v>
      </c>
      <c r="BN372" s="72"/>
      <c r="BO372" s="71">
        <v>0</v>
      </c>
      <c r="BP372" s="71">
        <v>0</v>
      </c>
      <c r="BQ372" s="71">
        <v>0</v>
      </c>
      <c r="BR372" s="71">
        <v>0</v>
      </c>
      <c r="BS372" s="71">
        <v>4</v>
      </c>
      <c r="BT372" s="71">
        <v>0</v>
      </c>
      <c r="BU372"/>
      <c r="BV372" s="70">
        <v>45.323999999999998</v>
      </c>
      <c r="BW372" s="70">
        <v>0</v>
      </c>
      <c r="BX372" s="70">
        <v>0</v>
      </c>
      <c r="BY372" s="70">
        <v>0</v>
      </c>
      <c r="BZ372" s="70">
        <v>0</v>
      </c>
      <c r="CA372" s="70">
        <v>0</v>
      </c>
      <c r="CB372" s="70">
        <v>0</v>
      </c>
      <c r="CC372" s="70">
        <v>0</v>
      </c>
      <c r="CD372" s="70">
        <v>0</v>
      </c>
    </row>
    <row r="373" spans="1:82">
      <c r="A373" s="70" t="s">
        <v>2120</v>
      </c>
      <c r="B373" s="70">
        <v>263</v>
      </c>
      <c r="C373" s="70">
        <v>8</v>
      </c>
      <c r="D373" s="70">
        <v>16</v>
      </c>
      <c r="E373" s="70">
        <v>2011</v>
      </c>
      <c r="F373" s="70" t="s">
        <v>178</v>
      </c>
      <c r="G373" s="70" t="s">
        <v>2112</v>
      </c>
      <c r="H373" s="70" t="s">
        <v>2113</v>
      </c>
      <c r="I373" s="148"/>
      <c r="J373" s="71">
        <v>2.066557468563476</v>
      </c>
      <c r="K373" s="71">
        <v>2.218945820587761</v>
      </c>
      <c r="L373" s="71">
        <v>0.19736151288299769</v>
      </c>
      <c r="M373" s="71">
        <v>88.297854986646485</v>
      </c>
      <c r="N373" s="71">
        <v>48.326708373556308</v>
      </c>
      <c r="O373" s="71">
        <v>32.924972099744735</v>
      </c>
      <c r="P373" s="71">
        <v>16.418982775325002</v>
      </c>
      <c r="Q373" s="71">
        <v>1.94916733609624</v>
      </c>
      <c r="R373" s="71">
        <v>0</v>
      </c>
      <c r="S373" s="71">
        <v>6.4204558106933387</v>
      </c>
      <c r="T373" s="72"/>
      <c r="U373" s="71">
        <v>115565</v>
      </c>
      <c r="V373" s="71">
        <v>642</v>
      </c>
      <c r="W373" s="71">
        <v>4</v>
      </c>
      <c r="X373" s="71">
        <v>11307</v>
      </c>
      <c r="Y373" s="71">
        <v>10704</v>
      </c>
      <c r="Z373" s="71">
        <v>17085</v>
      </c>
      <c r="AA373" s="71">
        <v>3318</v>
      </c>
      <c r="AB373" s="71">
        <v>27775</v>
      </c>
      <c r="AC373" s="71">
        <v>0</v>
      </c>
      <c r="AD373" s="71">
        <v>6.4204558106933387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45.106999999999999</v>
      </c>
      <c r="BM373" s="71">
        <v>0</v>
      </c>
      <c r="BN373" s="72"/>
      <c r="BO373" s="71">
        <v>0</v>
      </c>
      <c r="BP373" s="71">
        <v>0</v>
      </c>
      <c r="BQ373" s="71">
        <v>0</v>
      </c>
      <c r="BR373" s="71">
        <v>0</v>
      </c>
      <c r="BS373" s="71">
        <v>4</v>
      </c>
      <c r="BT373" s="71">
        <v>0</v>
      </c>
      <c r="BU373"/>
      <c r="BV373" s="70">
        <v>45.106999999999999</v>
      </c>
      <c r="BW373" s="70">
        <v>0</v>
      </c>
      <c r="BX373" s="70">
        <v>0</v>
      </c>
      <c r="BY373" s="70">
        <v>0</v>
      </c>
      <c r="BZ373" s="70">
        <v>0</v>
      </c>
      <c r="CA373" s="70">
        <v>0</v>
      </c>
      <c r="CB373" s="70">
        <v>0</v>
      </c>
      <c r="CC373" s="70">
        <v>0</v>
      </c>
      <c r="CD373" s="70">
        <v>0</v>
      </c>
    </row>
    <row r="374" spans="1:82">
      <c r="A374" s="70" t="s">
        <v>2121</v>
      </c>
      <c r="B374" s="70">
        <v>264</v>
      </c>
      <c r="C374" s="70">
        <v>9</v>
      </c>
      <c r="D374" s="70">
        <v>16</v>
      </c>
      <c r="E374" s="70">
        <v>2012</v>
      </c>
      <c r="F374" s="70" t="s">
        <v>179</v>
      </c>
      <c r="G374" s="70" t="s">
        <v>2112</v>
      </c>
      <c r="H374" s="70" t="s">
        <v>2113</v>
      </c>
      <c r="I374" s="148"/>
      <c r="J374" s="71">
        <v>1.598298813362462</v>
      </c>
      <c r="K374" s="71">
        <v>1.9638317485853021</v>
      </c>
      <c r="L374" s="71">
        <v>0.1904195331293369</v>
      </c>
      <c r="M374" s="71">
        <v>91.52331378489599</v>
      </c>
      <c r="N374" s="71">
        <v>43.545675711423208</v>
      </c>
      <c r="O374" s="71">
        <v>33.80732210265419</v>
      </c>
      <c r="P374" s="71">
        <v>16.293427719902756</v>
      </c>
      <c r="Q374" s="71">
        <v>2.1576839084983099</v>
      </c>
      <c r="R374" s="71">
        <v>0</v>
      </c>
      <c r="S374" s="71">
        <v>7.3432302912651979</v>
      </c>
      <c r="T374" s="72"/>
      <c r="U374" s="71">
        <v>100644</v>
      </c>
      <c r="V374" s="71">
        <v>642</v>
      </c>
      <c r="W374" s="71">
        <v>4</v>
      </c>
      <c r="X374" s="71">
        <v>11307</v>
      </c>
      <c r="Y374" s="71">
        <v>11081</v>
      </c>
      <c r="Z374" s="71">
        <v>17682</v>
      </c>
      <c r="AA374" s="71">
        <v>3274</v>
      </c>
      <c r="AB374" s="71">
        <v>28299</v>
      </c>
      <c r="AC374" s="71">
        <v>0</v>
      </c>
      <c r="AD374" s="71">
        <v>7.3432302912651979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40.234999999999999</v>
      </c>
      <c r="BM374" s="71">
        <v>0</v>
      </c>
      <c r="BN374" s="72"/>
      <c r="BO374" s="71">
        <v>0</v>
      </c>
      <c r="BP374" s="71">
        <v>0</v>
      </c>
      <c r="BQ374" s="71">
        <v>0</v>
      </c>
      <c r="BR374" s="71">
        <v>0</v>
      </c>
      <c r="BS374" s="71">
        <v>4</v>
      </c>
      <c r="BT374" s="71">
        <v>0</v>
      </c>
      <c r="BU374"/>
      <c r="BV374" s="70">
        <v>40.234999999999999</v>
      </c>
      <c r="BW374" s="70">
        <v>0</v>
      </c>
      <c r="BX374" s="70">
        <v>0</v>
      </c>
      <c r="BY374" s="70">
        <v>0</v>
      </c>
      <c r="BZ374" s="70">
        <v>0</v>
      </c>
      <c r="CA374" s="70">
        <v>0</v>
      </c>
      <c r="CB374" s="70">
        <v>0</v>
      </c>
      <c r="CC374" s="70">
        <v>0</v>
      </c>
      <c r="CD374" s="70">
        <v>0</v>
      </c>
    </row>
    <row r="375" spans="1:82">
      <c r="A375" s="70" t="s">
        <v>2122</v>
      </c>
      <c r="B375" s="70">
        <v>265</v>
      </c>
      <c r="C375" s="70">
        <v>10</v>
      </c>
      <c r="D375" s="70">
        <v>16</v>
      </c>
      <c r="E375" s="70">
        <v>2013</v>
      </c>
      <c r="F375" s="70" t="s">
        <v>180</v>
      </c>
      <c r="G375" s="70" t="s">
        <v>2112</v>
      </c>
      <c r="H375" s="70" t="s">
        <v>2113</v>
      </c>
      <c r="I375" s="148"/>
      <c r="J375" s="71">
        <v>1.6950654149882951</v>
      </c>
      <c r="K375" s="71">
        <v>1.8245139476066761</v>
      </c>
      <c r="L375" s="71">
        <v>0.17067424643535781</v>
      </c>
      <c r="M375" s="71">
        <v>94.471192656867089</v>
      </c>
      <c r="N375" s="71">
        <v>44.295842341986749</v>
      </c>
      <c r="O375" s="71">
        <v>33.264711583547367</v>
      </c>
      <c r="P375" s="71">
        <v>16.27989101491281</v>
      </c>
      <c r="Q375" s="71">
        <v>2.2097198962337101</v>
      </c>
      <c r="R375" s="71">
        <v>0</v>
      </c>
      <c r="S375" s="71">
        <v>6.7743029750723656</v>
      </c>
      <c r="T375" s="72"/>
      <c r="U375" s="71">
        <v>103046</v>
      </c>
      <c r="V375" s="71">
        <v>642</v>
      </c>
      <c r="W375" s="71">
        <v>4</v>
      </c>
      <c r="X375" s="71">
        <v>11307</v>
      </c>
      <c r="Y375" s="71">
        <v>11267</v>
      </c>
      <c r="Z375" s="71">
        <v>18175</v>
      </c>
      <c r="AA375" s="71">
        <v>3259</v>
      </c>
      <c r="AB375" s="71">
        <v>28566</v>
      </c>
      <c r="AC375" s="71">
        <v>0</v>
      </c>
      <c r="AD375" s="71">
        <v>6.7743029750723656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45.105999999999995</v>
      </c>
      <c r="BM375" s="71">
        <v>0</v>
      </c>
      <c r="BN375" s="72"/>
      <c r="BO375" s="71">
        <v>0</v>
      </c>
      <c r="BP375" s="71">
        <v>0</v>
      </c>
      <c r="BQ375" s="71">
        <v>0</v>
      </c>
      <c r="BR375" s="71">
        <v>0</v>
      </c>
      <c r="BS375" s="71">
        <v>4</v>
      </c>
      <c r="BT375" s="71">
        <v>0</v>
      </c>
      <c r="BU375"/>
      <c r="BV375" s="70">
        <v>45.106000000000002</v>
      </c>
      <c r="BW375" s="70">
        <v>0</v>
      </c>
      <c r="BX375" s="70">
        <v>0</v>
      </c>
      <c r="BY375" s="70">
        <v>0</v>
      </c>
      <c r="BZ375" s="70">
        <v>0</v>
      </c>
      <c r="CA375" s="70">
        <v>0</v>
      </c>
      <c r="CB375" s="70">
        <v>0</v>
      </c>
      <c r="CC375" s="70">
        <v>0</v>
      </c>
      <c r="CD375" s="70">
        <v>0</v>
      </c>
    </row>
    <row r="376" spans="1:82">
      <c r="A376" s="70" t="s">
        <v>2123</v>
      </c>
      <c r="B376" s="70">
        <v>266</v>
      </c>
      <c r="C376" s="70">
        <v>11</v>
      </c>
      <c r="D376" s="70">
        <v>16</v>
      </c>
      <c r="E376" s="70">
        <v>2014</v>
      </c>
      <c r="F376" s="70" t="s">
        <v>181</v>
      </c>
      <c r="G376" s="70" t="s">
        <v>2112</v>
      </c>
      <c r="H376" s="70" t="s">
        <v>2113</v>
      </c>
      <c r="I376" s="148"/>
      <c r="J376" s="71">
        <v>1.8892479387461081</v>
      </c>
      <c r="K376" s="71">
        <v>1.977095357600317</v>
      </c>
      <c r="L376" s="71">
        <v>0</v>
      </c>
      <c r="M376" s="71">
        <v>86.953777868513711</v>
      </c>
      <c r="N376" s="71">
        <v>45.544458148706802</v>
      </c>
      <c r="O376" s="71">
        <v>31.427346068632659</v>
      </c>
      <c r="P376" s="71">
        <v>16.048167671303851</v>
      </c>
      <c r="Q376" s="71">
        <v>2.14206297649068</v>
      </c>
      <c r="R376" s="71">
        <v>0</v>
      </c>
      <c r="S376" s="71">
        <v>7.9659048973915612</v>
      </c>
      <c r="T376" s="72"/>
      <c r="U376" s="71">
        <v>113277</v>
      </c>
      <c r="V376" s="71">
        <v>638</v>
      </c>
      <c r="W376" s="71">
        <v>0</v>
      </c>
      <c r="X376" s="71">
        <v>11779</v>
      </c>
      <c r="Y376" s="71">
        <v>11554</v>
      </c>
      <c r="Z376" s="71">
        <v>18085</v>
      </c>
      <c r="AA376" s="71">
        <v>3196</v>
      </c>
      <c r="AB376" s="71">
        <v>28862</v>
      </c>
      <c r="AC376" s="71">
        <v>0</v>
      </c>
      <c r="AD376" s="71">
        <v>7.9659048973915612</v>
      </c>
      <c r="AE376" s="72"/>
      <c r="AF376" s="71"/>
      <c r="AG376" s="71"/>
      <c r="AH376" s="71"/>
      <c r="AI376" s="71"/>
      <c r="AJ376" s="71"/>
      <c r="AK376" s="71"/>
      <c r="AL376" s="71"/>
      <c r="AM376" s="71"/>
      <c r="AN376" s="71"/>
      <c r="AO376" s="71"/>
      <c r="AP376" s="71"/>
      <c r="AQ376" s="72"/>
      <c r="AR376" s="71">
        <v>139</v>
      </c>
      <c r="AS376" s="71">
        <v>282</v>
      </c>
      <c r="AT376" s="71">
        <v>0</v>
      </c>
      <c r="AU376" s="71">
        <v>0</v>
      </c>
      <c r="AV376" s="71">
        <v>0</v>
      </c>
      <c r="AW376" s="71">
        <v>0</v>
      </c>
      <c r="AX376" s="71"/>
      <c r="AY376" s="72"/>
      <c r="AZ376" s="71">
        <v>831</v>
      </c>
      <c r="BA376" s="71">
        <v>4055.6</v>
      </c>
      <c r="BB376" s="71">
        <v>0</v>
      </c>
      <c r="BC376" s="71">
        <v>0</v>
      </c>
      <c r="BD376" s="71">
        <v>0</v>
      </c>
      <c r="BE376" s="71">
        <v>0</v>
      </c>
      <c r="BF376" s="71"/>
      <c r="BG376" s="72"/>
      <c r="BH376" s="71">
        <v>0</v>
      </c>
      <c r="BI376" s="71">
        <v>0</v>
      </c>
      <c r="BJ376" s="71">
        <v>0</v>
      </c>
      <c r="BK376" s="71">
        <v>0</v>
      </c>
      <c r="BL376" s="71">
        <v>36.106000000000002</v>
      </c>
      <c r="BM376" s="71">
        <v>0</v>
      </c>
      <c r="BN376" s="72"/>
      <c r="BO376" s="71">
        <v>0</v>
      </c>
      <c r="BP376" s="71">
        <v>0</v>
      </c>
      <c r="BQ376" s="71">
        <v>0</v>
      </c>
      <c r="BR376" s="71">
        <v>0</v>
      </c>
      <c r="BS376" s="71">
        <v>4</v>
      </c>
      <c r="BT376" s="71">
        <v>0</v>
      </c>
      <c r="BU376"/>
      <c r="BV376" s="70">
        <v>36.106000000000002</v>
      </c>
      <c r="BW376" s="70">
        <v>0</v>
      </c>
      <c r="BX376" s="70">
        <v>0</v>
      </c>
      <c r="BY376" s="70">
        <v>0</v>
      </c>
      <c r="BZ376" s="70">
        <v>0</v>
      </c>
      <c r="CA376" s="70">
        <v>0</v>
      </c>
      <c r="CB376" s="70">
        <v>0</v>
      </c>
      <c r="CC376" s="70">
        <v>0</v>
      </c>
      <c r="CD376" s="70">
        <v>0</v>
      </c>
    </row>
    <row r="377" spans="1:82">
      <c r="A377" s="70" t="s">
        <v>2124</v>
      </c>
      <c r="B377" s="70">
        <v>267</v>
      </c>
      <c r="C377" s="70">
        <v>12</v>
      </c>
      <c r="D377" s="70">
        <v>16</v>
      </c>
      <c r="E377" s="70">
        <v>2015</v>
      </c>
      <c r="F377" s="70" t="s">
        <v>182</v>
      </c>
      <c r="G377" s="70" t="s">
        <v>2112</v>
      </c>
      <c r="H377" s="70" t="s">
        <v>2113</v>
      </c>
      <c r="I377" s="148"/>
      <c r="J377" s="71">
        <v>2.1042303587891138</v>
      </c>
      <c r="K377" s="71">
        <v>1.9662965606955389</v>
      </c>
      <c r="L377" s="71">
        <v>0</v>
      </c>
      <c r="M377" s="71">
        <v>78.721981081232542</v>
      </c>
      <c r="N377" s="71">
        <v>44.10419108368481</v>
      </c>
      <c r="O377" s="71">
        <v>31.01073384074525</v>
      </c>
      <c r="P377" s="71">
        <v>15.774404778044392</v>
      </c>
      <c r="Q377" s="71">
        <v>2.1137246893686998</v>
      </c>
      <c r="R377" s="71">
        <v>0</v>
      </c>
      <c r="S377" s="71">
        <v>7.5912922594628736</v>
      </c>
      <c r="T377" s="72"/>
      <c r="U377" s="71">
        <v>122439</v>
      </c>
      <c r="V377" s="71">
        <v>638</v>
      </c>
      <c r="W377" s="71">
        <v>0</v>
      </c>
      <c r="X377" s="71">
        <v>11779</v>
      </c>
      <c r="Y377" s="71">
        <v>11815</v>
      </c>
      <c r="Z377" s="71">
        <v>18017</v>
      </c>
      <c r="AA377" s="71">
        <v>3139</v>
      </c>
      <c r="AB377" s="71">
        <v>29093</v>
      </c>
      <c r="AC377" s="71">
        <v>0</v>
      </c>
      <c r="AD377" s="71">
        <v>7.5912922594628736</v>
      </c>
      <c r="AE377" s="72"/>
      <c r="AF377" s="71">
        <v>1588942.2783292041</v>
      </c>
      <c r="AG377" s="71">
        <v>1259291.150391957</v>
      </c>
      <c r="AH377" s="71">
        <v>0</v>
      </c>
      <c r="AI377" s="71">
        <v>79341560.906671435</v>
      </c>
      <c r="AJ377" s="71">
        <v>48197266.33793892</v>
      </c>
      <c r="AK377" s="71">
        <v>0</v>
      </c>
      <c r="AL377" s="71">
        <v>0</v>
      </c>
      <c r="AM377" s="71">
        <v>3987073.6094550332</v>
      </c>
      <c r="AN377" s="71">
        <v>0</v>
      </c>
      <c r="AO377" s="71">
        <v>0</v>
      </c>
      <c r="AP377" s="71">
        <v>134374134.28278655</v>
      </c>
      <c r="AQ377" s="72"/>
      <c r="AR377" s="71">
        <v>157</v>
      </c>
      <c r="AS377" s="71">
        <v>307</v>
      </c>
      <c r="AT377" s="71">
        <v>0</v>
      </c>
      <c r="AU377" s="71">
        <v>0</v>
      </c>
      <c r="AV377" s="71">
        <v>0</v>
      </c>
      <c r="AW377" s="71">
        <v>0</v>
      </c>
      <c r="AX377" s="71"/>
      <c r="AY377" s="72"/>
      <c r="AZ377" s="71">
        <v>912.59</v>
      </c>
      <c r="BA377" s="71">
        <v>4402.8</v>
      </c>
      <c r="BB377" s="71">
        <v>0</v>
      </c>
      <c r="BC377" s="71">
        <v>0</v>
      </c>
      <c r="BD377" s="71">
        <v>0</v>
      </c>
      <c r="BE377" s="71">
        <v>0</v>
      </c>
      <c r="BF377" s="71"/>
      <c r="BG377" s="72"/>
      <c r="BH377" s="71">
        <v>0</v>
      </c>
      <c r="BI377" s="71">
        <v>0</v>
      </c>
      <c r="BJ377" s="71">
        <v>0</v>
      </c>
      <c r="BK377" s="71">
        <v>0</v>
      </c>
      <c r="BL377" s="71">
        <v>40.72</v>
      </c>
      <c r="BM377" s="71">
        <v>0</v>
      </c>
      <c r="BN377" s="72"/>
      <c r="BO377" s="71">
        <v>0</v>
      </c>
      <c r="BP377" s="71">
        <v>0</v>
      </c>
      <c r="BQ377" s="71">
        <v>0</v>
      </c>
      <c r="BR377" s="71">
        <v>0</v>
      </c>
      <c r="BS377" s="71">
        <v>5</v>
      </c>
      <c r="BT377" s="71">
        <v>0</v>
      </c>
      <c r="BU377"/>
      <c r="BV377" s="70">
        <v>40.72</v>
      </c>
      <c r="BW377" s="70">
        <v>0</v>
      </c>
      <c r="BX377" s="70">
        <v>0</v>
      </c>
      <c r="BY377" s="70">
        <v>0</v>
      </c>
      <c r="BZ377" s="70">
        <v>0</v>
      </c>
      <c r="CA377" s="70">
        <v>0</v>
      </c>
      <c r="CB377" s="70">
        <v>0</v>
      </c>
      <c r="CC377" s="70">
        <v>0</v>
      </c>
      <c r="CD377" s="70">
        <v>0</v>
      </c>
    </row>
    <row r="378" spans="1:82">
      <c r="A378" s="70" t="s">
        <v>2125</v>
      </c>
      <c r="B378" s="70">
        <v>268</v>
      </c>
      <c r="C378" s="70">
        <v>13</v>
      </c>
      <c r="D378" s="70">
        <v>16</v>
      </c>
      <c r="E378" s="70">
        <v>2016</v>
      </c>
      <c r="F378" s="70" t="s">
        <v>155</v>
      </c>
      <c r="G378" s="70" t="s">
        <v>2112</v>
      </c>
      <c r="H378" s="70" t="s">
        <v>2113</v>
      </c>
      <c r="I378" s="148"/>
      <c r="J378" s="71">
        <v>2.4188353061729519</v>
      </c>
      <c r="K378" s="71">
        <v>1.875013937854964</v>
      </c>
      <c r="L378" s="71">
        <v>0</v>
      </c>
      <c r="M378" s="71">
        <v>81.589986506624314</v>
      </c>
      <c r="N378" s="71">
        <v>44.586778724677757</v>
      </c>
      <c r="O378" s="71">
        <v>31.475799971098027</v>
      </c>
      <c r="P378" s="71">
        <v>15.149494990401319</v>
      </c>
      <c r="Q378" s="71">
        <v>2.0616782609517728</v>
      </c>
      <c r="R378" s="71">
        <v>0</v>
      </c>
      <c r="S378" s="71">
        <v>6.4166425305324015</v>
      </c>
      <c r="T378" s="72"/>
      <c r="U378" s="71">
        <v>116290</v>
      </c>
      <c r="V378" s="71">
        <v>638</v>
      </c>
      <c r="W378" s="71">
        <v>0</v>
      </c>
      <c r="X378" s="71">
        <v>11779</v>
      </c>
      <c r="Y378" s="71">
        <v>11999</v>
      </c>
      <c r="Z378" s="71">
        <v>18512</v>
      </c>
      <c r="AA378" s="71">
        <v>3118</v>
      </c>
      <c r="AB378" s="71">
        <v>29189</v>
      </c>
      <c r="AC378" s="71">
        <v>0</v>
      </c>
      <c r="AD378" s="71">
        <v>6.4166425305324024</v>
      </c>
      <c r="AE378" s="72"/>
      <c r="AF378" s="71">
        <v>2008095.4143843199</v>
      </c>
      <c r="AG378" s="71">
        <v>1097840.2855301111</v>
      </c>
      <c r="AH378" s="71">
        <v>0</v>
      </c>
      <c r="AI378" s="71">
        <v>85171869.186558306</v>
      </c>
      <c r="AJ378" s="71">
        <v>49529950.909454793</v>
      </c>
      <c r="AK378" s="71">
        <v>0</v>
      </c>
      <c r="AL378" s="71">
        <v>0</v>
      </c>
      <c r="AM378" s="71">
        <v>4003337.7929663728</v>
      </c>
      <c r="AN378" s="71">
        <v>0</v>
      </c>
      <c r="AO378" s="71">
        <v>0</v>
      </c>
      <c r="AP378" s="71">
        <v>141811093.58889389</v>
      </c>
      <c r="AQ378" s="72"/>
      <c r="AR378" s="71">
        <v>175</v>
      </c>
      <c r="AS378" s="71">
        <v>314</v>
      </c>
      <c r="AT378" s="71">
        <v>0</v>
      </c>
      <c r="AU378" s="71">
        <v>0</v>
      </c>
      <c r="AV378" s="71">
        <v>0</v>
      </c>
      <c r="AW378" s="71">
        <v>0</v>
      </c>
      <c r="AX378" s="71"/>
      <c r="AY378" s="72"/>
      <c r="AZ378" s="71">
        <v>1002.99</v>
      </c>
      <c r="BA378" s="71">
        <v>4775.5</v>
      </c>
      <c r="BB378" s="71">
        <v>0</v>
      </c>
      <c r="BC378" s="71">
        <v>0</v>
      </c>
      <c r="BD378" s="71">
        <v>0</v>
      </c>
      <c r="BE378" s="71">
        <v>0</v>
      </c>
      <c r="BF378" s="71"/>
      <c r="BG378" s="72"/>
      <c r="BH378" s="71">
        <v>0</v>
      </c>
      <c r="BI378" s="71">
        <v>0</v>
      </c>
      <c r="BJ378" s="71">
        <v>0</v>
      </c>
      <c r="BK378" s="71">
        <v>0</v>
      </c>
      <c r="BL378" s="71">
        <v>40.505000000000003</v>
      </c>
      <c r="BM378" s="71">
        <v>0</v>
      </c>
      <c r="BN378" s="72"/>
      <c r="BO378" s="71">
        <v>0</v>
      </c>
      <c r="BP378" s="71">
        <v>0</v>
      </c>
      <c r="BQ378" s="71">
        <v>0</v>
      </c>
      <c r="BR378" s="71">
        <v>0</v>
      </c>
      <c r="BS378" s="71">
        <v>5</v>
      </c>
      <c r="BT378" s="71">
        <v>0</v>
      </c>
      <c r="BU378"/>
      <c r="BV378" s="70">
        <v>40.505000000000003</v>
      </c>
      <c r="BW378" s="70">
        <v>0</v>
      </c>
      <c r="BX378" s="70">
        <v>0</v>
      </c>
      <c r="BY378" s="70">
        <v>0</v>
      </c>
      <c r="BZ378" s="70">
        <v>0</v>
      </c>
      <c r="CA378" s="70">
        <v>0</v>
      </c>
      <c r="CB378" s="70">
        <v>0</v>
      </c>
      <c r="CC378" s="70">
        <v>0</v>
      </c>
      <c r="CD378" s="70">
        <v>0</v>
      </c>
    </row>
    <row r="379" spans="1:82">
      <c r="A379" s="70" t="s">
        <v>2126</v>
      </c>
      <c r="B379" s="70">
        <v>269</v>
      </c>
      <c r="C379" s="70">
        <v>14</v>
      </c>
      <c r="D379" s="70">
        <v>16</v>
      </c>
      <c r="E379" s="70">
        <v>2017</v>
      </c>
      <c r="F379" s="70" t="s">
        <v>156</v>
      </c>
      <c r="G379" s="70" t="s">
        <v>2112</v>
      </c>
      <c r="H379" s="70" t="s">
        <v>2113</v>
      </c>
      <c r="I379" s="148"/>
      <c r="J379" s="71">
        <v>2.2587299261296878</v>
      </c>
      <c r="K379" s="71">
        <v>2.0185070351552254</v>
      </c>
      <c r="L379" s="71">
        <v>0</v>
      </c>
      <c r="M379" s="71">
        <v>81.92660361407016</v>
      </c>
      <c r="N379" s="71">
        <v>46.692509428367877</v>
      </c>
      <c r="O379" s="71">
        <v>31.965718109486883</v>
      </c>
      <c r="P379" s="71">
        <v>15.217678433956532</v>
      </c>
      <c r="Q379" s="71">
        <v>1.9980601447884301</v>
      </c>
      <c r="R379" s="71">
        <v>0</v>
      </c>
      <c r="S379" s="71">
        <v>8.2738280202786552</v>
      </c>
      <c r="T379" s="72"/>
      <c r="U379" s="71">
        <v>119524</v>
      </c>
      <c r="V379" s="71">
        <v>638</v>
      </c>
      <c r="W379" s="71">
        <v>0</v>
      </c>
      <c r="X379" s="71">
        <v>11779</v>
      </c>
      <c r="Y379" s="71">
        <v>12218</v>
      </c>
      <c r="Z379" s="71">
        <v>19112</v>
      </c>
      <c r="AA379" s="71">
        <v>3152</v>
      </c>
      <c r="AB379" s="71">
        <v>29253</v>
      </c>
      <c r="AC379" s="71">
        <v>0</v>
      </c>
      <c r="AD379" s="71">
        <v>8.2738280202786552</v>
      </c>
      <c r="AE379" s="72"/>
      <c r="AF379" s="71">
        <v>1779004.821934876</v>
      </c>
      <c r="AG379" s="71">
        <v>1187619.0435996689</v>
      </c>
      <c r="AH379" s="71">
        <v>0</v>
      </c>
      <c r="AI379" s="71">
        <v>87336537.651353732</v>
      </c>
      <c r="AJ379" s="71">
        <v>53225051.068342268</v>
      </c>
      <c r="AK379" s="71">
        <v>0</v>
      </c>
      <c r="AL379" s="71">
        <v>0</v>
      </c>
      <c r="AM379" s="71">
        <v>4018393.4042778281</v>
      </c>
      <c r="AN379" s="71">
        <v>0</v>
      </c>
      <c r="AO379" s="71">
        <v>0</v>
      </c>
      <c r="AP379" s="71">
        <v>147546605.98950836</v>
      </c>
      <c r="AQ379" s="72"/>
      <c r="AR379" s="71">
        <v>181</v>
      </c>
      <c r="AS379" s="71">
        <v>321</v>
      </c>
      <c r="AT379" s="71">
        <v>0</v>
      </c>
      <c r="AU379" s="71">
        <v>0</v>
      </c>
      <c r="AV379" s="71">
        <v>0</v>
      </c>
      <c r="AW379" s="71">
        <v>0</v>
      </c>
      <c r="AX379" s="71"/>
      <c r="AY379" s="72"/>
      <c r="AZ379" s="71">
        <v>1043.3900000000001</v>
      </c>
      <c r="BA379" s="71">
        <v>4889.7999999999956</v>
      </c>
      <c r="BB379" s="71">
        <v>0</v>
      </c>
      <c r="BC379" s="71">
        <v>0</v>
      </c>
      <c r="BD379" s="71">
        <v>0</v>
      </c>
      <c r="BE379" s="71">
        <v>0</v>
      </c>
      <c r="BF379" s="71"/>
      <c r="BG379" s="72"/>
      <c r="BH379" s="71">
        <v>0</v>
      </c>
      <c r="BI379" s="71">
        <v>0</v>
      </c>
      <c r="BJ379" s="71">
        <v>0</v>
      </c>
      <c r="BK379" s="71">
        <v>0</v>
      </c>
      <c r="BL379" s="71">
        <v>36.445</v>
      </c>
      <c r="BM379" s="71">
        <v>0</v>
      </c>
      <c r="BN379" s="72"/>
      <c r="BO379" s="71">
        <v>0</v>
      </c>
      <c r="BP379" s="71">
        <v>0</v>
      </c>
      <c r="BQ379" s="71">
        <v>0</v>
      </c>
      <c r="BR379" s="71">
        <v>0</v>
      </c>
      <c r="BS379" s="71">
        <v>5</v>
      </c>
      <c r="BT379" s="71">
        <v>0</v>
      </c>
      <c r="BU379"/>
      <c r="BV379" s="70">
        <v>36.445</v>
      </c>
      <c r="BW379" s="70">
        <v>0</v>
      </c>
      <c r="BX379" s="70">
        <v>0</v>
      </c>
      <c r="BY379" s="70">
        <v>0</v>
      </c>
      <c r="BZ379" s="70">
        <v>0</v>
      </c>
      <c r="CA379" s="70">
        <v>0</v>
      </c>
      <c r="CB379" s="70">
        <v>0</v>
      </c>
      <c r="CC379" s="70">
        <v>0</v>
      </c>
      <c r="CD379" s="70">
        <v>0</v>
      </c>
    </row>
    <row r="380" spans="1:82">
      <c r="A380" s="70" t="s">
        <v>2127</v>
      </c>
      <c r="B380" s="70">
        <v>270</v>
      </c>
      <c r="C380" s="70">
        <v>15</v>
      </c>
      <c r="D380" s="70">
        <v>16</v>
      </c>
      <c r="E380" s="70">
        <v>2018</v>
      </c>
      <c r="F380" s="70" t="s">
        <v>183</v>
      </c>
      <c r="G380" s="70" t="s">
        <v>2112</v>
      </c>
      <c r="H380" s="70" t="s">
        <v>2113</v>
      </c>
      <c r="I380" s="148"/>
      <c r="J380" s="71">
        <v>4.2861399443406203</v>
      </c>
      <c r="K380" s="71">
        <v>1.925807221898876</v>
      </c>
      <c r="L380" s="71">
        <v>0</v>
      </c>
      <c r="M380" s="71">
        <v>94.790540609257221</v>
      </c>
      <c r="N380" s="71">
        <v>42.067387046922768</v>
      </c>
      <c r="O380" s="71">
        <v>31.156729347091801</v>
      </c>
      <c r="P380" s="71">
        <v>15.257393457540081</v>
      </c>
      <c r="Q380" s="71">
        <v>1.8441921088636499</v>
      </c>
      <c r="R380" s="71">
        <v>0</v>
      </c>
      <c r="S380" s="71">
        <v>8.3354786458694026</v>
      </c>
      <c r="T380" s="72"/>
      <c r="U380" s="71">
        <v>233782</v>
      </c>
      <c r="V380" s="71">
        <v>638</v>
      </c>
      <c r="W380" s="71">
        <v>0</v>
      </c>
      <c r="X380" s="71">
        <v>11779</v>
      </c>
      <c r="Y380" s="71">
        <v>12261</v>
      </c>
      <c r="Z380" s="71">
        <v>18985</v>
      </c>
      <c r="AA380" s="71">
        <v>3192</v>
      </c>
      <c r="AB380" s="71">
        <v>29097</v>
      </c>
      <c r="AC380" s="71">
        <v>0</v>
      </c>
      <c r="AD380" s="71">
        <v>8.3354786458694026</v>
      </c>
      <c r="AE380" s="72"/>
      <c r="AF380" s="71">
        <v>2744472.450364776</v>
      </c>
      <c r="AG380" s="71">
        <v>1063461.0800017719</v>
      </c>
      <c r="AH380" s="71">
        <v>0</v>
      </c>
      <c r="AI380" s="71">
        <v>102417337.3845824</v>
      </c>
      <c r="AJ380" s="71">
        <v>45282846.536983714</v>
      </c>
      <c r="AK380" s="71">
        <v>0</v>
      </c>
      <c r="AL380" s="71">
        <v>0</v>
      </c>
      <c r="AM380" s="71">
        <v>4005234.3683768469</v>
      </c>
      <c r="AN380" s="71">
        <v>0</v>
      </c>
      <c r="AO380" s="71">
        <v>0</v>
      </c>
      <c r="AP380" s="71">
        <v>155513351.82030952</v>
      </c>
      <c r="AQ380" s="72"/>
      <c r="AR380" s="71">
        <v>187</v>
      </c>
      <c r="AS380" s="71">
        <v>326</v>
      </c>
      <c r="AT380" s="71">
        <v>0</v>
      </c>
      <c r="AU380" s="71">
        <v>0</v>
      </c>
      <c r="AV380" s="71">
        <v>0</v>
      </c>
      <c r="AW380" s="71">
        <v>0</v>
      </c>
      <c r="AX380" s="71"/>
      <c r="AY380" s="72"/>
      <c r="AZ380" s="71">
        <v>1097.0899999999999</v>
      </c>
      <c r="BA380" s="71">
        <v>4953</v>
      </c>
      <c r="BB380" s="71">
        <v>0</v>
      </c>
      <c r="BC380" s="71">
        <v>0</v>
      </c>
      <c r="BD380" s="71">
        <v>0</v>
      </c>
      <c r="BE380" s="71">
        <v>0</v>
      </c>
      <c r="BF380" s="71"/>
      <c r="BG380" s="72"/>
      <c r="BH380" s="71">
        <v>0</v>
      </c>
      <c r="BI380" s="71">
        <v>0</v>
      </c>
      <c r="BJ380" s="71">
        <v>0</v>
      </c>
      <c r="BK380" s="71">
        <v>0</v>
      </c>
      <c r="BL380" s="71">
        <v>40.244</v>
      </c>
      <c r="BM380" s="71">
        <v>0</v>
      </c>
      <c r="BN380" s="72"/>
      <c r="BO380" s="71">
        <v>0</v>
      </c>
      <c r="BP380" s="71">
        <v>0</v>
      </c>
      <c r="BQ380" s="71">
        <v>0</v>
      </c>
      <c r="BR380" s="71">
        <v>0</v>
      </c>
      <c r="BS380" s="71">
        <v>5</v>
      </c>
      <c r="BT380" s="71">
        <v>0</v>
      </c>
      <c r="BU380"/>
      <c r="BV380" s="70">
        <v>40.244</v>
      </c>
      <c r="BW380" s="70">
        <v>0</v>
      </c>
      <c r="BX380" s="70">
        <v>0</v>
      </c>
      <c r="BY380" s="70">
        <v>0</v>
      </c>
      <c r="BZ380" s="70">
        <v>0</v>
      </c>
      <c r="CA380" s="70">
        <v>0</v>
      </c>
      <c r="CB380" s="70">
        <v>0</v>
      </c>
      <c r="CC380" s="70">
        <v>0</v>
      </c>
      <c r="CD380" s="70">
        <v>0</v>
      </c>
    </row>
    <row r="381" spans="1:82">
      <c r="A381" s="70" t="s">
        <v>2128</v>
      </c>
      <c r="B381" s="70">
        <v>271</v>
      </c>
      <c r="C381" s="70">
        <v>16</v>
      </c>
      <c r="D381" s="70">
        <v>16</v>
      </c>
      <c r="E381" s="70">
        <v>2019</v>
      </c>
      <c r="F381" s="70" t="s">
        <v>158</v>
      </c>
      <c r="G381" s="70" t="s">
        <v>2112</v>
      </c>
      <c r="H381" s="70" t="s">
        <v>2113</v>
      </c>
      <c r="I381" s="148"/>
      <c r="J381" s="71">
        <v>2.5521125064629957</v>
      </c>
      <c r="K381" s="71">
        <v>1.8019347699854884</v>
      </c>
      <c r="L381" s="71">
        <v>0</v>
      </c>
      <c r="M381" s="71">
        <v>78.013814553611866</v>
      </c>
      <c r="N381" s="71">
        <v>41.378134979365569</v>
      </c>
      <c r="O381" s="71">
        <v>29.995191516854586</v>
      </c>
      <c r="P381" s="71">
        <v>15.367641445609216</v>
      </c>
      <c r="Q381" s="71">
        <v>1.78416586745538</v>
      </c>
      <c r="R381" s="71">
        <v>0</v>
      </c>
      <c r="S381" s="71">
        <v>9.228305177653592</v>
      </c>
      <c r="T381" s="72"/>
      <c r="U381" s="71">
        <v>139905</v>
      </c>
      <c r="V381" s="71">
        <v>638</v>
      </c>
      <c r="W381" s="71">
        <v>0</v>
      </c>
      <c r="X381" s="71">
        <v>11779</v>
      </c>
      <c r="Y381" s="71">
        <v>12283</v>
      </c>
      <c r="Z381" s="71">
        <v>18779</v>
      </c>
      <c r="AA381" s="71">
        <v>3191</v>
      </c>
      <c r="AB381" s="71">
        <v>28912</v>
      </c>
      <c r="AC381" s="71">
        <v>0</v>
      </c>
      <c r="AD381" s="71">
        <v>9.228305177653592</v>
      </c>
      <c r="AE381" s="72"/>
      <c r="AF381" s="71">
        <v>2080331.5501227749</v>
      </c>
      <c r="AG381" s="71">
        <v>1033820.940769344</v>
      </c>
      <c r="AH381" s="71">
        <v>0</v>
      </c>
      <c r="AI381" s="71">
        <v>80868446.546281293</v>
      </c>
      <c r="AJ381" s="71">
        <v>45260043.951263577</v>
      </c>
      <c r="AK381" s="71">
        <v>0</v>
      </c>
      <c r="AL381" s="71">
        <v>0</v>
      </c>
      <c r="AM381" s="71">
        <v>3937596.7505805288</v>
      </c>
      <c r="AN381" s="71">
        <v>0</v>
      </c>
      <c r="AO381" s="71">
        <v>0</v>
      </c>
      <c r="AP381" s="71">
        <v>133180239.73901752</v>
      </c>
      <c r="AQ381" s="72"/>
      <c r="AR381" s="71">
        <v>202</v>
      </c>
      <c r="AS381" s="71">
        <v>328</v>
      </c>
      <c r="AT381" s="71">
        <v>0</v>
      </c>
      <c r="AU381" s="71">
        <v>0</v>
      </c>
      <c r="AV381" s="71">
        <v>0</v>
      </c>
      <c r="AW381" s="71">
        <v>0</v>
      </c>
      <c r="AX381" s="71"/>
      <c r="AY381" s="72"/>
      <c r="AZ381" s="71">
        <v>1180.49</v>
      </c>
      <c r="BA381" s="71">
        <v>4997.2999999999993</v>
      </c>
      <c r="BB381" s="71">
        <v>0</v>
      </c>
      <c r="BC381" s="71">
        <v>0</v>
      </c>
      <c r="BD381" s="71">
        <v>0</v>
      </c>
      <c r="BE381" s="71">
        <v>0</v>
      </c>
      <c r="BF381" s="71"/>
      <c r="BG381" s="72"/>
      <c r="BH381" s="71">
        <v>0</v>
      </c>
      <c r="BI381" s="71">
        <v>0</v>
      </c>
      <c r="BJ381" s="71">
        <v>0</v>
      </c>
      <c r="BK381" s="71">
        <v>0</v>
      </c>
      <c r="BL381" s="71">
        <v>37.761000000000003</v>
      </c>
      <c r="BM381" s="71">
        <v>0</v>
      </c>
      <c r="BN381" s="72"/>
      <c r="BO381" s="71">
        <v>0</v>
      </c>
      <c r="BP381" s="71">
        <v>0</v>
      </c>
      <c r="BQ381" s="71">
        <v>0</v>
      </c>
      <c r="BR381" s="71">
        <v>0</v>
      </c>
      <c r="BS381" s="71">
        <v>5</v>
      </c>
      <c r="BT381" s="71">
        <v>0</v>
      </c>
      <c r="BU381"/>
      <c r="BV381" s="70">
        <v>37.761000000000003</v>
      </c>
      <c r="BW381" s="70">
        <v>0</v>
      </c>
      <c r="BX381" s="70">
        <v>0</v>
      </c>
      <c r="BY381" s="70">
        <v>0</v>
      </c>
      <c r="BZ381" s="70">
        <v>0</v>
      </c>
      <c r="CA381" s="70">
        <v>0</v>
      </c>
      <c r="CB381" s="70">
        <v>0</v>
      </c>
      <c r="CC381" s="70">
        <v>0</v>
      </c>
      <c r="CD381" s="70">
        <v>0</v>
      </c>
    </row>
    <row r="382" spans="1:82">
      <c r="A382" s="70" t="s">
        <v>2129</v>
      </c>
      <c r="B382" s="70">
        <v>272</v>
      </c>
      <c r="C382" s="70">
        <v>17</v>
      </c>
      <c r="D382" s="70">
        <v>16</v>
      </c>
      <c r="E382" s="70">
        <v>2020</v>
      </c>
      <c r="F382" s="70" t="s">
        <v>159</v>
      </c>
      <c r="G382" s="70" t="s">
        <v>2112</v>
      </c>
      <c r="H382" s="70" t="s">
        <v>2113</v>
      </c>
      <c r="I382" s="148"/>
      <c r="J382" s="71">
        <v>1.5750835655876581</v>
      </c>
      <c r="K382" s="71">
        <v>1.933403996481406</v>
      </c>
      <c r="L382" s="71">
        <v>0</v>
      </c>
      <c r="M382" s="71">
        <v>66.281469160656741</v>
      </c>
      <c r="N382" s="71">
        <v>38.981698725604687</v>
      </c>
      <c r="O382" s="71">
        <v>26.502539071298028</v>
      </c>
      <c r="P382" s="71">
        <v>14.924980792066403</v>
      </c>
      <c r="Q382" s="71">
        <v>1.70101687005883</v>
      </c>
      <c r="R382" s="71">
        <v>0</v>
      </c>
      <c r="S382" s="71">
        <v>7.8900017899162123</v>
      </c>
      <c r="T382" s="72"/>
      <c r="U382" s="71">
        <v>100898</v>
      </c>
      <c r="V382" s="71">
        <v>808</v>
      </c>
      <c r="W382" s="71">
        <v>0</v>
      </c>
      <c r="X382" s="71">
        <v>12950</v>
      </c>
      <c r="Y382" s="71">
        <v>12411</v>
      </c>
      <c r="Z382" s="71">
        <v>18938</v>
      </c>
      <c r="AA382" s="71">
        <v>3294</v>
      </c>
      <c r="AB382" s="71">
        <v>28850</v>
      </c>
      <c r="AC382" s="71">
        <v>0</v>
      </c>
      <c r="AD382" s="71">
        <v>7.8900017899162123</v>
      </c>
      <c r="AE382" s="72"/>
      <c r="AF382" s="71">
        <v>1343743.833999817</v>
      </c>
      <c r="AG382" s="71">
        <v>1106400.3397061641</v>
      </c>
      <c r="AH382" s="71">
        <v>0</v>
      </c>
      <c r="AI382" s="71">
        <v>74444362.56689699</v>
      </c>
      <c r="AJ382" s="71">
        <v>47883533.035305671</v>
      </c>
      <c r="AK382" s="71"/>
      <c r="AL382" s="71"/>
      <c r="AM382" s="71">
        <v>3765245.5301853125</v>
      </c>
      <c r="AN382" s="71"/>
      <c r="AO382" s="71"/>
      <c r="AP382" s="71">
        <v>128543285.30609396</v>
      </c>
      <c r="AQ382" s="72"/>
      <c r="AR382" s="71">
        <v>222</v>
      </c>
      <c r="AS382" s="71">
        <v>328</v>
      </c>
      <c r="AT382" s="71">
        <v>0</v>
      </c>
      <c r="AU382" s="71">
        <v>0</v>
      </c>
      <c r="AV382" s="71">
        <v>0</v>
      </c>
      <c r="AW382" s="71">
        <v>0</v>
      </c>
      <c r="AX382" s="71"/>
      <c r="AY382" s="72"/>
      <c r="AZ382" s="71">
        <v>1293.9900000000009</v>
      </c>
      <c r="BA382" s="71">
        <v>4997.3000000000011</v>
      </c>
      <c r="BB382" s="71">
        <v>0</v>
      </c>
      <c r="BC382" s="71">
        <v>0</v>
      </c>
      <c r="BD382" s="71">
        <v>0</v>
      </c>
      <c r="BE382" s="71">
        <v>0</v>
      </c>
      <c r="BF382" s="71"/>
      <c r="BG382" s="72"/>
      <c r="BH382" s="71">
        <v>0</v>
      </c>
      <c r="BI382" s="71">
        <v>0</v>
      </c>
      <c r="BJ382" s="71">
        <v>0</v>
      </c>
      <c r="BK382" s="71">
        <v>0</v>
      </c>
      <c r="BL382" s="71">
        <v>36.881999999999998</v>
      </c>
      <c r="BM382" s="71">
        <v>0</v>
      </c>
      <c r="BN382" s="72"/>
      <c r="BO382" s="71">
        <v>0</v>
      </c>
      <c r="BP382" s="71">
        <v>0</v>
      </c>
      <c r="BQ382" s="71">
        <v>0</v>
      </c>
      <c r="BR382" s="71">
        <v>0</v>
      </c>
      <c r="BS382" s="71">
        <v>5</v>
      </c>
      <c r="BT382" s="71">
        <v>0</v>
      </c>
      <c r="BU382"/>
      <c r="BV382" s="70">
        <v>36.881999999999998</v>
      </c>
      <c r="BW382" s="70">
        <v>0</v>
      </c>
      <c r="BX382" s="70">
        <v>0</v>
      </c>
      <c r="BY382" s="70">
        <v>0</v>
      </c>
      <c r="BZ382" s="70">
        <v>0</v>
      </c>
      <c r="CA382" s="70">
        <v>0</v>
      </c>
      <c r="CB382" s="70">
        <v>0</v>
      </c>
      <c r="CC382" s="70">
        <v>0</v>
      </c>
      <c r="CD382" s="70">
        <v>0</v>
      </c>
    </row>
    <row r="383" spans="1:82">
      <c r="A383" s="70" t="s">
        <v>2130</v>
      </c>
      <c r="B383" s="70">
        <v>272</v>
      </c>
      <c r="C383" s="70">
        <v>18</v>
      </c>
      <c r="D383" s="70">
        <v>16</v>
      </c>
      <c r="E383" s="70">
        <v>2021</v>
      </c>
      <c r="F383" s="70" t="s">
        <v>160</v>
      </c>
      <c r="G383" s="70" t="s">
        <v>2112</v>
      </c>
      <c r="H383" s="70" t="s">
        <v>2113</v>
      </c>
      <c r="I383" s="148"/>
      <c r="J383" s="71">
        <v>1.5280481208171142</v>
      </c>
      <c r="K383" s="71">
        <v>2.0474192464733667</v>
      </c>
      <c r="L383" s="71">
        <v>0</v>
      </c>
      <c r="M383" s="71">
        <v>71.746541919166702</v>
      </c>
      <c r="N383" s="71">
        <v>41.841934879652563</v>
      </c>
      <c r="O383" s="71">
        <v>25.94046334508861</v>
      </c>
      <c r="P383" s="71">
        <v>15.254820307044548</v>
      </c>
      <c r="Q383" s="71">
        <v>1.694160308244</v>
      </c>
      <c r="R383" s="71">
        <v>0</v>
      </c>
      <c r="S383" s="71">
        <v>7.1328725602100231</v>
      </c>
      <c r="T383" s="72"/>
      <c r="U383" s="71">
        <v>103680</v>
      </c>
      <c r="V383" s="71">
        <v>808</v>
      </c>
      <c r="W383" s="71">
        <v>0</v>
      </c>
      <c r="X383" s="71">
        <v>12950</v>
      </c>
      <c r="Y383" s="71">
        <v>12629</v>
      </c>
      <c r="Z383" s="71">
        <v>19086</v>
      </c>
      <c r="AA383" s="71">
        <v>3283</v>
      </c>
      <c r="AB383" s="71">
        <v>29016</v>
      </c>
      <c r="AC383" s="71">
        <v>0</v>
      </c>
      <c r="AD383" s="71">
        <v>7.1328725602100231</v>
      </c>
      <c r="AE383" s="72"/>
      <c r="AF383" s="71">
        <v>1291124.8328672051</v>
      </c>
      <c r="AG383" s="71">
        <v>1185682.7328270238</v>
      </c>
      <c r="AH383" s="71">
        <v>0</v>
      </c>
      <c r="AI383" s="71">
        <v>82020660.812764302</v>
      </c>
      <c r="AJ383" s="71">
        <v>50393787.656785138</v>
      </c>
      <c r="AK383" s="71">
        <v>0</v>
      </c>
      <c r="AL383" s="71">
        <v>0</v>
      </c>
      <c r="AM383" s="71">
        <v>3808752.9686312098</v>
      </c>
      <c r="AN383" s="71">
        <v>0</v>
      </c>
      <c r="AO383" s="71">
        <v>0</v>
      </c>
      <c r="AP383" s="71">
        <v>138700009.00387487</v>
      </c>
      <c r="AQ383" s="72"/>
      <c r="AR383" s="71">
        <v>237</v>
      </c>
      <c r="AS383" s="71">
        <v>328</v>
      </c>
      <c r="AT383" s="71">
        <v>0</v>
      </c>
      <c r="AU383" s="71">
        <v>0</v>
      </c>
      <c r="AV383" s="71">
        <v>0</v>
      </c>
      <c r="AW383" s="71">
        <v>0</v>
      </c>
      <c r="AX383" s="71"/>
      <c r="AY383" s="72"/>
      <c r="AZ383" s="71">
        <v>1370.0900000000011</v>
      </c>
      <c r="BA383" s="71">
        <v>4997.3000000000011</v>
      </c>
      <c r="BB383" s="71">
        <v>0</v>
      </c>
      <c r="BC383" s="71">
        <v>0</v>
      </c>
      <c r="BD383" s="71">
        <v>0</v>
      </c>
      <c r="BE383" s="71">
        <v>0</v>
      </c>
      <c r="BF383" s="71"/>
      <c r="BG383" s="72"/>
      <c r="BH383" s="71">
        <v>0</v>
      </c>
      <c r="BI383" s="71">
        <v>0</v>
      </c>
      <c r="BJ383" s="71">
        <v>0</v>
      </c>
      <c r="BK383" s="71">
        <v>0</v>
      </c>
      <c r="BL383" s="71">
        <v>32.331000000000003</v>
      </c>
      <c r="BM383" s="71">
        <v>0</v>
      </c>
      <c r="BN383" s="72"/>
      <c r="BO383" s="71">
        <v>0</v>
      </c>
      <c r="BP383" s="71">
        <v>0</v>
      </c>
      <c r="BQ383" s="71">
        <v>0</v>
      </c>
      <c r="BR383" s="71">
        <v>0</v>
      </c>
      <c r="BS383" s="71">
        <v>4</v>
      </c>
      <c r="BT383" s="71">
        <v>0</v>
      </c>
      <c r="BU383"/>
      <c r="BV383" s="70">
        <v>32.331000000000003</v>
      </c>
      <c r="BW383" s="70">
        <v>0</v>
      </c>
      <c r="BX383" s="70">
        <v>0</v>
      </c>
      <c r="BY383" s="70">
        <v>0</v>
      </c>
      <c r="BZ383" s="70">
        <v>0</v>
      </c>
      <c r="CA383" s="70">
        <v>0</v>
      </c>
      <c r="CB383" s="70">
        <v>0</v>
      </c>
      <c r="CC383" s="70">
        <v>0</v>
      </c>
      <c r="CD383" s="70">
        <v>0</v>
      </c>
    </row>
    <row r="384" spans="1:82">
      <c r="A384" s="70" t="s">
        <v>2131</v>
      </c>
      <c r="B384" s="70">
        <v>272</v>
      </c>
      <c r="C384" s="70">
        <v>19</v>
      </c>
      <c r="D384" s="70">
        <v>16</v>
      </c>
      <c r="E384" s="70">
        <v>2022</v>
      </c>
      <c r="F384" s="70" t="s">
        <v>161</v>
      </c>
      <c r="G384" s="70" t="s">
        <v>2112</v>
      </c>
      <c r="H384" s="70" t="s">
        <v>2113</v>
      </c>
      <c r="I384" s="148"/>
      <c r="J384" s="71">
        <v>1.5099414000919713</v>
      </c>
      <c r="K384" s="71">
        <v>2.2293261490077247</v>
      </c>
      <c r="L384" s="71">
        <v>0</v>
      </c>
      <c r="M384" s="71">
        <v>82.086031595052447</v>
      </c>
      <c r="N384" s="71">
        <v>42.144051131841273</v>
      </c>
      <c r="O384" s="71">
        <v>27.336983146575029</v>
      </c>
      <c r="P384" s="71">
        <v>15.208834818620872</v>
      </c>
      <c r="Q384" s="71">
        <v>1.7105221438858405</v>
      </c>
      <c r="R384" s="71">
        <v>0</v>
      </c>
      <c r="S384" s="71">
        <v>6.0205095366957071</v>
      </c>
      <c r="T384" s="72"/>
      <c r="U384" s="71">
        <v>103784</v>
      </c>
      <c r="V384" s="71">
        <v>808</v>
      </c>
      <c r="W384" s="71">
        <v>0</v>
      </c>
      <c r="X384" s="71">
        <v>12950</v>
      </c>
      <c r="Y384" s="71">
        <v>12804</v>
      </c>
      <c r="Z384" s="71">
        <v>19110</v>
      </c>
      <c r="AA384" s="71">
        <v>3323</v>
      </c>
      <c r="AB384" s="71">
        <v>29056</v>
      </c>
      <c r="AC384" s="71">
        <v>0</v>
      </c>
      <c r="AD384" s="71">
        <v>6.0205095366957071</v>
      </c>
      <c r="AE384" s="72"/>
      <c r="AF384" s="71">
        <v>1246921.7268689135</v>
      </c>
      <c r="AG384" s="71">
        <v>1344424.2380339783</v>
      </c>
      <c r="AH384" s="71">
        <v>0</v>
      </c>
      <c r="AI384" s="71">
        <v>91727894.642366141</v>
      </c>
      <c r="AJ384" s="71">
        <v>52059770.554864578</v>
      </c>
      <c r="AK384" s="71">
        <v>0</v>
      </c>
      <c r="AL384" s="71">
        <v>0</v>
      </c>
      <c r="AM384" s="71">
        <v>3751922.6662931493</v>
      </c>
      <c r="AN384" s="71">
        <v>0</v>
      </c>
      <c r="AO384" s="71">
        <v>0</v>
      </c>
      <c r="AP384" s="71">
        <v>150130933.82842675</v>
      </c>
      <c r="AQ384" s="72"/>
      <c r="AR384" s="71">
        <v>255</v>
      </c>
      <c r="AS384" s="71">
        <v>328</v>
      </c>
      <c r="AT384" s="71">
        <v>0</v>
      </c>
      <c r="AU384" s="71">
        <v>0</v>
      </c>
      <c r="AV384" s="71">
        <v>0</v>
      </c>
      <c r="AW384" s="71">
        <v>0</v>
      </c>
      <c r="AX384" s="71"/>
      <c r="AY384" s="72"/>
      <c r="AZ384" s="71">
        <v>1465.690000000001</v>
      </c>
      <c r="BA384" s="71">
        <v>4997.3000000000011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2132</v>
      </c>
      <c r="B385" s="70">
        <v>272</v>
      </c>
      <c r="C385" s="70">
        <v>20</v>
      </c>
      <c r="D385" s="70">
        <v>16</v>
      </c>
      <c r="E385" s="70">
        <v>2023</v>
      </c>
      <c r="F385" s="70" t="s">
        <v>1539</v>
      </c>
      <c r="G385" s="70" t="s">
        <v>2112</v>
      </c>
      <c r="H385" s="70" t="s">
        <v>2113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269</v>
      </c>
      <c r="AS385" s="71">
        <v>328</v>
      </c>
      <c r="AT385" s="71">
        <v>0</v>
      </c>
      <c r="AU385" s="71">
        <v>0</v>
      </c>
      <c r="AV385" s="71">
        <v>0</v>
      </c>
      <c r="AW385" s="71">
        <v>0</v>
      </c>
      <c r="AX385" s="71"/>
      <c r="AY385" s="72"/>
      <c r="AZ385" s="71">
        <v>1549.1900000000014</v>
      </c>
      <c r="BA385" s="71">
        <v>4997.3000000000011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2133</v>
      </c>
      <c r="B386" s="70">
        <v>272</v>
      </c>
      <c r="C386" s="70">
        <v>21</v>
      </c>
      <c r="D386" s="70">
        <v>16</v>
      </c>
      <c r="E386" s="70">
        <v>2024</v>
      </c>
      <c r="F386" s="70" t="s">
        <v>1554</v>
      </c>
      <c r="G386" s="1064" t="s">
        <v>2112</v>
      </c>
      <c r="H386" s="70" t="s">
        <v>2113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2134</v>
      </c>
      <c r="B387" s="70">
        <v>18</v>
      </c>
      <c r="C387" s="70">
        <v>1</v>
      </c>
      <c r="D387" s="70">
        <v>2</v>
      </c>
      <c r="E387" s="70">
        <v>1990</v>
      </c>
      <c r="F387" s="70" t="s">
        <v>787</v>
      </c>
      <c r="G387" s="1064" t="s">
        <v>2135</v>
      </c>
      <c r="H387" s="70" t="s">
        <v>2136</v>
      </c>
      <c r="I387" s="148"/>
      <c r="J387" s="71">
        <v>76.819852061710975</v>
      </c>
      <c r="K387" s="71">
        <v>3.886245992796356</v>
      </c>
      <c r="L387" s="71">
        <v>8.0407668034855497</v>
      </c>
      <c r="M387" s="71">
        <v>11.28184649659303</v>
      </c>
      <c r="N387" s="71">
        <v>23.01902624359214</v>
      </c>
      <c r="O387" s="71">
        <v>24.45104321860142</v>
      </c>
      <c r="P387" s="71">
        <v>22.997301817806381</v>
      </c>
      <c r="Q387" s="71">
        <v>1.6215209462843401</v>
      </c>
      <c r="R387" s="71">
        <v>0</v>
      </c>
      <c r="S387" s="71">
        <v>1.8841245739904751</v>
      </c>
      <c r="T387" s="72"/>
      <c r="U387" s="71">
        <v>10558369</v>
      </c>
      <c r="V387" s="71">
        <v>868</v>
      </c>
      <c r="W387" s="71">
        <v>93</v>
      </c>
      <c r="X387" s="71">
        <v>3662</v>
      </c>
      <c r="Y387" s="71">
        <v>7149</v>
      </c>
      <c r="Z387" s="71">
        <v>10057</v>
      </c>
      <c r="AA387" s="71">
        <v>5584</v>
      </c>
      <c r="AB387" s="71">
        <v>26328</v>
      </c>
      <c r="AC387" s="71">
        <v>0</v>
      </c>
      <c r="AD387" s="71">
        <v>1.8841245739904751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2137</v>
      </c>
      <c r="B388" s="70">
        <v>19</v>
      </c>
      <c r="C388" s="70">
        <v>2</v>
      </c>
      <c r="D388" s="70">
        <v>2</v>
      </c>
      <c r="E388" s="70">
        <v>2005</v>
      </c>
      <c r="F388" s="70" t="s">
        <v>789</v>
      </c>
      <c r="G388" s="70" t="s">
        <v>2135</v>
      </c>
      <c r="H388" s="70" t="s">
        <v>2136</v>
      </c>
      <c r="I388" s="148"/>
      <c r="J388" s="71">
        <v>42.107300263011929</v>
      </c>
      <c r="K388" s="71">
        <v>3.3410484306582129</v>
      </c>
      <c r="L388" s="71">
        <v>7.610947310824189</v>
      </c>
      <c r="M388" s="71">
        <v>32.770547520477614</v>
      </c>
      <c r="N388" s="71">
        <v>41.949286727235723</v>
      </c>
      <c r="O388" s="71">
        <v>41.822310246684239</v>
      </c>
      <c r="P388" s="71">
        <v>26.229508857906499</v>
      </c>
      <c r="Q388" s="71">
        <v>1.8258135963023101</v>
      </c>
      <c r="R388" s="71">
        <v>0</v>
      </c>
      <c r="S388" s="71">
        <v>2.233519519120847</v>
      </c>
      <c r="T388" s="72"/>
      <c r="U388" s="71">
        <v>6207712</v>
      </c>
      <c r="V388" s="71">
        <v>1025</v>
      </c>
      <c r="W388" s="71">
        <v>101</v>
      </c>
      <c r="X388" s="71">
        <v>6132</v>
      </c>
      <c r="Y388" s="71">
        <v>10767</v>
      </c>
      <c r="Z388" s="71">
        <v>19906</v>
      </c>
      <c r="AA388" s="71">
        <v>5216</v>
      </c>
      <c r="AB388" s="71">
        <v>30991</v>
      </c>
      <c r="AC388" s="71">
        <v>0</v>
      </c>
      <c r="AD388" s="71">
        <v>2.233519519120847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2138</v>
      </c>
      <c r="B389" s="70">
        <v>20</v>
      </c>
      <c r="C389" s="70">
        <v>3</v>
      </c>
      <c r="D389" s="70">
        <v>2</v>
      </c>
      <c r="E389" s="70">
        <v>2006</v>
      </c>
      <c r="F389" s="70" t="s">
        <v>790</v>
      </c>
      <c r="G389" s="70" t="s">
        <v>2135</v>
      </c>
      <c r="H389" s="70" t="s">
        <v>2136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2139</v>
      </c>
      <c r="B390" s="70">
        <v>21</v>
      </c>
      <c r="C390" s="70">
        <v>4</v>
      </c>
      <c r="D390" s="70">
        <v>2</v>
      </c>
      <c r="E390" s="70">
        <v>2007</v>
      </c>
      <c r="F390" s="70" t="s">
        <v>791</v>
      </c>
      <c r="G390" s="70" t="s">
        <v>2135</v>
      </c>
      <c r="H390" s="70" t="s">
        <v>2136</v>
      </c>
      <c r="I390" s="148"/>
      <c r="J390" s="71">
        <v>46.063912046899077</v>
      </c>
      <c r="K390" s="71">
        <v>3.0247377166214449</v>
      </c>
      <c r="L390" s="71">
        <v>17.373389742859938</v>
      </c>
      <c r="M390" s="71">
        <v>28.723362611456</v>
      </c>
      <c r="N390" s="71">
        <v>45.965782778734081</v>
      </c>
      <c r="O390" s="71">
        <v>41.265884886102697</v>
      </c>
      <c r="P390" s="71">
        <v>25.266968978598761</v>
      </c>
      <c r="Q390" s="71">
        <v>1.92464238082105</v>
      </c>
      <c r="R390" s="71">
        <v>0</v>
      </c>
      <c r="S390" s="71">
        <v>2.104939865850358</v>
      </c>
      <c r="T390" s="72"/>
      <c r="U390" s="71">
        <v>7441060</v>
      </c>
      <c r="V390" s="71">
        <v>972</v>
      </c>
      <c r="W390" s="71">
        <v>271</v>
      </c>
      <c r="X390" s="71">
        <v>6759</v>
      </c>
      <c r="Y390" s="71">
        <v>11148</v>
      </c>
      <c r="Z390" s="71">
        <v>20418</v>
      </c>
      <c r="AA390" s="71">
        <v>4948</v>
      </c>
      <c r="AB390" s="71">
        <v>30941</v>
      </c>
      <c r="AC390" s="71">
        <v>0</v>
      </c>
      <c r="AD390" s="71">
        <v>2.104939865850358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2140</v>
      </c>
      <c r="B391" s="70">
        <v>22</v>
      </c>
      <c r="C391" s="70">
        <v>5</v>
      </c>
      <c r="D391" s="70">
        <v>2</v>
      </c>
      <c r="E391" s="70">
        <v>2008</v>
      </c>
      <c r="F391" s="70" t="s">
        <v>792</v>
      </c>
      <c r="G391" s="70" t="s">
        <v>2135</v>
      </c>
      <c r="H391" s="70" t="s">
        <v>2136</v>
      </c>
      <c r="I391" s="148"/>
      <c r="J391" s="71">
        <v>40.476395732327141</v>
      </c>
      <c r="K391" s="71">
        <v>2.1682105230737889</v>
      </c>
      <c r="L391" s="71">
        <v>15.52156608360252</v>
      </c>
      <c r="M391" s="71">
        <v>31.873522864322979</v>
      </c>
      <c r="N391" s="71">
        <v>41.743966384954241</v>
      </c>
      <c r="O391" s="71">
        <v>40.374292084125663</v>
      </c>
      <c r="P391" s="71">
        <v>24.330252167690809</v>
      </c>
      <c r="Q391" s="71">
        <v>1.88052459294253</v>
      </c>
      <c r="R391" s="71">
        <v>0</v>
      </c>
      <c r="S391" s="71">
        <v>3.1281101550204009</v>
      </c>
      <c r="T391" s="72"/>
      <c r="U391" s="71">
        <v>6873918</v>
      </c>
      <c r="V391" s="71">
        <v>972</v>
      </c>
      <c r="W391" s="71">
        <v>271</v>
      </c>
      <c r="X391" s="71">
        <v>6759</v>
      </c>
      <c r="Y391" s="71">
        <v>11170</v>
      </c>
      <c r="Z391" s="71">
        <v>20678</v>
      </c>
      <c r="AA391" s="71">
        <v>4770</v>
      </c>
      <c r="AB391" s="71">
        <v>30729</v>
      </c>
      <c r="AC391" s="71">
        <v>0</v>
      </c>
      <c r="AD391" s="71">
        <v>3.1281101550204009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2141</v>
      </c>
      <c r="B392" s="70">
        <v>23</v>
      </c>
      <c r="C392" s="70">
        <v>6</v>
      </c>
      <c r="D392" s="70">
        <v>2</v>
      </c>
      <c r="E392" s="70">
        <v>2009</v>
      </c>
      <c r="F392" s="70" t="s">
        <v>176</v>
      </c>
      <c r="G392" s="70" t="s">
        <v>2135</v>
      </c>
      <c r="H392" s="70" t="s">
        <v>2136</v>
      </c>
      <c r="I392" s="148"/>
      <c r="J392" s="71">
        <v>41.952200500689408</v>
      </c>
      <c r="K392" s="71">
        <v>2.2259109272001818</v>
      </c>
      <c r="L392" s="71">
        <v>10.064096244591809</v>
      </c>
      <c r="M392" s="71">
        <v>32.444992764913472</v>
      </c>
      <c r="N392" s="71">
        <v>36.210014273473213</v>
      </c>
      <c r="O392" s="71">
        <v>41.163194117760391</v>
      </c>
      <c r="P392" s="71">
        <v>23.600170172300121</v>
      </c>
      <c r="Q392" s="71">
        <v>1.77818602459284</v>
      </c>
      <c r="R392" s="71">
        <v>0</v>
      </c>
      <c r="S392" s="71">
        <v>1.95906486244058</v>
      </c>
      <c r="T392" s="72"/>
      <c r="U392" s="71">
        <v>6896647</v>
      </c>
      <c r="V392" s="71">
        <v>948</v>
      </c>
      <c r="W392" s="71">
        <v>206</v>
      </c>
      <c r="X392" s="71">
        <v>7509</v>
      </c>
      <c r="Y392" s="71">
        <v>11181</v>
      </c>
      <c r="Z392" s="71">
        <v>20809</v>
      </c>
      <c r="AA392" s="71">
        <v>4750</v>
      </c>
      <c r="AB392" s="71">
        <v>30502</v>
      </c>
      <c r="AC392" s="71">
        <v>0</v>
      </c>
      <c r="AD392" s="71">
        <v>1.95906486244058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36.18</v>
      </c>
      <c r="BK392" s="71">
        <v>0</v>
      </c>
      <c r="BL392" s="71">
        <v>0</v>
      </c>
      <c r="BM392" s="71">
        <v>0</v>
      </c>
      <c r="BN392" s="72"/>
      <c r="BO392" s="71">
        <v>0</v>
      </c>
      <c r="BP392" s="71">
        <v>0</v>
      </c>
      <c r="BQ392" s="71">
        <v>3</v>
      </c>
      <c r="BR392" s="71">
        <v>0</v>
      </c>
      <c r="BS392" s="71">
        <v>0</v>
      </c>
      <c r="BT392" s="71">
        <v>0</v>
      </c>
      <c r="BU392"/>
      <c r="BV392" s="70">
        <v>36.18</v>
      </c>
      <c r="BW392" s="70">
        <v>0</v>
      </c>
      <c r="BX392" s="70">
        <v>0</v>
      </c>
      <c r="BY392" s="70">
        <v>0</v>
      </c>
      <c r="BZ392" s="70">
        <v>0</v>
      </c>
      <c r="CA392" s="70">
        <v>0</v>
      </c>
      <c r="CB392" s="70">
        <v>0</v>
      </c>
      <c r="CC392" s="70">
        <v>0</v>
      </c>
      <c r="CD392" s="70">
        <v>0</v>
      </c>
    </row>
    <row r="393" spans="1:82">
      <c r="A393" s="70" t="s">
        <v>2142</v>
      </c>
      <c r="B393" s="70">
        <v>24</v>
      </c>
      <c r="C393" s="70">
        <v>7</v>
      </c>
      <c r="D393" s="70">
        <v>2</v>
      </c>
      <c r="E393" s="70">
        <v>2010</v>
      </c>
      <c r="F393" s="70" t="s">
        <v>177</v>
      </c>
      <c r="G393" s="70" t="s">
        <v>2135</v>
      </c>
      <c r="H393" s="70" t="s">
        <v>2136</v>
      </c>
      <c r="I393" s="148"/>
      <c r="J393" s="71">
        <v>6.7133500915441164</v>
      </c>
      <c r="K393" s="71">
        <v>2.166669687412893</v>
      </c>
      <c r="L393" s="71">
        <v>8.9046277158331986</v>
      </c>
      <c r="M393" s="71">
        <v>32.571480779622519</v>
      </c>
      <c r="N393" s="71">
        <v>42.588434784239681</v>
      </c>
      <c r="O393" s="71">
        <v>41.083065400860889</v>
      </c>
      <c r="P393" s="71">
        <v>23.64921656408363</v>
      </c>
      <c r="Q393" s="71">
        <v>1.84634094626912</v>
      </c>
      <c r="R393" s="71">
        <v>0</v>
      </c>
      <c r="S393" s="71">
        <v>2.5471241691324651</v>
      </c>
      <c r="T393" s="72"/>
      <c r="U393" s="71">
        <v>1236872</v>
      </c>
      <c r="V393" s="71">
        <v>948</v>
      </c>
      <c r="W393" s="71">
        <v>206</v>
      </c>
      <c r="X393" s="71">
        <v>7509</v>
      </c>
      <c r="Y393" s="71">
        <v>11204</v>
      </c>
      <c r="Z393" s="71">
        <v>20865</v>
      </c>
      <c r="AA393" s="71">
        <v>4641</v>
      </c>
      <c r="AB393" s="71">
        <v>30348</v>
      </c>
      <c r="AC393" s="71">
        <v>0</v>
      </c>
      <c r="AD393" s="71">
        <v>2.5471241691324651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23.106999999999999</v>
      </c>
      <c r="BK393" s="71">
        <v>0</v>
      </c>
      <c r="BL393" s="71">
        <v>0</v>
      </c>
      <c r="BM393" s="71">
        <v>0</v>
      </c>
      <c r="BN393" s="72"/>
      <c r="BO393" s="71">
        <v>0</v>
      </c>
      <c r="BP393" s="71">
        <v>0</v>
      </c>
      <c r="BQ393" s="71">
        <v>3</v>
      </c>
      <c r="BR393" s="71">
        <v>0</v>
      </c>
      <c r="BS393" s="71">
        <v>0</v>
      </c>
      <c r="BT393" s="71">
        <v>0</v>
      </c>
      <c r="BU393"/>
      <c r="BV393" s="70">
        <v>23.106999999999999</v>
      </c>
      <c r="BW393" s="70">
        <v>0</v>
      </c>
      <c r="BX393" s="70">
        <v>0</v>
      </c>
      <c r="BY393" s="70">
        <v>0</v>
      </c>
      <c r="BZ393" s="70">
        <v>0</v>
      </c>
      <c r="CA393" s="70">
        <v>0</v>
      </c>
      <c r="CB393" s="70">
        <v>0</v>
      </c>
      <c r="CC393" s="70">
        <v>0</v>
      </c>
      <c r="CD393" s="70">
        <v>0</v>
      </c>
    </row>
    <row r="394" spans="1:82">
      <c r="A394" s="70" t="s">
        <v>2143</v>
      </c>
      <c r="B394" s="70">
        <v>25</v>
      </c>
      <c r="C394" s="70">
        <v>8</v>
      </c>
      <c r="D394" s="70">
        <v>2</v>
      </c>
      <c r="E394" s="70">
        <v>2011</v>
      </c>
      <c r="F394" s="70" t="s">
        <v>178</v>
      </c>
      <c r="G394" s="70" t="s">
        <v>2135</v>
      </c>
      <c r="H394" s="70" t="s">
        <v>2136</v>
      </c>
      <c r="I394" s="148"/>
      <c r="J394" s="71">
        <v>10.37565553016101</v>
      </c>
      <c r="K394" s="71">
        <v>2.915715415693839</v>
      </c>
      <c r="L394" s="71">
        <v>8.5541978010066391</v>
      </c>
      <c r="M394" s="71">
        <v>41.762113405822753</v>
      </c>
      <c r="N394" s="71">
        <v>42.621384095628898</v>
      </c>
      <c r="O394" s="71">
        <v>40.579522241985657</v>
      </c>
      <c r="P394" s="71">
        <v>22.688678729615766</v>
      </c>
      <c r="Q394" s="71">
        <v>2.1153465710872799</v>
      </c>
      <c r="R394" s="71">
        <v>0</v>
      </c>
      <c r="S394" s="71">
        <v>2.4842774967238102</v>
      </c>
      <c r="T394" s="72"/>
      <c r="U394" s="71">
        <v>1623689</v>
      </c>
      <c r="V394" s="71">
        <v>948</v>
      </c>
      <c r="W394" s="71">
        <v>206</v>
      </c>
      <c r="X394" s="71">
        <v>7509</v>
      </c>
      <c r="Y394" s="71">
        <v>11254</v>
      </c>
      <c r="Z394" s="71">
        <v>21057</v>
      </c>
      <c r="AA394" s="71">
        <v>4585</v>
      </c>
      <c r="AB394" s="71">
        <v>30143</v>
      </c>
      <c r="AC394" s="71">
        <v>0</v>
      </c>
      <c r="AD394" s="71">
        <v>2.4842774967238102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7.782</v>
      </c>
      <c r="BK394" s="71">
        <v>0</v>
      </c>
      <c r="BL394" s="71">
        <v>0</v>
      </c>
      <c r="BM394" s="71">
        <v>0</v>
      </c>
      <c r="BN394" s="72"/>
      <c r="BO394" s="71">
        <v>0</v>
      </c>
      <c r="BP394" s="71">
        <v>0</v>
      </c>
      <c r="BQ394" s="71">
        <v>2</v>
      </c>
      <c r="BR394" s="71">
        <v>0</v>
      </c>
      <c r="BS394" s="71">
        <v>0</v>
      </c>
      <c r="BT394" s="71">
        <v>0</v>
      </c>
      <c r="BU394"/>
      <c r="BV394" s="70">
        <v>7.782</v>
      </c>
      <c r="BW394" s="70">
        <v>0</v>
      </c>
      <c r="BX394" s="70">
        <v>0</v>
      </c>
      <c r="BY394" s="70">
        <v>0</v>
      </c>
      <c r="BZ394" s="70">
        <v>0</v>
      </c>
      <c r="CA394" s="70">
        <v>0</v>
      </c>
      <c r="CB394" s="70">
        <v>0</v>
      </c>
      <c r="CC394" s="70">
        <v>0</v>
      </c>
      <c r="CD394" s="70">
        <v>0</v>
      </c>
    </row>
    <row r="395" spans="1:82">
      <c r="A395" s="70" t="s">
        <v>2144</v>
      </c>
      <c r="B395" s="70">
        <v>26</v>
      </c>
      <c r="C395" s="70">
        <v>9</v>
      </c>
      <c r="D395" s="70">
        <v>2</v>
      </c>
      <c r="E395" s="70">
        <v>2012</v>
      </c>
      <c r="F395" s="70" t="s">
        <v>179</v>
      </c>
      <c r="G395" s="70" t="s">
        <v>2135</v>
      </c>
      <c r="H395" s="70" t="s">
        <v>2136</v>
      </c>
      <c r="I395" s="148"/>
      <c r="J395" s="71">
        <v>9.9891257722301994</v>
      </c>
      <c r="K395" s="71">
        <v>2.590250092014581</v>
      </c>
      <c r="L395" s="71">
        <v>8.483978813981647</v>
      </c>
      <c r="M395" s="71">
        <v>39.627118228336542</v>
      </c>
      <c r="N395" s="71">
        <v>41.979342580718658</v>
      </c>
      <c r="O395" s="71">
        <v>40.62729257772304</v>
      </c>
      <c r="P395" s="71">
        <v>22.758046720560571</v>
      </c>
      <c r="Q395" s="71">
        <v>2.3121581866925101</v>
      </c>
      <c r="R395" s="71">
        <v>0</v>
      </c>
      <c r="S395" s="71">
        <v>3.267200794457692</v>
      </c>
      <c r="T395" s="72"/>
      <c r="U395" s="71">
        <v>1322127</v>
      </c>
      <c r="V395" s="71">
        <v>948</v>
      </c>
      <c r="W395" s="71">
        <v>206</v>
      </c>
      <c r="X395" s="71">
        <v>7509</v>
      </c>
      <c r="Y395" s="71">
        <v>11542</v>
      </c>
      <c r="Z395" s="71">
        <v>21249</v>
      </c>
      <c r="AA395" s="71">
        <v>4573</v>
      </c>
      <c r="AB395" s="71">
        <v>30325</v>
      </c>
      <c r="AC395" s="71">
        <v>0</v>
      </c>
      <c r="AD395" s="71">
        <v>3.267200794457692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11.746</v>
      </c>
      <c r="BK395" s="71">
        <v>0</v>
      </c>
      <c r="BL395" s="71">
        <v>0</v>
      </c>
      <c r="BM395" s="71">
        <v>0</v>
      </c>
      <c r="BN395" s="72"/>
      <c r="BO395" s="71">
        <v>0</v>
      </c>
      <c r="BP395" s="71">
        <v>0</v>
      </c>
      <c r="BQ395" s="71">
        <v>2</v>
      </c>
      <c r="BR395" s="71">
        <v>0</v>
      </c>
      <c r="BS395" s="71">
        <v>0</v>
      </c>
      <c r="BT395" s="71">
        <v>0</v>
      </c>
      <c r="BU395"/>
      <c r="BV395" s="70">
        <v>11.746</v>
      </c>
      <c r="BW395" s="70">
        <v>0</v>
      </c>
      <c r="BX395" s="70">
        <v>0</v>
      </c>
      <c r="BY395" s="70">
        <v>0</v>
      </c>
      <c r="BZ395" s="70">
        <v>0</v>
      </c>
      <c r="CA395" s="70">
        <v>0</v>
      </c>
      <c r="CB395" s="70">
        <v>0</v>
      </c>
      <c r="CC395" s="70">
        <v>0</v>
      </c>
      <c r="CD395" s="70">
        <v>0</v>
      </c>
    </row>
    <row r="396" spans="1:82">
      <c r="A396" s="70" t="s">
        <v>2145</v>
      </c>
      <c r="B396" s="70">
        <v>27</v>
      </c>
      <c r="C396" s="70">
        <v>10</v>
      </c>
      <c r="D396" s="70">
        <v>2</v>
      </c>
      <c r="E396" s="70">
        <v>2013</v>
      </c>
      <c r="F396" s="70" t="s">
        <v>180</v>
      </c>
      <c r="G396" s="70" t="s">
        <v>2135</v>
      </c>
      <c r="H396" s="70" t="s">
        <v>2136</v>
      </c>
      <c r="I396" s="148"/>
      <c r="J396" s="71">
        <v>9.2715863134597178</v>
      </c>
      <c r="K396" s="71">
        <v>2.1973036502408809</v>
      </c>
      <c r="L396" s="71">
        <v>8.0530444559505607</v>
      </c>
      <c r="M396" s="71">
        <v>39.454134686708493</v>
      </c>
      <c r="N396" s="71">
        <v>48.218568410232407</v>
      </c>
      <c r="O396" s="71">
        <v>39.322824119533166</v>
      </c>
      <c r="P396" s="71">
        <v>22.703929015887919</v>
      </c>
      <c r="Q396" s="71">
        <v>2.33317830673532</v>
      </c>
      <c r="R396" s="71">
        <v>0</v>
      </c>
      <c r="S396" s="71">
        <v>3.3492989831027531</v>
      </c>
      <c r="T396" s="72"/>
      <c r="U396" s="71">
        <v>1367363</v>
      </c>
      <c r="V396" s="71">
        <v>948</v>
      </c>
      <c r="W396" s="71">
        <v>206</v>
      </c>
      <c r="X396" s="71">
        <v>7509</v>
      </c>
      <c r="Y396" s="71">
        <v>11581</v>
      </c>
      <c r="Z396" s="71">
        <v>21485</v>
      </c>
      <c r="AA396" s="71">
        <v>4545</v>
      </c>
      <c r="AB396" s="71">
        <v>30162</v>
      </c>
      <c r="AC396" s="71">
        <v>0</v>
      </c>
      <c r="AD396" s="71">
        <v>3.3492989831027531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14.411</v>
      </c>
      <c r="BK396" s="71">
        <v>0</v>
      </c>
      <c r="BL396" s="71">
        <v>0</v>
      </c>
      <c r="BM396" s="71">
        <v>0</v>
      </c>
      <c r="BN396" s="72"/>
      <c r="BO396" s="71">
        <v>0</v>
      </c>
      <c r="BP396" s="71">
        <v>0</v>
      </c>
      <c r="BQ396" s="71">
        <v>2</v>
      </c>
      <c r="BR396" s="71">
        <v>0</v>
      </c>
      <c r="BS396" s="71">
        <v>0</v>
      </c>
      <c r="BT396" s="71">
        <v>0</v>
      </c>
      <c r="BU396"/>
      <c r="BV396" s="70">
        <v>14.411</v>
      </c>
      <c r="BW396" s="70">
        <v>0</v>
      </c>
      <c r="BX396" s="70">
        <v>0</v>
      </c>
      <c r="BY396" s="70">
        <v>0</v>
      </c>
      <c r="BZ396" s="70">
        <v>0</v>
      </c>
      <c r="CA396" s="70">
        <v>0</v>
      </c>
      <c r="CB396" s="70">
        <v>0</v>
      </c>
      <c r="CC396" s="70">
        <v>0</v>
      </c>
      <c r="CD396" s="70">
        <v>0</v>
      </c>
    </row>
    <row r="397" spans="1:82">
      <c r="A397" s="70" t="s">
        <v>2146</v>
      </c>
      <c r="B397" s="70">
        <v>28</v>
      </c>
      <c r="C397" s="70">
        <v>11</v>
      </c>
      <c r="D397" s="70">
        <v>2</v>
      </c>
      <c r="E397" s="70">
        <v>2014</v>
      </c>
      <c r="F397" s="70" t="s">
        <v>181</v>
      </c>
      <c r="G397" s="70" t="s">
        <v>2135</v>
      </c>
      <c r="H397" s="70" t="s">
        <v>2136</v>
      </c>
      <c r="I397" s="148"/>
      <c r="J397" s="71">
        <v>8.1910313282054386</v>
      </c>
      <c r="K397" s="71">
        <v>1.672840889130313</v>
      </c>
      <c r="L397" s="71">
        <v>7.7307055388539361</v>
      </c>
      <c r="M397" s="71">
        <v>39.497773789078472</v>
      </c>
      <c r="N397" s="71">
        <v>44.600211478719189</v>
      </c>
      <c r="O397" s="71">
        <v>37.558154856585993</v>
      </c>
      <c r="P397" s="71">
        <v>23.012751075589975</v>
      </c>
      <c r="Q397" s="71">
        <v>2.22919421945375</v>
      </c>
      <c r="R397" s="71">
        <v>0</v>
      </c>
      <c r="S397" s="71">
        <v>2.9542115351524911</v>
      </c>
      <c r="T397" s="72"/>
      <c r="U397" s="71">
        <v>1288716</v>
      </c>
      <c r="V397" s="71">
        <v>659</v>
      </c>
      <c r="W397" s="71">
        <v>188</v>
      </c>
      <c r="X397" s="71">
        <v>7783</v>
      </c>
      <c r="Y397" s="71">
        <v>11766</v>
      </c>
      <c r="Z397" s="71">
        <v>21613</v>
      </c>
      <c r="AA397" s="71">
        <v>4583</v>
      </c>
      <c r="AB397" s="71">
        <v>30036</v>
      </c>
      <c r="AC397" s="71">
        <v>0</v>
      </c>
      <c r="AD397" s="71">
        <v>2.9542115351524911</v>
      </c>
      <c r="AE397" s="72"/>
      <c r="AF397" s="71"/>
      <c r="AG397" s="71"/>
      <c r="AH397" s="71"/>
      <c r="AI397" s="71"/>
      <c r="AJ397" s="71"/>
      <c r="AK397" s="71"/>
      <c r="AL397" s="71"/>
      <c r="AM397" s="71"/>
      <c r="AN397" s="71"/>
      <c r="AO397" s="71"/>
      <c r="AP397" s="71"/>
      <c r="AQ397" s="72"/>
      <c r="AR397" s="71">
        <v>396</v>
      </c>
      <c r="AS397" s="71">
        <v>270</v>
      </c>
      <c r="AT397" s="71">
        <v>0</v>
      </c>
      <c r="AU397" s="71">
        <v>0</v>
      </c>
      <c r="AV397" s="71">
        <v>0</v>
      </c>
      <c r="AW397" s="71">
        <v>0</v>
      </c>
      <c r="AX397" s="71"/>
      <c r="AY397" s="72"/>
      <c r="AZ397" s="71">
        <v>1864.8</v>
      </c>
      <c r="BA397" s="71">
        <v>9084</v>
      </c>
      <c r="BB397" s="71">
        <v>0</v>
      </c>
      <c r="BC397" s="71">
        <v>0</v>
      </c>
      <c r="BD397" s="71">
        <v>0</v>
      </c>
      <c r="BE397" s="71">
        <v>0</v>
      </c>
      <c r="BF397" s="71"/>
      <c r="BG397" s="72"/>
      <c r="BH397" s="71">
        <v>0</v>
      </c>
      <c r="BI397" s="71">
        <v>0</v>
      </c>
      <c r="BJ397" s="71">
        <v>13.426</v>
      </c>
      <c r="BK397" s="71">
        <v>0</v>
      </c>
      <c r="BL397" s="71">
        <v>0</v>
      </c>
      <c r="BM397" s="71">
        <v>0</v>
      </c>
      <c r="BN397" s="72"/>
      <c r="BO397" s="71">
        <v>0</v>
      </c>
      <c r="BP397" s="71">
        <v>0</v>
      </c>
      <c r="BQ397" s="71">
        <v>2</v>
      </c>
      <c r="BR397" s="71">
        <v>0</v>
      </c>
      <c r="BS397" s="71">
        <v>0</v>
      </c>
      <c r="BT397" s="71">
        <v>0</v>
      </c>
      <c r="BU397"/>
      <c r="BV397" s="70">
        <v>13.426</v>
      </c>
      <c r="BW397" s="70">
        <v>0</v>
      </c>
      <c r="BX397" s="70">
        <v>0</v>
      </c>
      <c r="BY397" s="70">
        <v>0</v>
      </c>
      <c r="BZ397" s="70">
        <v>0</v>
      </c>
      <c r="CA397" s="70">
        <v>0</v>
      </c>
      <c r="CB397" s="70">
        <v>0</v>
      </c>
      <c r="CC397" s="70">
        <v>0</v>
      </c>
      <c r="CD397" s="70">
        <v>0</v>
      </c>
    </row>
    <row r="398" spans="1:82">
      <c r="A398" s="70" t="s">
        <v>2147</v>
      </c>
      <c r="B398" s="70">
        <v>29</v>
      </c>
      <c r="C398" s="70">
        <v>12</v>
      </c>
      <c r="D398" s="70">
        <v>2</v>
      </c>
      <c r="E398" s="70">
        <v>2015</v>
      </c>
      <c r="F398" s="70" t="s">
        <v>182</v>
      </c>
      <c r="G398" s="70" t="s">
        <v>2135</v>
      </c>
      <c r="H398" s="70" t="s">
        <v>2136</v>
      </c>
      <c r="I398" s="148"/>
      <c r="J398" s="71">
        <v>10.043516520692201</v>
      </c>
      <c r="K398" s="71">
        <v>1.6620403568309541</v>
      </c>
      <c r="L398" s="71">
        <v>7.2096181186789652</v>
      </c>
      <c r="M398" s="71">
        <v>35.355648536154057</v>
      </c>
      <c r="N398" s="71">
        <v>40.227238067553557</v>
      </c>
      <c r="O398" s="71">
        <v>37.320627289164634</v>
      </c>
      <c r="P398" s="71">
        <v>22.417846357074236</v>
      </c>
      <c r="Q398" s="71">
        <v>2.1707581297548599</v>
      </c>
      <c r="R398" s="71">
        <v>0</v>
      </c>
      <c r="S398" s="71">
        <v>2.1861587590048792</v>
      </c>
      <c r="T398" s="72"/>
      <c r="U398" s="71">
        <v>1804603</v>
      </c>
      <c r="V398" s="71">
        <v>659</v>
      </c>
      <c r="W398" s="71">
        <v>188</v>
      </c>
      <c r="X398" s="71">
        <v>7783</v>
      </c>
      <c r="Y398" s="71">
        <v>11782</v>
      </c>
      <c r="Z398" s="71">
        <v>21683</v>
      </c>
      <c r="AA398" s="71">
        <v>4461</v>
      </c>
      <c r="AB398" s="71">
        <v>29878</v>
      </c>
      <c r="AC398" s="71">
        <v>0</v>
      </c>
      <c r="AD398" s="71">
        <v>2.1861587590048792</v>
      </c>
      <c r="AE398" s="72"/>
      <c r="AF398" s="71">
        <v>12421263.768977789</v>
      </c>
      <c r="AG398" s="71">
        <v>1269843.6029744099</v>
      </c>
      <c r="AH398" s="71">
        <v>1531963.7944836151</v>
      </c>
      <c r="AI398" s="71">
        <v>49017747.462585613</v>
      </c>
      <c r="AJ398" s="71">
        <v>59819978.232123472</v>
      </c>
      <c r="AK398" s="71">
        <v>0</v>
      </c>
      <c r="AL398" s="71">
        <v>0</v>
      </c>
      <c r="AM398" s="71">
        <v>4094654.5665038819</v>
      </c>
      <c r="AN398" s="71">
        <v>0</v>
      </c>
      <c r="AO398" s="71">
        <v>0</v>
      </c>
      <c r="AP398" s="71">
        <v>128155451.42764878</v>
      </c>
      <c r="AQ398" s="72"/>
      <c r="AR398" s="71">
        <v>459</v>
      </c>
      <c r="AS398" s="71">
        <v>355</v>
      </c>
      <c r="AT398" s="71">
        <v>0</v>
      </c>
      <c r="AU398" s="71">
        <v>0</v>
      </c>
      <c r="AV398" s="71">
        <v>0</v>
      </c>
      <c r="AW398" s="71">
        <v>0</v>
      </c>
      <c r="AX398" s="71"/>
      <c r="AY398" s="72"/>
      <c r="AZ398" s="71">
        <v>2153.5</v>
      </c>
      <c r="BA398" s="71">
        <v>14951.9</v>
      </c>
      <c r="BB398" s="71">
        <v>0</v>
      </c>
      <c r="BC398" s="71">
        <v>0</v>
      </c>
      <c r="BD398" s="71">
        <v>0</v>
      </c>
      <c r="BE398" s="71">
        <v>0</v>
      </c>
      <c r="BF398" s="71"/>
      <c r="BG398" s="72"/>
      <c r="BH398" s="71">
        <v>0</v>
      </c>
      <c r="BI398" s="71">
        <v>0</v>
      </c>
      <c r="BJ398" s="71">
        <v>2.7360000000000002</v>
      </c>
      <c r="BK398" s="71">
        <v>0</v>
      </c>
      <c r="BL398" s="71">
        <v>9.1050000000000004</v>
      </c>
      <c r="BM398" s="71">
        <v>0</v>
      </c>
      <c r="BN398" s="72"/>
      <c r="BO398" s="71">
        <v>0</v>
      </c>
      <c r="BP398" s="71">
        <v>0</v>
      </c>
      <c r="BQ398" s="71">
        <v>1</v>
      </c>
      <c r="BR398" s="71">
        <v>0</v>
      </c>
      <c r="BS398" s="71">
        <v>1</v>
      </c>
      <c r="BT398" s="71">
        <v>0</v>
      </c>
      <c r="BU398"/>
      <c r="BV398" s="70">
        <v>11.840999999999999</v>
      </c>
      <c r="BW398" s="70">
        <v>0</v>
      </c>
      <c r="BX398" s="70">
        <v>0</v>
      </c>
      <c r="BY398" s="70">
        <v>0</v>
      </c>
      <c r="BZ398" s="70">
        <v>0</v>
      </c>
      <c r="CA398" s="70">
        <v>0</v>
      </c>
      <c r="CB398" s="70">
        <v>0</v>
      </c>
      <c r="CC398" s="70">
        <v>0</v>
      </c>
      <c r="CD398" s="70">
        <v>0</v>
      </c>
    </row>
    <row r="399" spans="1:82">
      <c r="A399" s="70" t="s">
        <v>2148</v>
      </c>
      <c r="B399" s="70">
        <v>30</v>
      </c>
      <c r="C399" s="70">
        <v>13</v>
      </c>
      <c r="D399" s="70">
        <v>2</v>
      </c>
      <c r="E399" s="70">
        <v>2016</v>
      </c>
      <c r="F399" s="70" t="s">
        <v>155</v>
      </c>
      <c r="G399" s="70" t="s">
        <v>2135</v>
      </c>
      <c r="H399" s="70" t="s">
        <v>2136</v>
      </c>
      <c r="I399" s="148"/>
      <c r="J399" s="71">
        <v>9.3147250946718216</v>
      </c>
      <c r="K399" s="71">
        <v>1.8256524787466037</v>
      </c>
      <c r="L399" s="71">
        <v>7.4134093569720125</v>
      </c>
      <c r="M399" s="71">
        <v>32.557598936669017</v>
      </c>
      <c r="N399" s="71">
        <v>42.679789157715916</v>
      </c>
      <c r="O399" s="71">
        <v>37.173477461544728</v>
      </c>
      <c r="P399" s="71">
        <v>21.74763937685578</v>
      </c>
      <c r="Q399" s="71">
        <v>2.1000314520750321</v>
      </c>
      <c r="R399" s="71">
        <v>0</v>
      </c>
      <c r="S399" s="71">
        <v>2.9303831994784009</v>
      </c>
      <c r="T399" s="72"/>
      <c r="U399" s="71">
        <v>1749857</v>
      </c>
      <c r="V399" s="71">
        <v>659</v>
      </c>
      <c r="W399" s="71">
        <v>188</v>
      </c>
      <c r="X399" s="71">
        <v>7783</v>
      </c>
      <c r="Y399" s="71">
        <v>11895</v>
      </c>
      <c r="Z399" s="71">
        <v>21863</v>
      </c>
      <c r="AA399" s="71">
        <v>4476</v>
      </c>
      <c r="AB399" s="71">
        <v>29732</v>
      </c>
      <c r="AC399" s="71">
        <v>0</v>
      </c>
      <c r="AD399" s="71">
        <v>2.9303831994784009</v>
      </c>
      <c r="AE399" s="72"/>
      <c r="AF399" s="71">
        <v>12046459.965385569</v>
      </c>
      <c r="AG399" s="71">
        <v>1396187.4006929749</v>
      </c>
      <c r="AH399" s="71">
        <v>1223637.625174474</v>
      </c>
      <c r="AI399" s="71">
        <v>49597159.568822101</v>
      </c>
      <c r="AJ399" s="71">
        <v>59015245.93232327</v>
      </c>
      <c r="AK399" s="71">
        <v>0</v>
      </c>
      <c r="AL399" s="71">
        <v>0</v>
      </c>
      <c r="AM399" s="71">
        <v>4077811.4789981241</v>
      </c>
      <c r="AN399" s="71">
        <v>0</v>
      </c>
      <c r="AO399" s="71">
        <v>0</v>
      </c>
      <c r="AP399" s="71">
        <v>127356501.97139651</v>
      </c>
      <c r="AQ399" s="72"/>
      <c r="AR399" s="71">
        <v>547</v>
      </c>
      <c r="AS399" s="71">
        <v>418</v>
      </c>
      <c r="AT399" s="71">
        <v>0</v>
      </c>
      <c r="AU399" s="71">
        <v>0</v>
      </c>
      <c r="AV399" s="71">
        <v>0</v>
      </c>
      <c r="AW399" s="71">
        <v>0</v>
      </c>
      <c r="AX399" s="71"/>
      <c r="AY399" s="72"/>
      <c r="AZ399" s="71">
        <v>2604</v>
      </c>
      <c r="BA399" s="71">
        <v>19526.8</v>
      </c>
      <c r="BB399" s="71">
        <v>0</v>
      </c>
      <c r="BC399" s="71">
        <v>0</v>
      </c>
      <c r="BD399" s="71">
        <v>0</v>
      </c>
      <c r="BE399" s="71">
        <v>0</v>
      </c>
      <c r="BF399" s="71"/>
      <c r="BG399" s="72"/>
      <c r="BH399" s="71">
        <v>0</v>
      </c>
      <c r="BI399" s="71">
        <v>0</v>
      </c>
      <c r="BJ399" s="71">
        <v>2.7930000000000001</v>
      </c>
      <c r="BK399" s="71">
        <v>0</v>
      </c>
      <c r="BL399" s="71">
        <v>8.8810000000000002</v>
      </c>
      <c r="BM399" s="71">
        <v>0</v>
      </c>
      <c r="BN399" s="72"/>
      <c r="BO399" s="71">
        <v>0</v>
      </c>
      <c r="BP399" s="71">
        <v>0</v>
      </c>
      <c r="BQ399" s="71">
        <v>1</v>
      </c>
      <c r="BR399" s="71">
        <v>0</v>
      </c>
      <c r="BS399" s="71">
        <v>1</v>
      </c>
      <c r="BT399" s="71">
        <v>0</v>
      </c>
      <c r="BU399"/>
      <c r="BV399" s="70">
        <v>11.673999999999999</v>
      </c>
      <c r="BW399" s="70">
        <v>0</v>
      </c>
      <c r="BX399" s="70">
        <v>0</v>
      </c>
      <c r="BY399" s="70">
        <v>0</v>
      </c>
      <c r="BZ399" s="70">
        <v>0</v>
      </c>
      <c r="CA399" s="70">
        <v>0</v>
      </c>
      <c r="CB399" s="70">
        <v>0</v>
      </c>
      <c r="CC399" s="70">
        <v>0</v>
      </c>
      <c r="CD399" s="70">
        <v>0</v>
      </c>
    </row>
    <row r="400" spans="1:82">
      <c r="A400" s="70" t="s">
        <v>2149</v>
      </c>
      <c r="B400" s="70">
        <v>31</v>
      </c>
      <c r="C400" s="70">
        <v>14</v>
      </c>
      <c r="D400" s="70">
        <v>2</v>
      </c>
      <c r="E400" s="70">
        <v>2017</v>
      </c>
      <c r="F400" s="70" t="s">
        <v>156</v>
      </c>
      <c r="G400" s="70" t="s">
        <v>2135</v>
      </c>
      <c r="H400" s="70" t="s">
        <v>2136</v>
      </c>
      <c r="I400" s="148"/>
      <c r="J400" s="71">
        <v>8.0814955100146051</v>
      </c>
      <c r="K400" s="71">
        <v>1.8076475796803635</v>
      </c>
      <c r="L400" s="71">
        <v>8.5183601935261226</v>
      </c>
      <c r="M400" s="71">
        <v>32.029954288445339</v>
      </c>
      <c r="N400" s="71">
        <v>42.905440868680877</v>
      </c>
      <c r="O400" s="71">
        <v>36.770945617259798</v>
      </c>
      <c r="P400" s="71">
        <v>21.585736128876796</v>
      </c>
      <c r="Q400" s="71">
        <v>2.0322115163535499</v>
      </c>
      <c r="R400" s="71">
        <v>0</v>
      </c>
      <c r="S400" s="71">
        <v>3.0951556446275639</v>
      </c>
      <c r="T400" s="72"/>
      <c r="U400" s="71">
        <v>1503301</v>
      </c>
      <c r="V400" s="71">
        <v>659</v>
      </c>
      <c r="W400" s="71">
        <v>188</v>
      </c>
      <c r="X400" s="71">
        <v>7783</v>
      </c>
      <c r="Y400" s="71">
        <v>12165</v>
      </c>
      <c r="Z400" s="71">
        <v>21985</v>
      </c>
      <c r="AA400" s="71">
        <v>4471</v>
      </c>
      <c r="AB400" s="71">
        <v>29753</v>
      </c>
      <c r="AC400" s="71">
        <v>0</v>
      </c>
      <c r="AD400" s="71">
        <v>3.0951556446275639</v>
      </c>
      <c r="AE400" s="72"/>
      <c r="AF400" s="71">
        <v>10822912.43405096</v>
      </c>
      <c r="AG400" s="71">
        <v>1421200.8056082861</v>
      </c>
      <c r="AH400" s="71">
        <v>1847004.989540953</v>
      </c>
      <c r="AI400" s="71">
        <v>51895814.417019591</v>
      </c>
      <c r="AJ400" s="71">
        <v>59625522.659366757</v>
      </c>
      <c r="AK400" s="71">
        <v>0</v>
      </c>
      <c r="AL400" s="71">
        <v>0</v>
      </c>
      <c r="AM400" s="71">
        <v>4087076.845365542</v>
      </c>
      <c r="AN400" s="71">
        <v>0</v>
      </c>
      <c r="AO400" s="71">
        <v>0</v>
      </c>
      <c r="AP400" s="71">
        <v>129699532.15095209</v>
      </c>
      <c r="AQ400" s="72"/>
      <c r="AR400" s="71">
        <v>614</v>
      </c>
      <c r="AS400" s="71">
        <v>446</v>
      </c>
      <c r="AT400" s="71">
        <v>0</v>
      </c>
      <c r="AU400" s="71">
        <v>0</v>
      </c>
      <c r="AV400" s="71">
        <v>0</v>
      </c>
      <c r="AW400" s="71">
        <v>0</v>
      </c>
      <c r="AX400" s="71"/>
      <c r="AY400" s="72"/>
      <c r="AZ400" s="71">
        <v>2949.3</v>
      </c>
      <c r="BA400" s="71">
        <v>20511.7</v>
      </c>
      <c r="BB400" s="71">
        <v>0</v>
      </c>
      <c r="BC400" s="71">
        <v>0</v>
      </c>
      <c r="BD400" s="71">
        <v>0</v>
      </c>
      <c r="BE400" s="71">
        <v>0</v>
      </c>
      <c r="BF400" s="71"/>
      <c r="BG400" s="72"/>
      <c r="BH400" s="71">
        <v>0</v>
      </c>
      <c r="BI400" s="71">
        <v>0</v>
      </c>
      <c r="BJ400" s="71">
        <v>0</v>
      </c>
      <c r="BK400" s="71">
        <v>0</v>
      </c>
      <c r="BL400" s="71">
        <v>8.9870000000000001</v>
      </c>
      <c r="BM400" s="71">
        <v>0</v>
      </c>
      <c r="BN400" s="72"/>
      <c r="BO400" s="71">
        <v>0</v>
      </c>
      <c r="BP400" s="71">
        <v>0</v>
      </c>
      <c r="BQ400" s="71">
        <v>0</v>
      </c>
      <c r="BR400" s="71">
        <v>0</v>
      </c>
      <c r="BS400" s="71">
        <v>1</v>
      </c>
      <c r="BT400" s="71">
        <v>0</v>
      </c>
      <c r="BU400"/>
      <c r="BV400" s="70">
        <v>8.9870000000000001</v>
      </c>
      <c r="BW400" s="70">
        <v>0</v>
      </c>
      <c r="BX400" s="70">
        <v>0</v>
      </c>
      <c r="BY400" s="70">
        <v>0</v>
      </c>
      <c r="BZ400" s="70">
        <v>0</v>
      </c>
      <c r="CA400" s="70">
        <v>0</v>
      </c>
      <c r="CB400" s="70">
        <v>0</v>
      </c>
      <c r="CC400" s="70">
        <v>0</v>
      </c>
      <c r="CD400" s="70">
        <v>0</v>
      </c>
    </row>
    <row r="401" spans="1:82">
      <c r="A401" s="70" t="s">
        <v>2150</v>
      </c>
      <c r="B401" s="70">
        <v>32</v>
      </c>
      <c r="C401" s="70">
        <v>15</v>
      </c>
      <c r="D401" s="70">
        <v>2</v>
      </c>
      <c r="E401" s="70">
        <v>2018</v>
      </c>
      <c r="F401" s="70" t="s">
        <v>183</v>
      </c>
      <c r="G401" s="70" t="s">
        <v>2135</v>
      </c>
      <c r="H401" s="70" t="s">
        <v>2136</v>
      </c>
      <c r="I401" s="148"/>
      <c r="J401" s="71">
        <v>8.8610489762381093</v>
      </c>
      <c r="K401" s="71">
        <v>1.6304677728728347</v>
      </c>
      <c r="L401" s="71">
        <v>7.8927675423397492</v>
      </c>
      <c r="M401" s="71">
        <v>31.597590247801289</v>
      </c>
      <c r="N401" s="71">
        <v>38.244095119716803</v>
      </c>
      <c r="O401" s="71">
        <v>36.242571024554934</v>
      </c>
      <c r="P401" s="71">
        <v>21.423445324779028</v>
      </c>
      <c r="Q401" s="71">
        <v>1.8858966972278199</v>
      </c>
      <c r="R401" s="71">
        <v>0</v>
      </c>
      <c r="S401" s="71">
        <v>2.9026513662018139</v>
      </c>
      <c r="T401" s="72"/>
      <c r="U401" s="71">
        <v>1641457</v>
      </c>
      <c r="V401" s="71">
        <v>659</v>
      </c>
      <c r="W401" s="71">
        <v>188</v>
      </c>
      <c r="X401" s="71">
        <v>7783</v>
      </c>
      <c r="Y401" s="71">
        <v>12396</v>
      </c>
      <c r="Z401" s="71">
        <v>22084</v>
      </c>
      <c r="AA401" s="71">
        <v>4482</v>
      </c>
      <c r="AB401" s="71">
        <v>29755</v>
      </c>
      <c r="AC401" s="71">
        <v>0</v>
      </c>
      <c r="AD401" s="71">
        <v>2.9026513662018139</v>
      </c>
      <c r="AE401" s="72"/>
      <c r="AF401" s="71">
        <v>12042092.86976154</v>
      </c>
      <c r="AG401" s="71">
        <v>1226951.0831710701</v>
      </c>
      <c r="AH401" s="71">
        <v>1748754.0789479399</v>
      </c>
      <c r="AI401" s="71">
        <v>50141361.185297243</v>
      </c>
      <c r="AJ401" s="71">
        <v>56558816.627843536</v>
      </c>
      <c r="AK401" s="71">
        <v>0</v>
      </c>
      <c r="AL401" s="71">
        <v>0</v>
      </c>
      <c r="AM401" s="71">
        <v>4095808.799225112</v>
      </c>
      <c r="AN401" s="71">
        <v>0</v>
      </c>
      <c r="AO401" s="71">
        <v>0</v>
      </c>
      <c r="AP401" s="71">
        <v>125813784.64424644</v>
      </c>
      <c r="AQ401" s="72"/>
      <c r="AR401" s="71">
        <v>680</v>
      </c>
      <c r="AS401" s="71">
        <v>481</v>
      </c>
      <c r="AT401" s="71">
        <v>0</v>
      </c>
      <c r="AU401" s="71">
        <v>0</v>
      </c>
      <c r="AV401" s="71">
        <v>0</v>
      </c>
      <c r="AW401" s="71">
        <v>0</v>
      </c>
      <c r="AX401" s="71"/>
      <c r="AY401" s="72"/>
      <c r="AZ401" s="71">
        <v>3282.7</v>
      </c>
      <c r="BA401" s="71">
        <v>21419</v>
      </c>
      <c r="BB401" s="71">
        <v>0</v>
      </c>
      <c r="BC401" s="71">
        <v>0</v>
      </c>
      <c r="BD401" s="71">
        <v>0</v>
      </c>
      <c r="BE401" s="71">
        <v>0</v>
      </c>
      <c r="BF401" s="71"/>
      <c r="BG401" s="72"/>
      <c r="BH401" s="71">
        <v>0</v>
      </c>
      <c r="BI401" s="71">
        <v>0</v>
      </c>
      <c r="BJ401" s="71">
        <v>0</v>
      </c>
      <c r="BK401" s="71">
        <v>0</v>
      </c>
      <c r="BL401" s="71">
        <v>9.1609999999999996</v>
      </c>
      <c r="BM401" s="71">
        <v>0</v>
      </c>
      <c r="BN401" s="72"/>
      <c r="BO401" s="71">
        <v>0</v>
      </c>
      <c r="BP401" s="71">
        <v>0</v>
      </c>
      <c r="BQ401" s="71">
        <v>0</v>
      </c>
      <c r="BR401" s="71">
        <v>0</v>
      </c>
      <c r="BS401" s="71">
        <v>1</v>
      </c>
      <c r="BT401" s="71">
        <v>0</v>
      </c>
      <c r="BU401"/>
      <c r="BV401" s="70">
        <v>9.1609999999999996</v>
      </c>
      <c r="BW401" s="70">
        <v>0</v>
      </c>
      <c r="BX401" s="70">
        <v>0</v>
      </c>
      <c r="BY401" s="70">
        <v>0</v>
      </c>
      <c r="BZ401" s="70">
        <v>0</v>
      </c>
      <c r="CA401" s="70">
        <v>0</v>
      </c>
      <c r="CB401" s="70">
        <v>0</v>
      </c>
      <c r="CC401" s="70">
        <v>0</v>
      </c>
      <c r="CD401" s="70">
        <v>0</v>
      </c>
    </row>
    <row r="402" spans="1:82">
      <c r="A402" s="70" t="s">
        <v>2151</v>
      </c>
      <c r="B402" s="70">
        <v>33</v>
      </c>
      <c r="C402" s="70">
        <v>16</v>
      </c>
      <c r="D402" s="70">
        <v>2</v>
      </c>
      <c r="E402" s="70">
        <v>2019</v>
      </c>
      <c r="F402" s="70" t="s">
        <v>158</v>
      </c>
      <c r="G402" s="70" t="s">
        <v>2135</v>
      </c>
      <c r="H402" s="70" t="s">
        <v>2136</v>
      </c>
      <c r="I402" s="148"/>
      <c r="J402" s="71">
        <v>9.0799965546209052</v>
      </c>
      <c r="K402" s="71">
        <v>1.505943212884417</v>
      </c>
      <c r="L402" s="71">
        <v>7.9596364138095321</v>
      </c>
      <c r="M402" s="71">
        <v>30.636748306534731</v>
      </c>
      <c r="N402" s="71">
        <v>39.261771855670418</v>
      </c>
      <c r="O402" s="71">
        <v>35.235844553054598</v>
      </c>
      <c r="P402" s="71">
        <v>21.074521769346894</v>
      </c>
      <c r="Q402" s="71">
        <v>1.82180910137721</v>
      </c>
      <c r="R402" s="71">
        <v>0</v>
      </c>
      <c r="S402" s="71">
        <v>2.9643077415329371</v>
      </c>
      <c r="T402" s="72"/>
      <c r="U402" s="71">
        <v>1779196</v>
      </c>
      <c r="V402" s="71">
        <v>659</v>
      </c>
      <c r="W402" s="71">
        <v>188</v>
      </c>
      <c r="X402" s="71">
        <v>7783</v>
      </c>
      <c r="Y402" s="71">
        <v>12428</v>
      </c>
      <c r="Z402" s="71">
        <v>22060</v>
      </c>
      <c r="AA402" s="71">
        <v>4376</v>
      </c>
      <c r="AB402" s="71">
        <v>29522</v>
      </c>
      <c r="AC402" s="71">
        <v>0</v>
      </c>
      <c r="AD402" s="71">
        <v>2.9643077415329371</v>
      </c>
      <c r="AE402" s="72"/>
      <c r="AF402" s="71">
        <v>12623734.59504335</v>
      </c>
      <c r="AG402" s="71">
        <v>1184324.970701559</v>
      </c>
      <c r="AH402" s="71">
        <v>1867081.8267457639</v>
      </c>
      <c r="AI402" s="71">
        <v>50640063.837485358</v>
      </c>
      <c r="AJ402" s="71">
        <v>56820822.745511159</v>
      </c>
      <c r="AK402" s="71">
        <v>0</v>
      </c>
      <c r="AL402" s="71">
        <v>0</v>
      </c>
      <c r="AM402" s="71">
        <v>4020674.1585029871</v>
      </c>
      <c r="AN402" s="71">
        <v>0</v>
      </c>
      <c r="AO402" s="71">
        <v>0</v>
      </c>
      <c r="AP402" s="71">
        <v>127156702.13399017</v>
      </c>
      <c r="AQ402" s="72"/>
      <c r="AR402" s="71">
        <v>756</v>
      </c>
      <c r="AS402" s="71">
        <v>497</v>
      </c>
      <c r="AT402" s="71">
        <v>0</v>
      </c>
      <c r="AU402" s="71">
        <v>0</v>
      </c>
      <c r="AV402" s="71">
        <v>0</v>
      </c>
      <c r="AW402" s="71">
        <v>0</v>
      </c>
      <c r="AX402" s="71"/>
      <c r="AY402" s="72"/>
      <c r="AZ402" s="71">
        <v>3682.5000000000018</v>
      </c>
      <c r="BA402" s="71">
        <v>22069.69999999999</v>
      </c>
      <c r="BB402" s="71">
        <v>0</v>
      </c>
      <c r="BC402" s="71">
        <v>0</v>
      </c>
      <c r="BD402" s="71">
        <v>0</v>
      </c>
      <c r="BE402" s="71">
        <v>0</v>
      </c>
      <c r="BF402" s="71"/>
      <c r="BG402" s="72"/>
      <c r="BH402" s="71">
        <v>0</v>
      </c>
      <c r="BI402" s="71">
        <v>0</v>
      </c>
      <c r="BJ402" s="71">
        <v>9.4190000000000005</v>
      </c>
      <c r="BK402" s="71">
        <v>0</v>
      </c>
      <c r="BL402" s="71">
        <v>0</v>
      </c>
      <c r="BM402" s="71">
        <v>0</v>
      </c>
      <c r="BN402" s="72"/>
      <c r="BO402" s="71">
        <v>0</v>
      </c>
      <c r="BP402" s="71">
        <v>0</v>
      </c>
      <c r="BQ402" s="71">
        <v>1</v>
      </c>
      <c r="BR402" s="71">
        <v>0</v>
      </c>
      <c r="BS402" s="71">
        <v>0</v>
      </c>
      <c r="BT402" s="71">
        <v>0</v>
      </c>
      <c r="BU402"/>
      <c r="BV402" s="70">
        <v>9.4190000000000005</v>
      </c>
      <c r="BW402" s="70">
        <v>0</v>
      </c>
      <c r="BX402" s="70">
        <v>0</v>
      </c>
      <c r="BY402" s="70">
        <v>0</v>
      </c>
      <c r="BZ402" s="70">
        <v>0</v>
      </c>
      <c r="CA402" s="70">
        <v>0</v>
      </c>
      <c r="CB402" s="70">
        <v>0</v>
      </c>
      <c r="CC402" s="70">
        <v>0</v>
      </c>
      <c r="CD402" s="70">
        <v>0</v>
      </c>
    </row>
    <row r="403" spans="1:82">
      <c r="A403" s="70" t="s">
        <v>2152</v>
      </c>
      <c r="B403" s="70">
        <v>34</v>
      </c>
      <c r="C403" s="70">
        <v>17</v>
      </c>
      <c r="D403" s="70">
        <v>2</v>
      </c>
      <c r="E403" s="70">
        <v>2020</v>
      </c>
      <c r="F403" s="70" t="s">
        <v>159</v>
      </c>
      <c r="G403" s="70" t="s">
        <v>2135</v>
      </c>
      <c r="H403" s="70" t="s">
        <v>2136</v>
      </c>
      <c r="I403" s="148"/>
      <c r="J403" s="71">
        <v>12.18986472658619</v>
      </c>
      <c r="K403" s="71">
        <v>1.6030499787059724</v>
      </c>
      <c r="L403" s="71">
        <v>8.2944715189504858</v>
      </c>
      <c r="M403" s="71">
        <v>27.02172427690153</v>
      </c>
      <c r="N403" s="71">
        <v>37.443568427913966</v>
      </c>
      <c r="O403" s="71">
        <v>31.179457730938861</v>
      </c>
      <c r="P403" s="71">
        <v>19.804824238652778</v>
      </c>
      <c r="Q403" s="71">
        <v>1.73486032528981</v>
      </c>
      <c r="R403" s="71">
        <v>0</v>
      </c>
      <c r="S403" s="71">
        <v>2.7373370193777071</v>
      </c>
      <c r="T403" s="72"/>
      <c r="U403" s="71">
        <v>2215921</v>
      </c>
      <c r="V403" s="71">
        <v>600</v>
      </c>
      <c r="W403" s="71">
        <v>237</v>
      </c>
      <c r="X403" s="71">
        <v>7183</v>
      </c>
      <c r="Y403" s="71">
        <v>12579</v>
      </c>
      <c r="Z403" s="71">
        <v>22280</v>
      </c>
      <c r="AA403" s="71">
        <v>4371</v>
      </c>
      <c r="AB403" s="71">
        <v>29424</v>
      </c>
      <c r="AC403" s="71">
        <v>0</v>
      </c>
      <c r="AD403" s="71">
        <v>2.7373370193777071</v>
      </c>
      <c r="AE403" s="72"/>
      <c r="AF403" s="71">
        <v>17239040.315329559</v>
      </c>
      <c r="AG403" s="71">
        <v>1218754.9602090467</v>
      </c>
      <c r="AH403" s="71">
        <v>2042704.7387063615</v>
      </c>
      <c r="AI403" s="71">
        <v>44158980.120736703</v>
      </c>
      <c r="AJ403" s="71">
        <v>52229659.616076916</v>
      </c>
      <c r="AK403" s="71"/>
      <c r="AL403" s="71"/>
      <c r="AM403" s="71">
        <v>3840158.907458324</v>
      </c>
      <c r="AN403" s="71"/>
      <c r="AO403" s="71"/>
      <c r="AP403" s="71">
        <v>120729298.6585169</v>
      </c>
      <c r="AQ403" s="72"/>
      <c r="AR403" s="71">
        <v>815</v>
      </c>
      <c r="AS403" s="71">
        <v>507</v>
      </c>
      <c r="AT403" s="71">
        <v>0</v>
      </c>
      <c r="AU403" s="71">
        <v>0</v>
      </c>
      <c r="AV403" s="71">
        <v>0</v>
      </c>
      <c r="AW403" s="71">
        <v>0</v>
      </c>
      <c r="AX403" s="71"/>
      <c r="AY403" s="72"/>
      <c r="AZ403" s="71">
        <v>3996.400000000006</v>
      </c>
      <c r="BA403" s="71">
        <v>22167.200000000012</v>
      </c>
      <c r="BB403" s="71">
        <v>0</v>
      </c>
      <c r="BC403" s="71">
        <v>0</v>
      </c>
      <c r="BD403" s="71">
        <v>0</v>
      </c>
      <c r="BE403" s="71">
        <v>0</v>
      </c>
      <c r="BF403" s="71"/>
      <c r="BG403" s="72"/>
      <c r="BH403" s="71">
        <v>0</v>
      </c>
      <c r="BI403" s="71">
        <v>0</v>
      </c>
      <c r="BJ403" s="71">
        <v>0</v>
      </c>
      <c r="BK403" s="71">
        <v>0</v>
      </c>
      <c r="BL403" s="71">
        <v>9.0990000000000002</v>
      </c>
      <c r="BM403" s="71">
        <v>0</v>
      </c>
      <c r="BN403" s="72"/>
      <c r="BO403" s="71">
        <v>0</v>
      </c>
      <c r="BP403" s="71">
        <v>0</v>
      </c>
      <c r="BQ403" s="71">
        <v>0</v>
      </c>
      <c r="BR403" s="71">
        <v>0</v>
      </c>
      <c r="BS403" s="71">
        <v>1</v>
      </c>
      <c r="BT403" s="71">
        <v>0</v>
      </c>
      <c r="BU403"/>
      <c r="BV403" s="70">
        <v>9.0990000000000002</v>
      </c>
      <c r="BW403" s="70">
        <v>0</v>
      </c>
      <c r="BX403" s="70">
        <v>0</v>
      </c>
      <c r="BY403" s="70">
        <v>0</v>
      </c>
      <c r="BZ403" s="70">
        <v>0</v>
      </c>
      <c r="CA403" s="70">
        <v>0</v>
      </c>
      <c r="CB403" s="70">
        <v>0</v>
      </c>
      <c r="CC403" s="70">
        <v>0</v>
      </c>
      <c r="CD403" s="70">
        <v>0</v>
      </c>
    </row>
    <row r="404" spans="1:82">
      <c r="A404" s="70" t="s">
        <v>2153</v>
      </c>
      <c r="B404" s="70">
        <v>34</v>
      </c>
      <c r="C404" s="70">
        <v>18</v>
      </c>
      <c r="D404" s="70">
        <v>2</v>
      </c>
      <c r="E404" s="70">
        <v>2021</v>
      </c>
      <c r="F404" s="70" t="s">
        <v>160</v>
      </c>
      <c r="G404" s="70" t="s">
        <v>2135</v>
      </c>
      <c r="H404" s="70" t="s">
        <v>2136</v>
      </c>
      <c r="I404" s="148"/>
      <c r="J404" s="71">
        <v>10.990731961182968</v>
      </c>
      <c r="K404" s="71">
        <v>1.8364937468504381</v>
      </c>
      <c r="L404" s="71">
        <v>6.9563046655675249</v>
      </c>
      <c r="M404" s="71">
        <v>30.096079931691609</v>
      </c>
      <c r="N404" s="71">
        <v>36.294222292834782</v>
      </c>
      <c r="O404" s="71">
        <v>30.265233038270626</v>
      </c>
      <c r="P404" s="71">
        <v>20.31962509981901</v>
      </c>
      <c r="Q404" s="71">
        <v>1.7136616021147399</v>
      </c>
      <c r="R404" s="71">
        <v>0</v>
      </c>
      <c r="S404" s="71">
        <v>3.1105952019939038</v>
      </c>
      <c r="T404" s="72"/>
      <c r="U404" s="71">
        <v>2047434</v>
      </c>
      <c r="V404" s="71">
        <v>600</v>
      </c>
      <c r="W404" s="71">
        <v>237</v>
      </c>
      <c r="X404" s="71">
        <v>7183</v>
      </c>
      <c r="Y404" s="71">
        <v>12746</v>
      </c>
      <c r="Z404" s="71">
        <v>22268</v>
      </c>
      <c r="AA404" s="71">
        <v>4373</v>
      </c>
      <c r="AB404" s="71">
        <v>29350</v>
      </c>
      <c r="AC404" s="71">
        <v>0</v>
      </c>
      <c r="AD404" s="71">
        <v>3.1105952019939038</v>
      </c>
      <c r="AE404" s="72"/>
      <c r="AF404" s="71">
        <v>15342363.445605267</v>
      </c>
      <c r="AG404" s="71">
        <v>1589339.5720093341</v>
      </c>
      <c r="AH404" s="71">
        <v>1643265.2709870969</v>
      </c>
      <c r="AI404" s="71">
        <v>49351838.675268419</v>
      </c>
      <c r="AJ404" s="71">
        <v>54417548.322429858</v>
      </c>
      <c r="AK404" s="71">
        <v>0</v>
      </c>
      <c r="AL404" s="71">
        <v>0</v>
      </c>
      <c r="AM404" s="71">
        <v>3852595.1071590157</v>
      </c>
      <c r="AN404" s="71">
        <v>0</v>
      </c>
      <c r="AO404" s="71">
        <v>0</v>
      </c>
      <c r="AP404" s="71">
        <v>126196950.39345899</v>
      </c>
      <c r="AQ404" s="72"/>
      <c r="AR404" s="71">
        <v>893</v>
      </c>
      <c r="AS404" s="71">
        <v>517</v>
      </c>
      <c r="AT404" s="71">
        <v>0</v>
      </c>
      <c r="AU404" s="71">
        <v>0</v>
      </c>
      <c r="AV404" s="71">
        <v>0</v>
      </c>
      <c r="AW404" s="71">
        <v>0</v>
      </c>
      <c r="AX404" s="71"/>
      <c r="AY404" s="72"/>
      <c r="AZ404" s="71">
        <v>4441.9000000000096</v>
      </c>
      <c r="BA404" s="71">
        <v>22629.200000000012</v>
      </c>
      <c r="BB404" s="71">
        <v>0</v>
      </c>
      <c r="BC404" s="71">
        <v>0</v>
      </c>
      <c r="BD404" s="71">
        <v>0</v>
      </c>
      <c r="BE404" s="71">
        <v>0</v>
      </c>
      <c r="BF404" s="71"/>
      <c r="BG404" s="72"/>
      <c r="BH404" s="71">
        <v>0</v>
      </c>
      <c r="BI404" s="71">
        <v>0</v>
      </c>
      <c r="BJ404" s="71">
        <v>0</v>
      </c>
      <c r="BK404" s="71">
        <v>0</v>
      </c>
      <c r="BL404" s="71">
        <v>8.5489999999999995</v>
      </c>
      <c r="BM404" s="71">
        <v>0</v>
      </c>
      <c r="BN404" s="72"/>
      <c r="BO404" s="71">
        <v>0</v>
      </c>
      <c r="BP404" s="71">
        <v>0</v>
      </c>
      <c r="BQ404" s="71">
        <v>0</v>
      </c>
      <c r="BR404" s="71">
        <v>0</v>
      </c>
      <c r="BS404" s="71">
        <v>1</v>
      </c>
      <c r="BT404" s="71">
        <v>0</v>
      </c>
      <c r="BU404"/>
      <c r="BV404" s="70">
        <v>8.5489999999999995</v>
      </c>
      <c r="BW404" s="70">
        <v>0</v>
      </c>
      <c r="BX404" s="70">
        <v>0</v>
      </c>
      <c r="BY404" s="70">
        <v>0</v>
      </c>
      <c r="BZ404" s="70">
        <v>0</v>
      </c>
      <c r="CA404" s="70">
        <v>0</v>
      </c>
      <c r="CB404" s="70">
        <v>0</v>
      </c>
      <c r="CC404" s="70">
        <v>0</v>
      </c>
      <c r="CD404" s="70">
        <v>0</v>
      </c>
    </row>
    <row r="405" spans="1:82">
      <c r="A405" s="70" t="s">
        <v>2154</v>
      </c>
      <c r="B405" s="70">
        <v>34</v>
      </c>
      <c r="C405" s="70">
        <v>19</v>
      </c>
      <c r="D405" s="70">
        <v>2</v>
      </c>
      <c r="E405" s="70">
        <v>2022</v>
      </c>
      <c r="F405" s="70" t="s">
        <v>161</v>
      </c>
      <c r="G405" s="70" t="s">
        <v>2135</v>
      </c>
      <c r="H405" s="70" t="s">
        <v>2136</v>
      </c>
      <c r="I405" s="148"/>
      <c r="J405" s="71">
        <v>7.4327935551255395</v>
      </c>
      <c r="K405" s="71">
        <v>1.5036377683705371</v>
      </c>
      <c r="L405" s="71">
        <v>7.8548162376192874</v>
      </c>
      <c r="M405" s="71">
        <v>28.593056440110193</v>
      </c>
      <c r="N405" s="71">
        <v>40.752946792483691</v>
      </c>
      <c r="O405" s="71">
        <v>31.834496229402447</v>
      </c>
      <c r="P405" s="71">
        <v>20.165551071574953</v>
      </c>
      <c r="Q405" s="71">
        <v>1.711581801050968</v>
      </c>
      <c r="R405" s="71">
        <v>0</v>
      </c>
      <c r="S405" s="71">
        <v>2.8146679005545741</v>
      </c>
      <c r="T405" s="72"/>
      <c r="U405" s="71">
        <v>1584526</v>
      </c>
      <c r="V405" s="71">
        <v>600</v>
      </c>
      <c r="W405" s="71">
        <v>237</v>
      </c>
      <c r="X405" s="71">
        <v>7183</v>
      </c>
      <c r="Y405" s="71">
        <v>12723</v>
      </c>
      <c r="Z405" s="71">
        <v>22254</v>
      </c>
      <c r="AA405" s="71">
        <v>4406</v>
      </c>
      <c r="AB405" s="71">
        <v>29074</v>
      </c>
      <c r="AC405" s="71">
        <v>0</v>
      </c>
      <c r="AD405" s="71">
        <v>2.8146679005545741</v>
      </c>
      <c r="AE405" s="72"/>
      <c r="AF405" s="71">
        <v>10271247.082338169</v>
      </c>
      <c r="AG405" s="71">
        <v>1132043.4279487955</v>
      </c>
      <c r="AH405" s="71">
        <v>2184424.4274919331</v>
      </c>
      <c r="AI405" s="71">
        <v>45880712.829364873</v>
      </c>
      <c r="AJ405" s="71">
        <v>64123774.995013721</v>
      </c>
      <c r="AK405" s="71">
        <v>0</v>
      </c>
      <c r="AL405" s="71">
        <v>0</v>
      </c>
      <c r="AM405" s="71">
        <v>3754246.957592478</v>
      </c>
      <c r="AN405" s="71">
        <v>0</v>
      </c>
      <c r="AO405" s="71">
        <v>0</v>
      </c>
      <c r="AP405" s="71">
        <v>127346449.71974997</v>
      </c>
      <c r="AQ405" s="72"/>
      <c r="AR405" s="71">
        <v>967</v>
      </c>
      <c r="AS405" s="71">
        <v>528</v>
      </c>
      <c r="AT405" s="71">
        <v>0</v>
      </c>
      <c r="AU405" s="71">
        <v>0</v>
      </c>
      <c r="AV405" s="71">
        <v>0</v>
      </c>
      <c r="AW405" s="71">
        <v>0</v>
      </c>
      <c r="AX405" s="71"/>
      <c r="AY405" s="72"/>
      <c r="AZ405" s="71">
        <v>4798.7000000000089</v>
      </c>
      <c r="BA405" s="71">
        <v>27058.200000000015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2155</v>
      </c>
      <c r="B406" s="70">
        <v>34</v>
      </c>
      <c r="C406" s="70">
        <v>20</v>
      </c>
      <c r="D406" s="70">
        <v>2</v>
      </c>
      <c r="E406" s="70">
        <v>2023</v>
      </c>
      <c r="F406" s="70" t="s">
        <v>1539</v>
      </c>
      <c r="G406" s="1064" t="s">
        <v>2135</v>
      </c>
      <c r="H406" s="70" t="s">
        <v>2136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1063</v>
      </c>
      <c r="AS406" s="71">
        <v>536</v>
      </c>
      <c r="AT406" s="71">
        <v>0</v>
      </c>
      <c r="AU406" s="71">
        <v>0</v>
      </c>
      <c r="AV406" s="71">
        <v>0</v>
      </c>
      <c r="AW406" s="71">
        <v>0</v>
      </c>
      <c r="AX406" s="71"/>
      <c r="AY406" s="72"/>
      <c r="AZ406" s="71">
        <v>5321.2000000000016</v>
      </c>
      <c r="BA406" s="71">
        <v>27451.900000000016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2156</v>
      </c>
      <c r="B407" s="70">
        <v>34</v>
      </c>
      <c r="C407" s="70">
        <v>21</v>
      </c>
      <c r="D407" s="70">
        <v>2</v>
      </c>
      <c r="E407" s="70">
        <v>2024</v>
      </c>
      <c r="F407" s="70" t="s">
        <v>1554</v>
      </c>
      <c r="G407" s="1064" t="s">
        <v>2135</v>
      </c>
      <c r="H407" s="70" t="s">
        <v>2136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2157</v>
      </c>
      <c r="B408" s="70">
        <v>307</v>
      </c>
      <c r="C408" s="70">
        <v>1</v>
      </c>
      <c r="D408" s="70">
        <v>19</v>
      </c>
      <c r="E408" s="70">
        <v>1990</v>
      </c>
      <c r="F408" s="70" t="s">
        <v>787</v>
      </c>
      <c r="G408" s="70" t="s">
        <v>2158</v>
      </c>
      <c r="H408" s="70" t="s">
        <v>2159</v>
      </c>
      <c r="I408" s="148"/>
      <c r="J408" s="71">
        <v>30.234294230751122</v>
      </c>
      <c r="K408" s="71">
        <v>4.5012832896954436</v>
      </c>
      <c r="L408" s="71">
        <v>0</v>
      </c>
      <c r="M408" s="71">
        <v>21.581922895777058</v>
      </c>
      <c r="N408" s="71">
        <v>38.034725572909402</v>
      </c>
      <c r="O408" s="71">
        <v>26.77045211096949</v>
      </c>
      <c r="P408" s="71">
        <v>27.544046303275259</v>
      </c>
      <c r="Q408" s="71">
        <v>2.0880592768868902</v>
      </c>
      <c r="R408" s="71">
        <v>0</v>
      </c>
      <c r="S408" s="71">
        <v>1.806043462236478</v>
      </c>
      <c r="T408" s="72"/>
      <c r="U408" s="71">
        <v>7846395</v>
      </c>
      <c r="V408" s="71">
        <v>1324</v>
      </c>
      <c r="W408" s="71">
        <v>0</v>
      </c>
      <c r="X408" s="71">
        <v>7924</v>
      </c>
      <c r="Y408" s="71">
        <v>11178</v>
      </c>
      <c r="Z408" s="71">
        <v>11011</v>
      </c>
      <c r="AA408" s="71">
        <v>6688</v>
      </c>
      <c r="AB408" s="71">
        <v>33903</v>
      </c>
      <c r="AC408" s="71">
        <v>0</v>
      </c>
      <c r="AD408" s="71">
        <v>1.806043462236478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2160</v>
      </c>
      <c r="B409" s="70">
        <v>308</v>
      </c>
      <c r="C409" s="70">
        <v>2</v>
      </c>
      <c r="D409" s="70">
        <v>19</v>
      </c>
      <c r="E409" s="70">
        <v>2005</v>
      </c>
      <c r="F409" s="70" t="s">
        <v>789</v>
      </c>
      <c r="G409" s="70" t="s">
        <v>2158</v>
      </c>
      <c r="H409" s="70" t="s">
        <v>2159</v>
      </c>
      <c r="I409" s="148"/>
      <c r="J409" s="71">
        <v>30.018386213538609</v>
      </c>
      <c r="K409" s="71">
        <v>3.2986371670167269</v>
      </c>
      <c r="L409" s="71">
        <v>1.401605702124648</v>
      </c>
      <c r="M409" s="71">
        <v>40.343261749797243</v>
      </c>
      <c r="N409" s="71">
        <v>42.526298590765393</v>
      </c>
      <c r="O409" s="71">
        <v>39.156153725884359</v>
      </c>
      <c r="P409" s="71">
        <v>29.3020222613154</v>
      </c>
      <c r="Q409" s="71">
        <v>1.93987171389908</v>
      </c>
      <c r="R409" s="71">
        <v>0</v>
      </c>
      <c r="S409" s="71">
        <v>3.73948589475</v>
      </c>
      <c r="T409" s="72"/>
      <c r="U409" s="71">
        <v>6852257</v>
      </c>
      <c r="V409" s="71">
        <v>1360</v>
      </c>
      <c r="W409" s="71">
        <v>19</v>
      </c>
      <c r="X409" s="71">
        <v>8124</v>
      </c>
      <c r="Y409" s="71">
        <v>11415</v>
      </c>
      <c r="Z409" s="71">
        <v>18637</v>
      </c>
      <c r="AA409" s="71">
        <v>5827</v>
      </c>
      <c r="AB409" s="71">
        <v>32927</v>
      </c>
      <c r="AC409" s="71">
        <v>0</v>
      </c>
      <c r="AD409" s="71">
        <v>3.73948589475</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2161</v>
      </c>
      <c r="B410" s="70">
        <v>309</v>
      </c>
      <c r="C410" s="70">
        <v>3</v>
      </c>
      <c r="D410" s="70">
        <v>19</v>
      </c>
      <c r="E410" s="70">
        <v>2006</v>
      </c>
      <c r="F410" s="70" t="s">
        <v>790</v>
      </c>
      <c r="G410" s="70" t="s">
        <v>2158</v>
      </c>
      <c r="H410" s="70" t="s">
        <v>2159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2162</v>
      </c>
      <c r="B411" s="70">
        <v>310</v>
      </c>
      <c r="C411" s="70">
        <v>4</v>
      </c>
      <c r="D411" s="70">
        <v>19</v>
      </c>
      <c r="E411" s="70">
        <v>2007</v>
      </c>
      <c r="F411" s="70" t="s">
        <v>791</v>
      </c>
      <c r="G411" s="70" t="s">
        <v>2158</v>
      </c>
      <c r="H411" s="70" t="s">
        <v>2159</v>
      </c>
      <c r="I411" s="148"/>
      <c r="J411" s="71">
        <v>39.201513302267372</v>
      </c>
      <c r="K411" s="71">
        <v>3.605470889625713</v>
      </c>
      <c r="L411" s="71">
        <v>1.860609141132064</v>
      </c>
      <c r="M411" s="71">
        <v>40.645775113029927</v>
      </c>
      <c r="N411" s="71">
        <v>44.709092638690329</v>
      </c>
      <c r="O411" s="71">
        <v>37.729040016346623</v>
      </c>
      <c r="P411" s="71">
        <v>28.99982150959223</v>
      </c>
      <c r="Q411" s="71">
        <v>2.02080918605518</v>
      </c>
      <c r="R411" s="71">
        <v>0</v>
      </c>
      <c r="S411" s="71">
        <v>2.6261800929999999</v>
      </c>
      <c r="T411" s="72"/>
      <c r="U411" s="71">
        <v>7900724</v>
      </c>
      <c r="V411" s="71">
        <v>1292</v>
      </c>
      <c r="W411" s="71">
        <v>28</v>
      </c>
      <c r="X411" s="71">
        <v>9957</v>
      </c>
      <c r="Y411" s="71">
        <v>11525</v>
      </c>
      <c r="Z411" s="71">
        <v>18668</v>
      </c>
      <c r="AA411" s="71">
        <v>5679</v>
      </c>
      <c r="AB411" s="71">
        <v>32487</v>
      </c>
      <c r="AC411" s="71">
        <v>0</v>
      </c>
      <c r="AD411" s="71">
        <v>2.6261800929999999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2163</v>
      </c>
      <c r="B412" s="70">
        <v>311</v>
      </c>
      <c r="C412" s="70">
        <v>5</v>
      </c>
      <c r="D412" s="70">
        <v>19</v>
      </c>
      <c r="E412" s="70">
        <v>2008</v>
      </c>
      <c r="F412" s="70" t="s">
        <v>792</v>
      </c>
      <c r="G412" s="70" t="s">
        <v>2158</v>
      </c>
      <c r="H412" s="70" t="s">
        <v>2159</v>
      </c>
      <c r="I412" s="148"/>
      <c r="J412" s="71">
        <v>34.57035657627398</v>
      </c>
      <c r="K412" s="71">
        <v>2.7600173141105948</v>
      </c>
      <c r="L412" s="71">
        <v>1.6477013195999479</v>
      </c>
      <c r="M412" s="71">
        <v>48.922605673646387</v>
      </c>
      <c r="N412" s="71">
        <v>43.532618897903568</v>
      </c>
      <c r="O412" s="71">
        <v>36.52000963059708</v>
      </c>
      <c r="P412" s="71">
        <v>28.15066283301584</v>
      </c>
      <c r="Q412" s="71">
        <v>1.97391131326634</v>
      </c>
      <c r="R412" s="71">
        <v>0</v>
      </c>
      <c r="S412" s="71">
        <v>4.5756589604850006</v>
      </c>
      <c r="T412" s="72"/>
      <c r="U412" s="71">
        <v>7662009</v>
      </c>
      <c r="V412" s="71">
        <v>1292</v>
      </c>
      <c r="W412" s="71">
        <v>28</v>
      </c>
      <c r="X412" s="71">
        <v>9957</v>
      </c>
      <c r="Y412" s="71">
        <v>11640</v>
      </c>
      <c r="Z412" s="71">
        <v>18704</v>
      </c>
      <c r="AA412" s="71">
        <v>5519</v>
      </c>
      <c r="AB412" s="71">
        <v>32255</v>
      </c>
      <c r="AC412" s="71">
        <v>0</v>
      </c>
      <c r="AD412" s="71">
        <v>4.5756589604850006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2164</v>
      </c>
      <c r="B413" s="70">
        <v>312</v>
      </c>
      <c r="C413" s="70">
        <v>6</v>
      </c>
      <c r="D413" s="70">
        <v>19</v>
      </c>
      <c r="E413" s="70">
        <v>2009</v>
      </c>
      <c r="F413" s="70" t="s">
        <v>176</v>
      </c>
      <c r="G413" s="70" t="s">
        <v>2158</v>
      </c>
      <c r="H413" s="70" t="s">
        <v>2159</v>
      </c>
      <c r="I413" s="148"/>
      <c r="J413" s="71">
        <v>35.076420611397012</v>
      </c>
      <c r="K413" s="71">
        <v>2.6970029720755</v>
      </c>
      <c r="L413" s="71">
        <v>2.4108329204709191</v>
      </c>
      <c r="M413" s="71">
        <v>48.64263127343888</v>
      </c>
      <c r="N413" s="71">
        <v>39.304096463504237</v>
      </c>
      <c r="O413" s="71">
        <v>37.052611322974187</v>
      </c>
      <c r="P413" s="71">
        <v>27.142679926584329</v>
      </c>
      <c r="Q413" s="71">
        <v>1.8624257074181201</v>
      </c>
      <c r="R413" s="71">
        <v>0</v>
      </c>
      <c r="S413" s="71">
        <v>0.76429266200000001</v>
      </c>
      <c r="T413" s="72"/>
      <c r="U413" s="71">
        <v>5816803</v>
      </c>
      <c r="V413" s="71">
        <v>1254</v>
      </c>
      <c r="W413" s="71">
        <v>70</v>
      </c>
      <c r="X413" s="71">
        <v>10295</v>
      </c>
      <c r="Y413" s="71">
        <v>11668</v>
      </c>
      <c r="Z413" s="71">
        <v>18731</v>
      </c>
      <c r="AA413" s="71">
        <v>5463</v>
      </c>
      <c r="AB413" s="71">
        <v>31947</v>
      </c>
      <c r="AC413" s="71">
        <v>0</v>
      </c>
      <c r="AD413" s="71">
        <v>0.76429266200000001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10.4</v>
      </c>
      <c r="BK413" s="71">
        <v>0</v>
      </c>
      <c r="BL413" s="71">
        <v>4.55</v>
      </c>
      <c r="BM413" s="71">
        <v>0</v>
      </c>
      <c r="BN413" s="72"/>
      <c r="BO413" s="71">
        <v>0</v>
      </c>
      <c r="BP413" s="71">
        <v>0</v>
      </c>
      <c r="BQ413" s="71">
        <v>2</v>
      </c>
      <c r="BR413" s="71">
        <v>0</v>
      </c>
      <c r="BS413" s="71">
        <v>1</v>
      </c>
      <c r="BT413" s="71">
        <v>0</v>
      </c>
      <c r="BU413"/>
      <c r="BV413" s="70">
        <v>14.95</v>
      </c>
      <c r="BW413" s="70">
        <v>0</v>
      </c>
      <c r="BX413" s="70">
        <v>0</v>
      </c>
      <c r="BY413" s="70">
        <v>0</v>
      </c>
      <c r="BZ413" s="70">
        <v>0</v>
      </c>
      <c r="CA413" s="70">
        <v>0</v>
      </c>
      <c r="CB413" s="70">
        <v>0</v>
      </c>
      <c r="CC413" s="70">
        <v>0</v>
      </c>
      <c r="CD413" s="70">
        <v>0</v>
      </c>
    </row>
    <row r="414" spans="1:82">
      <c r="A414" s="70" t="s">
        <v>2165</v>
      </c>
      <c r="B414" s="70">
        <v>313</v>
      </c>
      <c r="C414" s="70">
        <v>7</v>
      </c>
      <c r="D414" s="70">
        <v>19</v>
      </c>
      <c r="E414" s="70">
        <v>2010</v>
      </c>
      <c r="F414" s="70" t="s">
        <v>177</v>
      </c>
      <c r="G414" s="70" t="s">
        <v>2158</v>
      </c>
      <c r="H414" s="70" t="s">
        <v>2159</v>
      </c>
      <c r="I414" s="148"/>
      <c r="J414" s="71">
        <v>33.425508738414671</v>
      </c>
      <c r="K414" s="71">
        <v>2.830066695942115</v>
      </c>
      <c r="L414" s="71">
        <v>2.2708962638819421</v>
      </c>
      <c r="M414" s="71">
        <v>50.368657415176642</v>
      </c>
      <c r="N414" s="71">
        <v>38.71927325064258</v>
      </c>
      <c r="O414" s="71">
        <v>37.089945025450113</v>
      </c>
      <c r="P414" s="71">
        <v>27.527056211846531</v>
      </c>
      <c r="Q414" s="71">
        <v>1.9343140913958199</v>
      </c>
      <c r="R414" s="71">
        <v>0</v>
      </c>
      <c r="S414" s="71">
        <v>3.83586372107</v>
      </c>
      <c r="T414" s="72"/>
      <c r="U414" s="71">
        <v>6553110</v>
      </c>
      <c r="V414" s="71">
        <v>1254</v>
      </c>
      <c r="W414" s="71">
        <v>70</v>
      </c>
      <c r="X414" s="71">
        <v>10295</v>
      </c>
      <c r="Y414" s="71">
        <v>11812</v>
      </c>
      <c r="Z414" s="71">
        <v>18837</v>
      </c>
      <c r="AA414" s="71">
        <v>5402</v>
      </c>
      <c r="AB414" s="71">
        <v>31794</v>
      </c>
      <c r="AC414" s="71">
        <v>0</v>
      </c>
      <c r="AD414" s="71">
        <v>3.83586372107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10.015000000000001</v>
      </c>
      <c r="BK414" s="71">
        <v>0</v>
      </c>
      <c r="BL414" s="71">
        <v>4.1580000000000004</v>
      </c>
      <c r="BM414" s="71">
        <v>0</v>
      </c>
      <c r="BN414" s="72"/>
      <c r="BO414" s="71">
        <v>0</v>
      </c>
      <c r="BP414" s="71">
        <v>0</v>
      </c>
      <c r="BQ414" s="71">
        <v>2</v>
      </c>
      <c r="BR414" s="71">
        <v>0</v>
      </c>
      <c r="BS414" s="71">
        <v>1</v>
      </c>
      <c r="BT414" s="71">
        <v>0</v>
      </c>
      <c r="BU414"/>
      <c r="BV414" s="70">
        <v>14.173</v>
      </c>
      <c r="BW414" s="70">
        <v>0</v>
      </c>
      <c r="BX414" s="70">
        <v>0</v>
      </c>
      <c r="BY414" s="70">
        <v>0</v>
      </c>
      <c r="BZ414" s="70">
        <v>0</v>
      </c>
      <c r="CA414" s="70">
        <v>0</v>
      </c>
      <c r="CB414" s="70">
        <v>0</v>
      </c>
      <c r="CC414" s="70">
        <v>0</v>
      </c>
      <c r="CD414" s="70">
        <v>0</v>
      </c>
    </row>
    <row r="415" spans="1:82">
      <c r="A415" s="70" t="s">
        <v>2166</v>
      </c>
      <c r="B415" s="70">
        <v>314</v>
      </c>
      <c r="C415" s="70">
        <v>8</v>
      </c>
      <c r="D415" s="70">
        <v>19</v>
      </c>
      <c r="E415" s="70">
        <v>2011</v>
      </c>
      <c r="F415" s="70" t="s">
        <v>178</v>
      </c>
      <c r="G415" s="70" t="s">
        <v>2158</v>
      </c>
      <c r="H415" s="70" t="s">
        <v>2159</v>
      </c>
      <c r="I415" s="148"/>
      <c r="J415" s="71">
        <v>26.277435141594431</v>
      </c>
      <c r="K415" s="71">
        <v>3.267512814296758</v>
      </c>
      <c r="L415" s="71">
        <v>2.3807315027217708</v>
      </c>
      <c r="M415" s="71">
        <v>57.32649982824951</v>
      </c>
      <c r="N415" s="71">
        <v>45.464740080005029</v>
      </c>
      <c r="O415" s="71">
        <v>36.663599309197757</v>
      </c>
      <c r="P415" s="71">
        <v>26.409918948737047</v>
      </c>
      <c r="Q415" s="71">
        <v>2.2151383245320599</v>
      </c>
      <c r="R415" s="71">
        <v>0</v>
      </c>
      <c r="S415" s="71">
        <v>4.5078614754999986</v>
      </c>
      <c r="T415" s="72"/>
      <c r="U415" s="71">
        <v>5579893</v>
      </c>
      <c r="V415" s="71">
        <v>1254</v>
      </c>
      <c r="W415" s="71">
        <v>70</v>
      </c>
      <c r="X415" s="71">
        <v>10295</v>
      </c>
      <c r="Y415" s="71">
        <v>11983</v>
      </c>
      <c r="Z415" s="71">
        <v>19025</v>
      </c>
      <c r="AA415" s="71">
        <v>5337</v>
      </c>
      <c r="AB415" s="71">
        <v>31565</v>
      </c>
      <c r="AC415" s="71">
        <v>0</v>
      </c>
      <c r="AD415" s="71">
        <v>4.5078614754999986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8.6579999999999995</v>
      </c>
      <c r="BK415" s="71">
        <v>0</v>
      </c>
      <c r="BL415" s="71">
        <v>3.6760000000000002</v>
      </c>
      <c r="BM415" s="71">
        <v>0</v>
      </c>
      <c r="BN415" s="72"/>
      <c r="BO415" s="71">
        <v>0</v>
      </c>
      <c r="BP415" s="71">
        <v>0</v>
      </c>
      <c r="BQ415" s="71">
        <v>2</v>
      </c>
      <c r="BR415" s="71">
        <v>0</v>
      </c>
      <c r="BS415" s="71">
        <v>1</v>
      </c>
      <c r="BT415" s="71">
        <v>0</v>
      </c>
      <c r="BU415"/>
      <c r="BV415" s="70">
        <v>12.334</v>
      </c>
      <c r="BW415" s="70">
        <v>0</v>
      </c>
      <c r="BX415" s="70">
        <v>0</v>
      </c>
      <c r="BY415" s="70">
        <v>0</v>
      </c>
      <c r="BZ415" s="70">
        <v>0</v>
      </c>
      <c r="CA415" s="70">
        <v>0</v>
      </c>
      <c r="CB415" s="70">
        <v>0</v>
      </c>
      <c r="CC415" s="70">
        <v>0</v>
      </c>
      <c r="CD415" s="70">
        <v>0</v>
      </c>
    </row>
    <row r="416" spans="1:82">
      <c r="A416" s="70" t="s">
        <v>2167</v>
      </c>
      <c r="B416" s="70">
        <v>315</v>
      </c>
      <c r="C416" s="70">
        <v>9</v>
      </c>
      <c r="D416" s="70">
        <v>19</v>
      </c>
      <c r="E416" s="70">
        <v>2012</v>
      </c>
      <c r="F416" s="70" t="s">
        <v>179</v>
      </c>
      <c r="G416" s="70" t="s">
        <v>2158</v>
      </c>
      <c r="H416" s="70" t="s">
        <v>2159</v>
      </c>
      <c r="I416" s="148"/>
      <c r="J416" s="71">
        <v>32.860107472614217</v>
      </c>
      <c r="K416" s="71">
        <v>3.1282831992924218</v>
      </c>
      <c r="L416" s="71">
        <v>2.3458371861538221</v>
      </c>
      <c r="M416" s="71">
        <v>56.406579349035198</v>
      </c>
      <c r="N416" s="71">
        <v>53.630881366948117</v>
      </c>
      <c r="O416" s="71">
        <v>36.765128193187273</v>
      </c>
      <c r="P416" s="71">
        <v>26.186932395274376</v>
      </c>
      <c r="Q416" s="71">
        <v>2.4309493640994999</v>
      </c>
      <c r="R416" s="71">
        <v>0</v>
      </c>
      <c r="S416" s="71">
        <v>3.6281279139799989</v>
      </c>
      <c r="T416" s="72"/>
      <c r="U416" s="71">
        <v>5491410</v>
      </c>
      <c r="V416" s="71">
        <v>1254</v>
      </c>
      <c r="W416" s="71">
        <v>70</v>
      </c>
      <c r="X416" s="71">
        <v>10295</v>
      </c>
      <c r="Y416" s="71">
        <v>12375</v>
      </c>
      <c r="Z416" s="71">
        <v>19229</v>
      </c>
      <c r="AA416" s="71">
        <v>5262</v>
      </c>
      <c r="AB416" s="71">
        <v>31883</v>
      </c>
      <c r="AC416" s="71">
        <v>0</v>
      </c>
      <c r="AD416" s="71">
        <v>3.6281279139799989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15.08</v>
      </c>
      <c r="BK416" s="71">
        <v>0</v>
      </c>
      <c r="BL416" s="71">
        <v>3.0920000000000001</v>
      </c>
      <c r="BM416" s="71">
        <v>0</v>
      </c>
      <c r="BN416" s="72"/>
      <c r="BO416" s="71">
        <v>0</v>
      </c>
      <c r="BP416" s="71">
        <v>0</v>
      </c>
      <c r="BQ416" s="71">
        <v>3</v>
      </c>
      <c r="BR416" s="71">
        <v>0</v>
      </c>
      <c r="BS416" s="71">
        <v>1</v>
      </c>
      <c r="BT416" s="71">
        <v>0</v>
      </c>
      <c r="BU416"/>
      <c r="BV416" s="70">
        <v>18.172000000000001</v>
      </c>
      <c r="BW416" s="70">
        <v>0</v>
      </c>
      <c r="BX416" s="70">
        <v>0</v>
      </c>
      <c r="BY416" s="70">
        <v>0</v>
      </c>
      <c r="BZ416" s="70">
        <v>0</v>
      </c>
      <c r="CA416" s="70">
        <v>0</v>
      </c>
      <c r="CB416" s="70">
        <v>0</v>
      </c>
      <c r="CC416" s="70">
        <v>0</v>
      </c>
      <c r="CD416" s="70">
        <v>0</v>
      </c>
    </row>
    <row r="417" spans="1:82">
      <c r="A417" s="70" t="s">
        <v>2168</v>
      </c>
      <c r="B417" s="70">
        <v>316</v>
      </c>
      <c r="C417" s="70">
        <v>10</v>
      </c>
      <c r="D417" s="70">
        <v>19</v>
      </c>
      <c r="E417" s="70">
        <v>2013</v>
      </c>
      <c r="F417" s="70" t="s">
        <v>180</v>
      </c>
      <c r="G417" s="70" t="s">
        <v>2158</v>
      </c>
      <c r="H417" s="70" t="s">
        <v>2159</v>
      </c>
      <c r="I417" s="148"/>
      <c r="J417" s="71">
        <v>39.130556775340636</v>
      </c>
      <c r="K417" s="71">
        <v>3.0632218263951829</v>
      </c>
      <c r="L417" s="71">
        <v>1.925534718511891</v>
      </c>
      <c r="M417" s="71">
        <v>58.326467818132961</v>
      </c>
      <c r="N417" s="71">
        <v>50.270140077699033</v>
      </c>
      <c r="O417" s="71">
        <v>35.541536959609708</v>
      </c>
      <c r="P417" s="71">
        <v>26.285604946447137</v>
      </c>
      <c r="Q417" s="71">
        <v>2.47380950366008</v>
      </c>
      <c r="R417" s="71">
        <v>0</v>
      </c>
      <c r="S417" s="71">
        <v>3.7137753409999998</v>
      </c>
      <c r="T417" s="72"/>
      <c r="U417" s="71">
        <v>5648705</v>
      </c>
      <c r="V417" s="71">
        <v>1254</v>
      </c>
      <c r="W417" s="71">
        <v>70</v>
      </c>
      <c r="X417" s="71">
        <v>10295</v>
      </c>
      <c r="Y417" s="71">
        <v>12665</v>
      </c>
      <c r="Z417" s="71">
        <v>19419</v>
      </c>
      <c r="AA417" s="71">
        <v>5262</v>
      </c>
      <c r="AB417" s="71">
        <v>31980</v>
      </c>
      <c r="AC417" s="71">
        <v>0</v>
      </c>
      <c r="AD417" s="71">
        <v>3.7137753409999998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10.263</v>
      </c>
      <c r="BK417" s="71">
        <v>0</v>
      </c>
      <c r="BL417" s="71">
        <v>8.8550000000000004</v>
      </c>
      <c r="BM417" s="71">
        <v>0</v>
      </c>
      <c r="BN417" s="72"/>
      <c r="BO417" s="71">
        <v>0</v>
      </c>
      <c r="BP417" s="71">
        <v>0</v>
      </c>
      <c r="BQ417" s="71">
        <v>2</v>
      </c>
      <c r="BR417" s="71">
        <v>0</v>
      </c>
      <c r="BS417" s="71">
        <v>1</v>
      </c>
      <c r="BT417" s="71">
        <v>0</v>
      </c>
      <c r="BU417"/>
      <c r="BV417" s="70">
        <v>19.117999999999999</v>
      </c>
      <c r="BW417" s="70">
        <v>0</v>
      </c>
      <c r="BX417" s="70">
        <v>0</v>
      </c>
      <c r="BY417" s="70">
        <v>0</v>
      </c>
      <c r="BZ417" s="70">
        <v>0</v>
      </c>
      <c r="CA417" s="70">
        <v>0</v>
      </c>
      <c r="CB417" s="70">
        <v>0</v>
      </c>
      <c r="CC417" s="70">
        <v>0</v>
      </c>
      <c r="CD417" s="70">
        <v>0</v>
      </c>
    </row>
    <row r="418" spans="1:82">
      <c r="A418" s="70" t="s">
        <v>2169</v>
      </c>
      <c r="B418" s="70">
        <v>317</v>
      </c>
      <c r="C418" s="70">
        <v>11</v>
      </c>
      <c r="D418" s="70">
        <v>19</v>
      </c>
      <c r="E418" s="70">
        <v>2014</v>
      </c>
      <c r="F418" s="70" t="s">
        <v>181</v>
      </c>
      <c r="G418" s="70" t="s">
        <v>2158</v>
      </c>
      <c r="H418" s="70" t="s">
        <v>2159</v>
      </c>
      <c r="I418" s="148"/>
      <c r="J418" s="71">
        <v>32.676520483952189</v>
      </c>
      <c r="K418" s="71">
        <v>3.0095289965108378</v>
      </c>
      <c r="L418" s="71">
        <v>2.6048695952535712</v>
      </c>
      <c r="M418" s="71">
        <v>57.233939187435787</v>
      </c>
      <c r="N418" s="71">
        <v>43.321906526730452</v>
      </c>
      <c r="O418" s="71">
        <v>34.000965063802411</v>
      </c>
      <c r="P418" s="71">
        <v>26.120953762866911</v>
      </c>
      <c r="Q418" s="71">
        <v>2.3587036052889698</v>
      </c>
      <c r="R418" s="71">
        <v>0</v>
      </c>
      <c r="S418" s="71">
        <v>4.0271026067999998</v>
      </c>
      <c r="T418" s="72"/>
      <c r="U418" s="71">
        <v>5853786</v>
      </c>
      <c r="V418" s="71">
        <v>1136</v>
      </c>
      <c r="W418" s="71">
        <v>91</v>
      </c>
      <c r="X418" s="71">
        <v>10498</v>
      </c>
      <c r="Y418" s="71">
        <v>12839</v>
      </c>
      <c r="Z418" s="71">
        <v>19566</v>
      </c>
      <c r="AA418" s="71">
        <v>5202</v>
      </c>
      <c r="AB418" s="71">
        <v>31781</v>
      </c>
      <c r="AC418" s="71">
        <v>0</v>
      </c>
      <c r="AD418" s="71">
        <v>4.0271026067999998</v>
      </c>
      <c r="AE418" s="72"/>
      <c r="AF418" s="71"/>
      <c r="AG418" s="71"/>
      <c r="AH418" s="71"/>
      <c r="AI418" s="71"/>
      <c r="AJ418" s="71"/>
      <c r="AK418" s="71"/>
      <c r="AL418" s="71"/>
      <c r="AM418" s="71"/>
      <c r="AN418" s="71"/>
      <c r="AO418" s="71"/>
      <c r="AP418" s="71"/>
      <c r="AQ418" s="72"/>
      <c r="AR418" s="71">
        <v>592</v>
      </c>
      <c r="AS418" s="71">
        <v>185</v>
      </c>
      <c r="AT418" s="71">
        <v>0</v>
      </c>
      <c r="AU418" s="71">
        <v>1</v>
      </c>
      <c r="AV418" s="71">
        <v>0</v>
      </c>
      <c r="AW418" s="71">
        <v>0</v>
      </c>
      <c r="AX418" s="71"/>
      <c r="AY418" s="72"/>
      <c r="AZ418" s="71">
        <v>2549.8000000000002</v>
      </c>
      <c r="BA418" s="71">
        <v>5422.8</v>
      </c>
      <c r="BB418" s="71">
        <v>0</v>
      </c>
      <c r="BC418" s="71">
        <v>46.3</v>
      </c>
      <c r="BD418" s="71">
        <v>0</v>
      </c>
      <c r="BE418" s="71">
        <v>0</v>
      </c>
      <c r="BF418" s="71"/>
      <c r="BG418" s="72"/>
      <c r="BH418" s="71">
        <v>0</v>
      </c>
      <c r="BI418" s="71">
        <v>0</v>
      </c>
      <c r="BJ418" s="71">
        <v>12.69</v>
      </c>
      <c r="BK418" s="71">
        <v>0</v>
      </c>
      <c r="BL418" s="71">
        <v>13.599</v>
      </c>
      <c r="BM418" s="71">
        <v>0</v>
      </c>
      <c r="BN418" s="72"/>
      <c r="BO418" s="71">
        <v>0</v>
      </c>
      <c r="BP418" s="71">
        <v>0</v>
      </c>
      <c r="BQ418" s="71">
        <v>2</v>
      </c>
      <c r="BR418" s="71">
        <v>0</v>
      </c>
      <c r="BS418" s="71">
        <v>1</v>
      </c>
      <c r="BT418" s="71">
        <v>0</v>
      </c>
      <c r="BU418"/>
      <c r="BV418" s="70">
        <v>26.289000000000001</v>
      </c>
      <c r="BW418" s="70">
        <v>0</v>
      </c>
      <c r="BX418" s="70">
        <v>0</v>
      </c>
      <c r="BY418" s="70">
        <v>0</v>
      </c>
      <c r="BZ418" s="70">
        <v>0</v>
      </c>
      <c r="CA418" s="70">
        <v>0</v>
      </c>
      <c r="CB418" s="70">
        <v>0</v>
      </c>
      <c r="CC418" s="70">
        <v>0</v>
      </c>
      <c r="CD418" s="70">
        <v>0</v>
      </c>
    </row>
    <row r="419" spans="1:82">
      <c r="A419" s="70" t="s">
        <v>2170</v>
      </c>
      <c r="B419" s="70">
        <v>318</v>
      </c>
      <c r="C419" s="70">
        <v>12</v>
      </c>
      <c r="D419" s="70">
        <v>19</v>
      </c>
      <c r="E419" s="70">
        <v>2015</v>
      </c>
      <c r="F419" s="70" t="s">
        <v>182</v>
      </c>
      <c r="G419" s="70" t="s">
        <v>2158</v>
      </c>
      <c r="H419" s="70" t="s">
        <v>2159</v>
      </c>
      <c r="I419" s="148"/>
      <c r="J419" s="71">
        <v>24.00576675585295</v>
      </c>
      <c r="K419" s="71">
        <v>2.7913951738267921</v>
      </c>
      <c r="L419" s="71">
        <v>2.628157577188353</v>
      </c>
      <c r="M419" s="71">
        <v>51.451888952564232</v>
      </c>
      <c r="N419" s="71">
        <v>46.002993618467272</v>
      </c>
      <c r="O419" s="71">
        <v>33.986676495496241</v>
      </c>
      <c r="P419" s="71">
        <v>26.076261992122443</v>
      </c>
      <c r="Q419" s="71">
        <v>2.2875858649662502</v>
      </c>
      <c r="R419" s="71">
        <v>0</v>
      </c>
      <c r="S419" s="71">
        <v>3.9720078927829139</v>
      </c>
      <c r="T419" s="72"/>
      <c r="U419" s="71">
        <v>4871534</v>
      </c>
      <c r="V419" s="71">
        <v>1136</v>
      </c>
      <c r="W419" s="71">
        <v>91</v>
      </c>
      <c r="X419" s="71">
        <v>10498</v>
      </c>
      <c r="Y419" s="71">
        <v>12937</v>
      </c>
      <c r="Z419" s="71">
        <v>19746</v>
      </c>
      <c r="AA419" s="71">
        <v>5189</v>
      </c>
      <c r="AB419" s="71">
        <v>31486</v>
      </c>
      <c r="AC419" s="71">
        <v>0</v>
      </c>
      <c r="AD419" s="71">
        <v>3.9720078927829139</v>
      </c>
      <c r="AE419" s="72"/>
      <c r="AF419" s="71">
        <v>36466422.548000813</v>
      </c>
      <c r="AG419" s="71">
        <v>2088158.576491802</v>
      </c>
      <c r="AH419" s="71">
        <v>552199.22548771242</v>
      </c>
      <c r="AI419" s="71">
        <v>67255546.822970882</v>
      </c>
      <c r="AJ419" s="71">
        <v>67167424.480091095</v>
      </c>
      <c r="AK419" s="71">
        <v>0</v>
      </c>
      <c r="AL419" s="71">
        <v>0</v>
      </c>
      <c r="AM419" s="71">
        <v>4315024.2211975791</v>
      </c>
      <c r="AN419" s="71">
        <v>0</v>
      </c>
      <c r="AO419" s="71">
        <v>0</v>
      </c>
      <c r="AP419" s="71">
        <v>177844775.87423989</v>
      </c>
      <c r="AQ419" s="72"/>
      <c r="AR419" s="71">
        <v>650</v>
      </c>
      <c r="AS419" s="71">
        <v>275</v>
      </c>
      <c r="AT419" s="71">
        <v>0</v>
      </c>
      <c r="AU419" s="71">
        <v>1</v>
      </c>
      <c r="AV419" s="71">
        <v>0</v>
      </c>
      <c r="AW419" s="71">
        <v>0</v>
      </c>
      <c r="AX419" s="71"/>
      <c r="AY419" s="72"/>
      <c r="AZ419" s="71">
        <v>2860</v>
      </c>
      <c r="BA419" s="71">
        <v>11972.6</v>
      </c>
      <c r="BB419" s="71">
        <v>0</v>
      </c>
      <c r="BC419" s="71">
        <v>46.3</v>
      </c>
      <c r="BD419" s="71">
        <v>0</v>
      </c>
      <c r="BE419" s="71">
        <v>0</v>
      </c>
      <c r="BF419" s="71"/>
      <c r="BG419" s="72"/>
      <c r="BH419" s="71">
        <v>0</v>
      </c>
      <c r="BI419" s="71">
        <v>0</v>
      </c>
      <c r="BJ419" s="71">
        <v>11.497999999999999</v>
      </c>
      <c r="BK419" s="71">
        <v>0</v>
      </c>
      <c r="BL419" s="71">
        <v>16.498999999999999</v>
      </c>
      <c r="BM419" s="71">
        <v>0</v>
      </c>
      <c r="BN419" s="72"/>
      <c r="BO419" s="71">
        <v>0</v>
      </c>
      <c r="BP419" s="71">
        <v>0</v>
      </c>
      <c r="BQ419" s="71">
        <v>2</v>
      </c>
      <c r="BR419" s="71">
        <v>0</v>
      </c>
      <c r="BS419" s="71">
        <v>1</v>
      </c>
      <c r="BT419" s="71">
        <v>0</v>
      </c>
      <c r="BU419"/>
      <c r="BV419" s="70">
        <v>27.997</v>
      </c>
      <c r="BW419" s="70">
        <v>0</v>
      </c>
      <c r="BX419" s="70">
        <v>0</v>
      </c>
      <c r="BY419" s="70">
        <v>0</v>
      </c>
      <c r="BZ419" s="70">
        <v>0</v>
      </c>
      <c r="CA419" s="70">
        <v>0</v>
      </c>
      <c r="CB419" s="70">
        <v>0</v>
      </c>
      <c r="CC419" s="70">
        <v>0</v>
      </c>
      <c r="CD419" s="70">
        <v>0</v>
      </c>
    </row>
    <row r="420" spans="1:82">
      <c r="A420" s="70" t="s">
        <v>2171</v>
      </c>
      <c r="B420" s="70">
        <v>319</v>
      </c>
      <c r="C420" s="70">
        <v>13</v>
      </c>
      <c r="D420" s="70">
        <v>19</v>
      </c>
      <c r="E420" s="70">
        <v>2016</v>
      </c>
      <c r="F420" s="70" t="s">
        <v>155</v>
      </c>
      <c r="G420" s="70" t="s">
        <v>2158</v>
      </c>
      <c r="H420" s="70" t="s">
        <v>2159</v>
      </c>
      <c r="I420" s="148"/>
      <c r="J420" s="71">
        <v>32.899293565206854</v>
      </c>
      <c r="K420" s="71">
        <v>3.0531658282638303</v>
      </c>
      <c r="L420" s="71">
        <v>3.054223783494153</v>
      </c>
      <c r="M420" s="71">
        <v>43.697725960690406</v>
      </c>
      <c r="N420" s="71">
        <v>42.721173619364691</v>
      </c>
      <c r="O420" s="71">
        <v>33.609666056001224</v>
      </c>
      <c r="P420" s="71">
        <v>25.858118133071144</v>
      </c>
      <c r="Q420" s="71">
        <v>2.1953140576464443</v>
      </c>
      <c r="R420" s="71">
        <v>0</v>
      </c>
      <c r="S420" s="71">
        <v>3.8882495390179459</v>
      </c>
      <c r="T420" s="72"/>
      <c r="U420" s="71">
        <v>6380062</v>
      </c>
      <c r="V420" s="71">
        <v>1136</v>
      </c>
      <c r="W420" s="71">
        <v>91</v>
      </c>
      <c r="X420" s="71">
        <v>10498</v>
      </c>
      <c r="Y420" s="71">
        <v>12904</v>
      </c>
      <c r="Z420" s="71">
        <v>19767</v>
      </c>
      <c r="AA420" s="71">
        <v>5322</v>
      </c>
      <c r="AB420" s="71">
        <v>31081</v>
      </c>
      <c r="AC420" s="71">
        <v>0</v>
      </c>
      <c r="AD420" s="71">
        <v>3.8882495390179459</v>
      </c>
      <c r="AE420" s="72"/>
      <c r="AF420" s="71">
        <v>49501482.528719038</v>
      </c>
      <c r="AG420" s="71">
        <v>2293711.9361595572</v>
      </c>
      <c r="AH420" s="71">
        <v>523019.90603786468</v>
      </c>
      <c r="AI420" s="71">
        <v>67220922.795277417</v>
      </c>
      <c r="AJ420" s="71">
        <v>58477079.081874743</v>
      </c>
      <c r="AK420" s="71">
        <v>0</v>
      </c>
      <c r="AL420" s="71">
        <v>0</v>
      </c>
      <c r="AM420" s="71">
        <v>4262829.8997289352</v>
      </c>
      <c r="AN420" s="71">
        <v>0</v>
      </c>
      <c r="AO420" s="71">
        <v>0</v>
      </c>
      <c r="AP420" s="71">
        <v>182279046.14779755</v>
      </c>
      <c r="AQ420" s="72"/>
      <c r="AR420" s="71">
        <v>695</v>
      </c>
      <c r="AS420" s="71">
        <v>314</v>
      </c>
      <c r="AT420" s="71">
        <v>0</v>
      </c>
      <c r="AU420" s="71">
        <v>1</v>
      </c>
      <c r="AV420" s="71">
        <v>0</v>
      </c>
      <c r="AW420" s="71">
        <v>0</v>
      </c>
      <c r="AX420" s="71"/>
      <c r="AY420" s="72"/>
      <c r="AZ420" s="71">
        <v>3109.2</v>
      </c>
      <c r="BA420" s="71">
        <v>13233.1</v>
      </c>
      <c r="BB420" s="71">
        <v>0</v>
      </c>
      <c r="BC420" s="71">
        <v>46.3</v>
      </c>
      <c r="BD420" s="71">
        <v>0</v>
      </c>
      <c r="BE420" s="71">
        <v>0</v>
      </c>
      <c r="BF420" s="71"/>
      <c r="BG420" s="72"/>
      <c r="BH420" s="71">
        <v>0</v>
      </c>
      <c r="BI420" s="71">
        <v>0</v>
      </c>
      <c r="BJ420" s="71">
        <v>8.0020000000000007</v>
      </c>
      <c r="BK420" s="71">
        <v>0</v>
      </c>
      <c r="BL420" s="71">
        <v>17.007000000000001</v>
      </c>
      <c r="BM420" s="71">
        <v>0</v>
      </c>
      <c r="BN420" s="72"/>
      <c r="BO420" s="71">
        <v>0</v>
      </c>
      <c r="BP420" s="71">
        <v>0</v>
      </c>
      <c r="BQ420" s="71">
        <v>2</v>
      </c>
      <c r="BR420" s="71">
        <v>0</v>
      </c>
      <c r="BS420" s="71">
        <v>1</v>
      </c>
      <c r="BT420" s="71">
        <v>0</v>
      </c>
      <c r="BU420"/>
      <c r="BV420" s="70">
        <v>25.009</v>
      </c>
      <c r="BW420" s="70">
        <v>0</v>
      </c>
      <c r="BX420" s="70">
        <v>0</v>
      </c>
      <c r="BY420" s="70">
        <v>0</v>
      </c>
      <c r="BZ420" s="70">
        <v>0</v>
      </c>
      <c r="CA420" s="70">
        <v>0</v>
      </c>
      <c r="CB420" s="70">
        <v>0</v>
      </c>
      <c r="CC420" s="70">
        <v>0</v>
      </c>
      <c r="CD420" s="70">
        <v>0</v>
      </c>
    </row>
    <row r="421" spans="1:82">
      <c r="A421" s="70" t="s">
        <v>2172</v>
      </c>
      <c r="B421" s="70">
        <v>320</v>
      </c>
      <c r="C421" s="70">
        <v>14</v>
      </c>
      <c r="D421" s="70">
        <v>19</v>
      </c>
      <c r="E421" s="70">
        <v>2017</v>
      </c>
      <c r="F421" s="70" t="s">
        <v>156</v>
      </c>
      <c r="G421" s="70" t="s">
        <v>2158</v>
      </c>
      <c r="H421" s="70" t="s">
        <v>2159</v>
      </c>
      <c r="I421" s="148"/>
      <c r="J421" s="71">
        <v>25.970828868270527</v>
      </c>
      <c r="K421" s="71">
        <v>3.0563780617349097</v>
      </c>
      <c r="L421" s="71">
        <v>2.8473287051692755</v>
      </c>
      <c r="M421" s="71">
        <v>44.16568323149221</v>
      </c>
      <c r="N421" s="71">
        <v>46.740076340629656</v>
      </c>
      <c r="O421" s="71">
        <v>33.285357686108128</v>
      </c>
      <c r="P421" s="71">
        <v>25.612241145983315</v>
      </c>
      <c r="Q421" s="71">
        <v>2.1140382026235498</v>
      </c>
      <c r="R421" s="71">
        <v>0</v>
      </c>
      <c r="S421" s="71">
        <v>4.3417591309411518</v>
      </c>
      <c r="T421" s="72"/>
      <c r="U421" s="71">
        <v>5997642</v>
      </c>
      <c r="V421" s="71">
        <v>1136</v>
      </c>
      <c r="W421" s="71">
        <v>91</v>
      </c>
      <c r="X421" s="71">
        <v>10498</v>
      </c>
      <c r="Y421" s="71">
        <v>13073</v>
      </c>
      <c r="Z421" s="71">
        <v>19901</v>
      </c>
      <c r="AA421" s="71">
        <v>5305</v>
      </c>
      <c r="AB421" s="71">
        <v>30951</v>
      </c>
      <c r="AC421" s="71">
        <v>0</v>
      </c>
      <c r="AD421" s="71">
        <v>4.3417591309411518</v>
      </c>
      <c r="AE421" s="72"/>
      <c r="AF421" s="71">
        <v>40756136.053872913</v>
      </c>
      <c r="AG421" s="71">
        <v>2330426.0694747479</v>
      </c>
      <c r="AH421" s="71">
        <v>625709.69662928686</v>
      </c>
      <c r="AI421" s="71">
        <v>69828082.567992896</v>
      </c>
      <c r="AJ421" s="71">
        <v>67413836.158819675</v>
      </c>
      <c r="AK421" s="71">
        <v>0</v>
      </c>
      <c r="AL421" s="71">
        <v>0</v>
      </c>
      <c r="AM421" s="71">
        <v>4251642.3702117056</v>
      </c>
      <c r="AN421" s="71">
        <v>0</v>
      </c>
      <c r="AO421" s="71">
        <v>0</v>
      </c>
      <c r="AP421" s="71">
        <v>185205832.91700125</v>
      </c>
      <c r="AQ421" s="72"/>
      <c r="AR421" s="71">
        <v>747</v>
      </c>
      <c r="AS421" s="71">
        <v>362</v>
      </c>
      <c r="AT421" s="71">
        <v>0</v>
      </c>
      <c r="AU421" s="71">
        <v>2</v>
      </c>
      <c r="AV421" s="71">
        <v>0</v>
      </c>
      <c r="AW421" s="71">
        <v>0</v>
      </c>
      <c r="AX421" s="71"/>
      <c r="AY421" s="72"/>
      <c r="AZ421" s="71">
        <v>3413.4</v>
      </c>
      <c r="BA421" s="71">
        <v>15102.7</v>
      </c>
      <c r="BB421" s="71">
        <v>0</v>
      </c>
      <c r="BC421" s="71">
        <v>201.3</v>
      </c>
      <c r="BD421" s="71">
        <v>0</v>
      </c>
      <c r="BE421" s="71">
        <v>0</v>
      </c>
      <c r="BF421" s="71"/>
      <c r="BG421" s="72"/>
      <c r="BH421" s="71">
        <v>0</v>
      </c>
      <c r="BI421" s="71">
        <v>0</v>
      </c>
      <c r="BJ421" s="71">
        <v>7.7510000000000003</v>
      </c>
      <c r="BK421" s="71">
        <v>0</v>
      </c>
      <c r="BL421" s="71">
        <v>18.547000000000001</v>
      </c>
      <c r="BM421" s="71">
        <v>0</v>
      </c>
      <c r="BN421" s="72"/>
      <c r="BO421" s="71">
        <v>0</v>
      </c>
      <c r="BP421" s="71">
        <v>0</v>
      </c>
      <c r="BQ421" s="71">
        <v>2</v>
      </c>
      <c r="BR421" s="71">
        <v>0</v>
      </c>
      <c r="BS421" s="71">
        <v>1</v>
      </c>
      <c r="BT421" s="71">
        <v>0</v>
      </c>
      <c r="BU421"/>
      <c r="BV421" s="70">
        <v>26.297999999999998</v>
      </c>
      <c r="BW421" s="70">
        <v>0</v>
      </c>
      <c r="BX421" s="70">
        <v>0</v>
      </c>
      <c r="BY421" s="70">
        <v>0</v>
      </c>
      <c r="BZ421" s="70">
        <v>0</v>
      </c>
      <c r="CA421" s="70">
        <v>0</v>
      </c>
      <c r="CB421" s="70">
        <v>0</v>
      </c>
      <c r="CC421" s="70">
        <v>0</v>
      </c>
      <c r="CD421" s="70">
        <v>0</v>
      </c>
    </row>
    <row r="422" spans="1:82">
      <c r="A422" s="70" t="s">
        <v>2173</v>
      </c>
      <c r="B422" s="70">
        <v>321</v>
      </c>
      <c r="C422" s="70">
        <v>15</v>
      </c>
      <c r="D422" s="70">
        <v>19</v>
      </c>
      <c r="E422" s="70">
        <v>2018</v>
      </c>
      <c r="F422" s="70" t="s">
        <v>183</v>
      </c>
      <c r="G422" s="70" t="s">
        <v>2158</v>
      </c>
      <c r="H422" s="70" t="s">
        <v>2159</v>
      </c>
      <c r="I422" s="148"/>
      <c r="J422" s="71">
        <v>25.331595154773886</v>
      </c>
      <c r="K422" s="71">
        <v>2.9181452177916962</v>
      </c>
      <c r="L422" s="71">
        <v>2.5196263202027516</v>
      </c>
      <c r="M422" s="71">
        <v>41.052069072375495</v>
      </c>
      <c r="N422" s="71">
        <v>43.330632103653087</v>
      </c>
      <c r="O422" s="71">
        <v>32.54347869122099</v>
      </c>
      <c r="P422" s="71">
        <v>25.366850588710907</v>
      </c>
      <c r="Q422" s="71">
        <v>1.94382677893733</v>
      </c>
      <c r="R422" s="71">
        <v>0</v>
      </c>
      <c r="S422" s="71">
        <v>3.2301053035398373</v>
      </c>
      <c r="T422" s="72"/>
      <c r="U422" s="71">
        <v>5937943</v>
      </c>
      <c r="V422" s="71">
        <v>1136</v>
      </c>
      <c r="W422" s="71">
        <v>91</v>
      </c>
      <c r="X422" s="71">
        <v>10498</v>
      </c>
      <c r="Y422" s="71">
        <v>13143</v>
      </c>
      <c r="Z422" s="71">
        <v>19830</v>
      </c>
      <c r="AA422" s="71">
        <v>5307</v>
      </c>
      <c r="AB422" s="71">
        <v>30669</v>
      </c>
      <c r="AC422" s="71">
        <v>0</v>
      </c>
      <c r="AD422" s="71">
        <v>3.2301053035398368</v>
      </c>
      <c r="AE422" s="72"/>
      <c r="AF422" s="71">
        <v>38753168.718490571</v>
      </c>
      <c r="AG422" s="71">
        <v>2103131.9439129322</v>
      </c>
      <c r="AH422" s="71">
        <v>584747.42656369612</v>
      </c>
      <c r="AI422" s="71">
        <v>64096393.150641233</v>
      </c>
      <c r="AJ422" s="71">
        <v>60557315.359031267</v>
      </c>
      <c r="AK422" s="71">
        <v>0</v>
      </c>
      <c r="AL422" s="71">
        <v>0</v>
      </c>
      <c r="AM422" s="71">
        <v>4221621.9144155588</v>
      </c>
      <c r="AN422" s="71">
        <v>0</v>
      </c>
      <c r="AO422" s="71">
        <v>0</v>
      </c>
      <c r="AP422" s="71">
        <v>170316378.51305526</v>
      </c>
      <c r="AQ422" s="72"/>
      <c r="AR422" s="71">
        <v>785</v>
      </c>
      <c r="AS422" s="71">
        <v>402</v>
      </c>
      <c r="AT422" s="71">
        <v>0</v>
      </c>
      <c r="AU422" s="71">
        <v>2</v>
      </c>
      <c r="AV422" s="71">
        <v>0</v>
      </c>
      <c r="AW422" s="71">
        <v>0</v>
      </c>
      <c r="AX422" s="71"/>
      <c r="AY422" s="72"/>
      <c r="AZ422" s="71">
        <v>3634.4000000000005</v>
      </c>
      <c r="BA422" s="71">
        <v>18083.7</v>
      </c>
      <c r="BB422" s="71">
        <v>0</v>
      </c>
      <c r="BC422" s="71">
        <v>201.3</v>
      </c>
      <c r="BD422" s="71">
        <v>0</v>
      </c>
      <c r="BE422" s="71">
        <v>0</v>
      </c>
      <c r="BF422" s="71"/>
      <c r="BG422" s="72"/>
      <c r="BH422" s="71">
        <v>0</v>
      </c>
      <c r="BI422" s="71">
        <v>0</v>
      </c>
      <c r="BJ422" s="71">
        <v>7.4249999999999998</v>
      </c>
      <c r="BK422" s="71">
        <v>0</v>
      </c>
      <c r="BL422" s="71">
        <v>18.003</v>
      </c>
      <c r="BM422" s="71">
        <v>0</v>
      </c>
      <c r="BN422" s="72"/>
      <c r="BO422" s="71">
        <v>0</v>
      </c>
      <c r="BP422" s="71">
        <v>0</v>
      </c>
      <c r="BQ422" s="71">
        <v>2</v>
      </c>
      <c r="BR422" s="71">
        <v>0</v>
      </c>
      <c r="BS422" s="71">
        <v>1</v>
      </c>
      <c r="BT422" s="71">
        <v>0</v>
      </c>
      <c r="BU422"/>
      <c r="BV422" s="70">
        <v>25.428000000000001</v>
      </c>
      <c r="BW422" s="70">
        <v>0</v>
      </c>
      <c r="BX422" s="70">
        <v>0</v>
      </c>
      <c r="BY422" s="70">
        <v>0</v>
      </c>
      <c r="BZ422" s="70">
        <v>0</v>
      </c>
      <c r="CA422" s="70">
        <v>0</v>
      </c>
      <c r="CB422" s="70">
        <v>0</v>
      </c>
      <c r="CC422" s="70">
        <v>0</v>
      </c>
      <c r="CD422" s="70">
        <v>0</v>
      </c>
    </row>
    <row r="423" spans="1:82">
      <c r="A423" s="70" t="s">
        <v>2174</v>
      </c>
      <c r="B423" s="70">
        <v>322</v>
      </c>
      <c r="C423" s="70">
        <v>16</v>
      </c>
      <c r="D423" s="70">
        <v>19</v>
      </c>
      <c r="E423" s="70">
        <v>2019</v>
      </c>
      <c r="F423" s="70" t="s">
        <v>158</v>
      </c>
      <c r="G423" s="70" t="s">
        <v>2158</v>
      </c>
      <c r="H423" s="70" t="s">
        <v>2159</v>
      </c>
      <c r="I423" s="148"/>
      <c r="J423" s="71">
        <v>23.382519887157947</v>
      </c>
      <c r="K423" s="71">
        <v>2.6327122111336059</v>
      </c>
      <c r="L423" s="71">
        <v>2.5398191434049231</v>
      </c>
      <c r="M423" s="71">
        <v>39.901106242506529</v>
      </c>
      <c r="N423" s="71">
        <v>38.067531740349175</v>
      </c>
      <c r="O423" s="71">
        <v>31.64836917380887</v>
      </c>
      <c r="P423" s="71">
        <v>24.797237794873663</v>
      </c>
      <c r="Q423" s="71">
        <v>1.86624045944887</v>
      </c>
      <c r="R423" s="71">
        <v>0</v>
      </c>
      <c r="S423" s="71">
        <v>3.0158058284718363</v>
      </c>
      <c r="T423" s="72"/>
      <c r="U423" s="71">
        <v>5488792</v>
      </c>
      <c r="V423" s="71">
        <v>1136</v>
      </c>
      <c r="W423" s="71">
        <v>91</v>
      </c>
      <c r="X423" s="71">
        <v>10498</v>
      </c>
      <c r="Y423" s="71">
        <v>13207</v>
      </c>
      <c r="Z423" s="71">
        <v>19814</v>
      </c>
      <c r="AA423" s="71">
        <v>5149</v>
      </c>
      <c r="AB423" s="71">
        <v>30242</v>
      </c>
      <c r="AC423" s="71">
        <v>0</v>
      </c>
      <c r="AD423" s="71">
        <v>3.0158058284718359</v>
      </c>
      <c r="AE423" s="72"/>
      <c r="AF423" s="71">
        <v>36713750.474237897</v>
      </c>
      <c r="AG423" s="71">
        <v>1966795.8803743471</v>
      </c>
      <c r="AH423" s="71">
        <v>622853.05736428592</v>
      </c>
      <c r="AI423" s="71">
        <v>64185314.626691818</v>
      </c>
      <c r="AJ423" s="71">
        <v>54905140.725690827</v>
      </c>
      <c r="AK423" s="71">
        <v>0</v>
      </c>
      <c r="AL423" s="71">
        <v>0</v>
      </c>
      <c r="AM423" s="71">
        <v>4118732.7383458889</v>
      </c>
      <c r="AN423" s="71">
        <v>0</v>
      </c>
      <c r="AO423" s="71">
        <v>0</v>
      </c>
      <c r="AP423" s="71">
        <v>162512587.50270507</v>
      </c>
      <c r="AQ423" s="72"/>
      <c r="AR423" s="71">
        <v>832</v>
      </c>
      <c r="AS423" s="71">
        <v>441</v>
      </c>
      <c r="AT423" s="71">
        <v>0</v>
      </c>
      <c r="AU423" s="71">
        <v>2</v>
      </c>
      <c r="AV423" s="71">
        <v>0</v>
      </c>
      <c r="AW423" s="71">
        <v>0</v>
      </c>
      <c r="AX423" s="71"/>
      <c r="AY423" s="72"/>
      <c r="AZ423" s="71">
        <v>3906.0000000000018</v>
      </c>
      <c r="BA423" s="71">
        <v>19632.8</v>
      </c>
      <c r="BB423" s="71">
        <v>0</v>
      </c>
      <c r="BC423" s="71">
        <v>176.3</v>
      </c>
      <c r="BD423" s="71">
        <v>0</v>
      </c>
      <c r="BE423" s="71">
        <v>0</v>
      </c>
      <c r="BF423" s="71"/>
      <c r="BG423" s="72"/>
      <c r="BH423" s="71">
        <v>0</v>
      </c>
      <c r="BI423" s="71">
        <v>0</v>
      </c>
      <c r="BJ423" s="71">
        <v>14.34</v>
      </c>
      <c r="BK423" s="71">
        <v>0</v>
      </c>
      <c r="BL423" s="71">
        <v>13.169</v>
      </c>
      <c r="BM423" s="71">
        <v>0</v>
      </c>
      <c r="BN423" s="72"/>
      <c r="BO423" s="71">
        <v>0</v>
      </c>
      <c r="BP423" s="71">
        <v>0</v>
      </c>
      <c r="BQ423" s="71">
        <v>2</v>
      </c>
      <c r="BR423" s="71">
        <v>0</v>
      </c>
      <c r="BS423" s="71">
        <v>1</v>
      </c>
      <c r="BT423" s="71">
        <v>0</v>
      </c>
      <c r="BU423"/>
      <c r="BV423" s="70">
        <v>27.509</v>
      </c>
      <c r="BW423" s="70">
        <v>0</v>
      </c>
      <c r="BX423" s="70">
        <v>0</v>
      </c>
      <c r="BY423" s="70">
        <v>0</v>
      </c>
      <c r="BZ423" s="70">
        <v>0</v>
      </c>
      <c r="CA423" s="70">
        <v>0</v>
      </c>
      <c r="CB423" s="70">
        <v>0</v>
      </c>
      <c r="CC423" s="70">
        <v>0</v>
      </c>
      <c r="CD423" s="70">
        <v>0</v>
      </c>
    </row>
    <row r="424" spans="1:82">
      <c r="A424" s="70" t="s">
        <v>2175</v>
      </c>
      <c r="B424" s="70">
        <v>323</v>
      </c>
      <c r="C424" s="70">
        <v>17</v>
      </c>
      <c r="D424" s="70">
        <v>19</v>
      </c>
      <c r="E424" s="70">
        <v>2020</v>
      </c>
      <c r="F424" s="70" t="s">
        <v>159</v>
      </c>
      <c r="G424" s="70" t="s">
        <v>2158</v>
      </c>
      <c r="H424" s="70" t="s">
        <v>2159</v>
      </c>
      <c r="I424" s="148"/>
      <c r="J424" s="71">
        <v>22.462635280949058</v>
      </c>
      <c r="K424" s="71">
        <v>2.5646206359796904</v>
      </c>
      <c r="L424" s="71">
        <v>1.8128510777472384</v>
      </c>
      <c r="M424" s="71">
        <v>40.862994999045931</v>
      </c>
      <c r="N424" s="71">
        <v>37.461757917535351</v>
      </c>
      <c r="O424" s="71">
        <v>27.858593583922794</v>
      </c>
      <c r="P424" s="71">
        <v>23.45224668480137</v>
      </c>
      <c r="Q424" s="71">
        <v>1.76221810094691</v>
      </c>
      <c r="R424" s="71">
        <v>0</v>
      </c>
      <c r="S424" s="71">
        <v>4.5668792619787588</v>
      </c>
      <c r="T424" s="72"/>
      <c r="U424" s="71">
        <v>5609230</v>
      </c>
      <c r="V424" s="71">
        <v>958</v>
      </c>
      <c r="W424" s="71">
        <v>72</v>
      </c>
      <c r="X424" s="71">
        <v>10985</v>
      </c>
      <c r="Y424" s="71">
        <v>13211</v>
      </c>
      <c r="Z424" s="71">
        <v>19907</v>
      </c>
      <c r="AA424" s="71">
        <v>5176</v>
      </c>
      <c r="AB424" s="71">
        <v>29888</v>
      </c>
      <c r="AC424" s="71">
        <v>0</v>
      </c>
      <c r="AD424" s="71">
        <v>4.5668792619787588</v>
      </c>
      <c r="AE424" s="72"/>
      <c r="AF424" s="71">
        <v>36303716.229750678</v>
      </c>
      <c r="AG424" s="71">
        <v>1963088.831678929</v>
      </c>
      <c r="AH424" s="71">
        <v>471010.68101017695</v>
      </c>
      <c r="AI424" s="71">
        <v>66982231.891037032</v>
      </c>
      <c r="AJ424" s="71">
        <v>58792813.263577193</v>
      </c>
      <c r="AK424" s="71"/>
      <c r="AL424" s="71"/>
      <c r="AM424" s="71">
        <v>3900716.0626058448</v>
      </c>
      <c r="AN424" s="71"/>
      <c r="AO424" s="71"/>
      <c r="AP424" s="71">
        <v>168413576.95965987</v>
      </c>
      <c r="AQ424" s="72"/>
      <c r="AR424" s="71">
        <v>876</v>
      </c>
      <c r="AS424" s="71">
        <v>453</v>
      </c>
      <c r="AT424" s="71">
        <v>0</v>
      </c>
      <c r="AU424" s="71">
        <v>2</v>
      </c>
      <c r="AV424" s="71">
        <v>0</v>
      </c>
      <c r="AW424" s="71">
        <v>0</v>
      </c>
      <c r="AX424" s="71"/>
      <c r="AY424" s="72"/>
      <c r="AZ424" s="71">
        <v>4220.600000000004</v>
      </c>
      <c r="BA424" s="71">
        <v>20483.8</v>
      </c>
      <c r="BB424" s="71">
        <v>0</v>
      </c>
      <c r="BC424" s="71">
        <v>176.3</v>
      </c>
      <c r="BD424" s="71">
        <v>0</v>
      </c>
      <c r="BE424" s="71">
        <v>0</v>
      </c>
      <c r="BF424" s="71"/>
      <c r="BG424" s="72"/>
      <c r="BH424" s="71">
        <v>0</v>
      </c>
      <c r="BI424" s="71">
        <v>0</v>
      </c>
      <c r="BJ424" s="71">
        <v>7.0759999999999996</v>
      </c>
      <c r="BK424" s="71">
        <v>0</v>
      </c>
      <c r="BL424" s="71">
        <v>13.635</v>
      </c>
      <c r="BM424" s="71">
        <v>0</v>
      </c>
      <c r="BN424" s="72"/>
      <c r="BO424" s="71">
        <v>0</v>
      </c>
      <c r="BP424" s="71">
        <v>0</v>
      </c>
      <c r="BQ424" s="71">
        <v>2</v>
      </c>
      <c r="BR424" s="71">
        <v>0</v>
      </c>
      <c r="BS424" s="71">
        <v>1</v>
      </c>
      <c r="BT424" s="71">
        <v>0</v>
      </c>
      <c r="BU424"/>
      <c r="BV424" s="70">
        <v>20.710999999999999</v>
      </c>
      <c r="BW424" s="70">
        <v>0</v>
      </c>
      <c r="BX424" s="70">
        <v>0</v>
      </c>
      <c r="BY424" s="70">
        <v>0</v>
      </c>
      <c r="BZ424" s="70">
        <v>0</v>
      </c>
      <c r="CA424" s="70">
        <v>0</v>
      </c>
      <c r="CB424" s="70">
        <v>0</v>
      </c>
      <c r="CC424" s="70">
        <v>0</v>
      </c>
      <c r="CD424" s="70">
        <v>0</v>
      </c>
    </row>
    <row r="425" spans="1:82">
      <c r="A425" s="70" t="s">
        <v>2176</v>
      </c>
      <c r="B425" s="70">
        <v>323</v>
      </c>
      <c r="C425" s="70">
        <v>18</v>
      </c>
      <c r="D425" s="70">
        <v>19</v>
      </c>
      <c r="E425" s="70">
        <v>2021</v>
      </c>
      <c r="F425" s="70" t="s">
        <v>160</v>
      </c>
      <c r="G425" s="1064" t="s">
        <v>2158</v>
      </c>
      <c r="H425" s="70" t="s">
        <v>2159</v>
      </c>
      <c r="I425" s="148"/>
      <c r="J425" s="71">
        <v>20.225564683055282</v>
      </c>
      <c r="K425" s="71">
        <v>2.6831639778106005</v>
      </c>
      <c r="L425" s="71">
        <v>1.6447250012909176</v>
      </c>
      <c r="M425" s="71">
        <v>45.757273782284422</v>
      </c>
      <c r="N425" s="71">
        <v>37.339036531530958</v>
      </c>
      <c r="O425" s="71">
        <v>27.133784460932041</v>
      </c>
      <c r="P425" s="71">
        <v>24.120551999350671</v>
      </c>
      <c r="Q425" s="71">
        <v>1.72335386194272</v>
      </c>
      <c r="R425" s="71">
        <v>0</v>
      </c>
      <c r="S425" s="71">
        <v>4.4511028666292276</v>
      </c>
      <c r="T425" s="72"/>
      <c r="U425" s="71">
        <v>5384429</v>
      </c>
      <c r="V425" s="71">
        <v>958</v>
      </c>
      <c r="W425" s="71">
        <v>72</v>
      </c>
      <c r="X425" s="71">
        <v>10985</v>
      </c>
      <c r="Y425" s="71">
        <v>13239</v>
      </c>
      <c r="Z425" s="71">
        <v>19964</v>
      </c>
      <c r="AA425" s="71">
        <v>5191</v>
      </c>
      <c r="AB425" s="71">
        <v>29516</v>
      </c>
      <c r="AC425" s="71">
        <v>0</v>
      </c>
      <c r="AD425" s="71">
        <v>4.4511028666292276</v>
      </c>
      <c r="AE425" s="72"/>
      <c r="AF425" s="71">
        <v>32539265.031861939</v>
      </c>
      <c r="AG425" s="71">
        <v>1898876.22493536</v>
      </c>
      <c r="AH425" s="71">
        <v>413334.67409267515</v>
      </c>
      <c r="AI425" s="71">
        <v>74184937.237310678</v>
      </c>
      <c r="AJ425" s="71">
        <v>52031075.171427831</v>
      </c>
      <c r="AK425" s="71">
        <v>0</v>
      </c>
      <c r="AL425" s="71">
        <v>0</v>
      </c>
      <c r="AM425" s="71">
        <v>3874384.912535111</v>
      </c>
      <c r="AN425" s="71">
        <v>0</v>
      </c>
      <c r="AO425" s="71">
        <v>0</v>
      </c>
      <c r="AP425" s="71">
        <v>164941873.25216356</v>
      </c>
      <c r="AQ425" s="72"/>
      <c r="AR425" s="71">
        <v>910</v>
      </c>
      <c r="AS425" s="71">
        <v>458</v>
      </c>
      <c r="AT425" s="71">
        <v>0</v>
      </c>
      <c r="AU425" s="71">
        <v>2</v>
      </c>
      <c r="AV425" s="71">
        <v>0</v>
      </c>
      <c r="AW425" s="71">
        <v>0</v>
      </c>
      <c r="AX425" s="71"/>
      <c r="AY425" s="72"/>
      <c r="AZ425" s="71">
        <v>4437.8000000000047</v>
      </c>
      <c r="BA425" s="71">
        <v>20731.3</v>
      </c>
      <c r="BB425" s="71">
        <v>0</v>
      </c>
      <c r="BC425" s="71">
        <v>176.3</v>
      </c>
      <c r="BD425" s="71">
        <v>0</v>
      </c>
      <c r="BE425" s="71">
        <v>0</v>
      </c>
      <c r="BF425" s="71"/>
      <c r="BG425" s="72"/>
      <c r="BH425" s="71">
        <v>0</v>
      </c>
      <c r="BI425" s="71">
        <v>0</v>
      </c>
      <c r="BJ425" s="71">
        <v>6.9119999999999999</v>
      </c>
      <c r="BK425" s="71">
        <v>0</v>
      </c>
      <c r="BL425" s="71">
        <v>17.837</v>
      </c>
      <c r="BM425" s="71">
        <v>0</v>
      </c>
      <c r="BN425" s="72"/>
      <c r="BO425" s="71">
        <v>0</v>
      </c>
      <c r="BP425" s="71">
        <v>0</v>
      </c>
      <c r="BQ425" s="71">
        <v>2</v>
      </c>
      <c r="BR425" s="71">
        <v>0</v>
      </c>
      <c r="BS425" s="71">
        <v>1</v>
      </c>
      <c r="BT425" s="71">
        <v>0</v>
      </c>
      <c r="BU425"/>
      <c r="BV425" s="70">
        <v>24.748999999999999</v>
      </c>
      <c r="BW425" s="70">
        <v>0</v>
      </c>
      <c r="BX425" s="70">
        <v>0</v>
      </c>
      <c r="BY425" s="70">
        <v>0</v>
      </c>
      <c r="BZ425" s="70">
        <v>0</v>
      </c>
      <c r="CA425" s="70">
        <v>0</v>
      </c>
      <c r="CB425" s="70">
        <v>0</v>
      </c>
      <c r="CC425" s="70">
        <v>0</v>
      </c>
      <c r="CD425" s="70">
        <v>0</v>
      </c>
    </row>
    <row r="426" spans="1:82">
      <c r="A426" s="70" t="s">
        <v>2177</v>
      </c>
      <c r="B426" s="70">
        <v>323</v>
      </c>
      <c r="C426" s="70">
        <v>19</v>
      </c>
      <c r="D426" s="70">
        <v>19</v>
      </c>
      <c r="E426" s="70">
        <v>2022</v>
      </c>
      <c r="F426" s="70" t="s">
        <v>161</v>
      </c>
      <c r="G426" s="1064" t="s">
        <v>2158</v>
      </c>
      <c r="H426" s="70" t="s">
        <v>2159</v>
      </c>
      <c r="I426" s="148"/>
      <c r="J426" s="71">
        <v>21.355953704904454</v>
      </c>
      <c r="K426" s="71">
        <v>2.5510469298083116</v>
      </c>
      <c r="L426" s="71">
        <v>1.338889486847999</v>
      </c>
      <c r="M426" s="71">
        <v>41.667259466012254</v>
      </c>
      <c r="N426" s="71">
        <v>40.707824209715625</v>
      </c>
      <c r="O426" s="71">
        <v>28.511429151982572</v>
      </c>
      <c r="P426" s="71">
        <v>23.941442954019195</v>
      </c>
      <c r="Q426" s="71">
        <v>1.717115566246634</v>
      </c>
      <c r="R426" s="71">
        <v>0</v>
      </c>
      <c r="S426" s="71">
        <v>5.3874219313403593</v>
      </c>
      <c r="T426" s="72"/>
      <c r="U426" s="71">
        <v>5864755</v>
      </c>
      <c r="V426" s="71">
        <v>958</v>
      </c>
      <c r="W426" s="71">
        <v>72</v>
      </c>
      <c r="X426" s="71">
        <v>10985</v>
      </c>
      <c r="Y426" s="71">
        <v>13365</v>
      </c>
      <c r="Z426" s="71">
        <v>19931</v>
      </c>
      <c r="AA426" s="71">
        <v>5231</v>
      </c>
      <c r="AB426" s="71">
        <v>29168</v>
      </c>
      <c r="AC426" s="71">
        <v>0</v>
      </c>
      <c r="AD426" s="71">
        <v>5.3874219313403593</v>
      </c>
      <c r="AE426" s="72"/>
      <c r="AF426" s="71">
        <v>32241472.254583202</v>
      </c>
      <c r="AG426" s="71">
        <v>1889214.567042947</v>
      </c>
      <c r="AH426" s="71">
        <v>403700.62237582839</v>
      </c>
      <c r="AI426" s="71">
        <v>66043493.667790063</v>
      </c>
      <c r="AJ426" s="71">
        <v>58392415.093485825</v>
      </c>
      <c r="AK426" s="71">
        <v>0</v>
      </c>
      <c r="AL426" s="71">
        <v>0</v>
      </c>
      <c r="AM426" s="71">
        <v>3766384.9232667466</v>
      </c>
      <c r="AN426" s="71">
        <v>0</v>
      </c>
      <c r="AO426" s="71">
        <v>0</v>
      </c>
      <c r="AP426" s="71">
        <v>162736681.1285446</v>
      </c>
      <c r="AQ426" s="72"/>
      <c r="AR426" s="71">
        <v>973</v>
      </c>
      <c r="AS426" s="71">
        <v>459</v>
      </c>
      <c r="AT426" s="71">
        <v>0</v>
      </c>
      <c r="AU426" s="71">
        <v>2</v>
      </c>
      <c r="AV426" s="71">
        <v>0</v>
      </c>
      <c r="AW426" s="71">
        <v>0</v>
      </c>
      <c r="AX426" s="71"/>
      <c r="AY426" s="72"/>
      <c r="AZ426" s="71">
        <v>4881.5000000000064</v>
      </c>
      <c r="BA426" s="71">
        <v>20775.300000000003</v>
      </c>
      <c r="BB426" s="71">
        <v>0</v>
      </c>
      <c r="BC426" s="71">
        <v>176.3</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2178</v>
      </c>
      <c r="B427" s="70">
        <v>323</v>
      </c>
      <c r="C427" s="70">
        <v>20</v>
      </c>
      <c r="D427" s="70">
        <v>19</v>
      </c>
      <c r="E427" s="70">
        <v>2023</v>
      </c>
      <c r="F427" s="70" t="s">
        <v>1539</v>
      </c>
      <c r="G427" s="70" t="s">
        <v>2158</v>
      </c>
      <c r="H427" s="70" t="s">
        <v>2159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1026</v>
      </c>
      <c r="AS427" s="71">
        <v>460</v>
      </c>
      <c r="AT427" s="71">
        <v>0</v>
      </c>
      <c r="AU427" s="71">
        <v>2</v>
      </c>
      <c r="AV427" s="71">
        <v>0</v>
      </c>
      <c r="AW427" s="71">
        <v>0</v>
      </c>
      <c r="AX427" s="71"/>
      <c r="AY427" s="72"/>
      <c r="AZ427" s="71">
        <v>5237.1000000000095</v>
      </c>
      <c r="BA427" s="71">
        <v>21775.300000000007</v>
      </c>
      <c r="BB427" s="71">
        <v>0</v>
      </c>
      <c r="BC427" s="71">
        <v>176.3</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2179</v>
      </c>
      <c r="B428" s="70">
        <v>323</v>
      </c>
      <c r="C428" s="70">
        <v>21</v>
      </c>
      <c r="D428" s="70">
        <v>19</v>
      </c>
      <c r="E428" s="70">
        <v>2024</v>
      </c>
      <c r="F428" s="70" t="s">
        <v>1554</v>
      </c>
      <c r="G428" s="70" t="s">
        <v>2158</v>
      </c>
      <c r="H428" s="70" t="s">
        <v>2159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2180</v>
      </c>
      <c r="B429" s="70">
        <v>1</v>
      </c>
      <c r="C429" s="70">
        <v>1</v>
      </c>
      <c r="D429" s="70">
        <v>1</v>
      </c>
      <c r="E429" s="70">
        <v>1990</v>
      </c>
      <c r="F429" s="70" t="s">
        <v>787</v>
      </c>
      <c r="G429" s="70" t="s">
        <v>2181</v>
      </c>
      <c r="H429" s="70" t="s">
        <v>2182</v>
      </c>
      <c r="I429" s="148" t="s">
        <v>793</v>
      </c>
      <c r="J429" s="71">
        <v>6.4528966571507551</v>
      </c>
      <c r="K429" s="71">
        <v>11.908826399996171</v>
      </c>
      <c r="L429" s="71">
        <v>100.77350252281239</v>
      </c>
      <c r="M429" s="71">
        <v>24.68639125053679</v>
      </c>
      <c r="N429" s="71">
        <v>32.777582571276113</v>
      </c>
      <c r="O429" s="71">
        <v>21.324460581719499</v>
      </c>
      <c r="P429" s="71">
        <v>40.9907136448114</v>
      </c>
      <c r="Q429" s="71">
        <v>2.8683330868411701</v>
      </c>
      <c r="R429" s="71">
        <v>17.395318650218108</v>
      </c>
      <c r="S429" s="71">
        <v>3.3520952652756728</v>
      </c>
      <c r="T429" s="72"/>
      <c r="U429" s="71">
        <v>882582</v>
      </c>
      <c r="V429" s="71">
        <v>2707</v>
      </c>
      <c r="W429" s="71">
        <v>925</v>
      </c>
      <c r="X429" s="71">
        <v>9913</v>
      </c>
      <c r="Y429" s="71">
        <v>13607</v>
      </c>
      <c r="Z429" s="71">
        <v>8771</v>
      </c>
      <c r="AA429" s="71">
        <v>9953</v>
      </c>
      <c r="AB429" s="71">
        <v>46572</v>
      </c>
      <c r="AC429" s="71">
        <v>3012900.5</v>
      </c>
      <c r="AD429" s="71">
        <v>3.3520952652756728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2183</v>
      </c>
      <c r="B430" s="70">
        <v>2</v>
      </c>
      <c r="C430" s="70">
        <v>2</v>
      </c>
      <c r="D430" s="70">
        <v>1</v>
      </c>
      <c r="E430" s="70">
        <v>2005</v>
      </c>
      <c r="F430" s="70" t="s">
        <v>789</v>
      </c>
      <c r="G430" s="70" t="s">
        <v>2181</v>
      </c>
      <c r="H430" s="70" t="s">
        <v>2182</v>
      </c>
      <c r="I430" s="148"/>
      <c r="J430" s="71">
        <v>5.4872815583927901</v>
      </c>
      <c r="K430" s="71">
        <v>3.642628344270852</v>
      </c>
      <c r="L430" s="71">
        <v>80.285892547822982</v>
      </c>
      <c r="M430" s="71">
        <v>36.553185736317161</v>
      </c>
      <c r="N430" s="71">
        <v>39.532646851485772</v>
      </c>
      <c r="O430" s="71">
        <v>34.361694166810047</v>
      </c>
      <c r="P430" s="71">
        <v>45.192598946703541</v>
      </c>
      <c r="Q430" s="71">
        <v>2.3195155722635099</v>
      </c>
      <c r="R430" s="71">
        <v>9.2586045100643393</v>
      </c>
      <c r="S430" s="71">
        <v>2.6425376486153942</v>
      </c>
      <c r="T430" s="72"/>
      <c r="U430" s="71">
        <v>818007</v>
      </c>
      <c r="V430" s="71">
        <v>1591</v>
      </c>
      <c r="W430" s="71">
        <v>670</v>
      </c>
      <c r="X430" s="71">
        <v>7991</v>
      </c>
      <c r="Y430" s="71">
        <v>14523</v>
      </c>
      <c r="Z430" s="71">
        <v>16355</v>
      </c>
      <c r="AA430" s="71">
        <v>8987</v>
      </c>
      <c r="AB430" s="71">
        <v>39371</v>
      </c>
      <c r="AC430" s="71">
        <v>1637192.5</v>
      </c>
      <c r="AD430" s="71">
        <v>2.6425376486153942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2184</v>
      </c>
      <c r="B431" s="70">
        <v>3</v>
      </c>
      <c r="C431" s="70">
        <v>3</v>
      </c>
      <c r="D431" s="70">
        <v>1</v>
      </c>
      <c r="E431" s="70">
        <v>2006</v>
      </c>
      <c r="F431" s="70" t="s">
        <v>790</v>
      </c>
      <c r="G431" s="70" t="s">
        <v>2181</v>
      </c>
      <c r="H431" s="70" t="s">
        <v>2182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2185</v>
      </c>
      <c r="B432" s="70">
        <v>4</v>
      </c>
      <c r="C432" s="70">
        <v>4</v>
      </c>
      <c r="D432" s="70">
        <v>1</v>
      </c>
      <c r="E432" s="70">
        <v>2007</v>
      </c>
      <c r="F432" s="70" t="s">
        <v>791</v>
      </c>
      <c r="G432" s="70" t="s">
        <v>2181</v>
      </c>
      <c r="H432" s="70" t="s">
        <v>2182</v>
      </c>
      <c r="I432" s="148"/>
      <c r="J432" s="71">
        <v>4.2010135827226236</v>
      </c>
      <c r="K432" s="71">
        <v>3.2669309546487062</v>
      </c>
      <c r="L432" s="71">
        <v>56.653253578384493</v>
      </c>
      <c r="M432" s="71">
        <v>36.31470536945934</v>
      </c>
      <c r="N432" s="71">
        <v>40.079135714036298</v>
      </c>
      <c r="O432" s="71">
        <v>32.629920241263989</v>
      </c>
      <c r="P432" s="71">
        <v>43.69633256868827</v>
      </c>
      <c r="Q432" s="71">
        <v>2.3526033252006302</v>
      </c>
      <c r="R432" s="71">
        <v>10.75729756864474</v>
      </c>
      <c r="S432" s="71">
        <v>4.4573567902157576</v>
      </c>
      <c r="T432" s="72"/>
      <c r="U432" s="71">
        <v>843050</v>
      </c>
      <c r="V432" s="71">
        <v>1335</v>
      </c>
      <c r="W432" s="71">
        <v>507</v>
      </c>
      <c r="X432" s="71">
        <v>9628</v>
      </c>
      <c r="Y432" s="71">
        <v>14420</v>
      </c>
      <c r="Z432" s="71">
        <v>16145</v>
      </c>
      <c r="AA432" s="71">
        <v>8557</v>
      </c>
      <c r="AB432" s="71">
        <v>37821</v>
      </c>
      <c r="AC432" s="71">
        <v>1956784.5</v>
      </c>
      <c r="AD432" s="71">
        <v>4.4573567902157576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2186</v>
      </c>
      <c r="B433" s="70">
        <v>5</v>
      </c>
      <c r="C433" s="70">
        <v>5</v>
      </c>
      <c r="D433" s="70">
        <v>1</v>
      </c>
      <c r="E433" s="70">
        <v>2008</v>
      </c>
      <c r="F433" s="70" t="s">
        <v>792</v>
      </c>
      <c r="G433" s="70" t="s">
        <v>2181</v>
      </c>
      <c r="H433" s="70" t="s">
        <v>2182</v>
      </c>
      <c r="I433" s="148"/>
      <c r="J433" s="71">
        <v>4.3168581591245019</v>
      </c>
      <c r="K433" s="71">
        <v>2.401518698077838</v>
      </c>
      <c r="L433" s="71">
        <v>46.944882979646309</v>
      </c>
      <c r="M433" s="71">
        <v>38.626708397242872</v>
      </c>
      <c r="N433" s="71">
        <v>39.272241897181623</v>
      </c>
      <c r="O433" s="71">
        <v>31.554740998721091</v>
      </c>
      <c r="P433" s="71">
        <v>42.667203224891743</v>
      </c>
      <c r="Q433" s="71">
        <v>2.27781593523753</v>
      </c>
      <c r="R433" s="71">
        <v>9.6658655012384269</v>
      </c>
      <c r="S433" s="71">
        <v>3.3012637295118989</v>
      </c>
      <c r="T433" s="72"/>
      <c r="U433" s="71">
        <v>922877</v>
      </c>
      <c r="V433" s="71">
        <v>1335</v>
      </c>
      <c r="W433" s="71">
        <v>507</v>
      </c>
      <c r="X433" s="71">
        <v>9628</v>
      </c>
      <c r="Y433" s="71">
        <v>14421</v>
      </c>
      <c r="Z433" s="71">
        <v>16161</v>
      </c>
      <c r="AA433" s="71">
        <v>8365</v>
      </c>
      <c r="AB433" s="71">
        <v>37221</v>
      </c>
      <c r="AC433" s="71">
        <v>1825749</v>
      </c>
      <c r="AD433" s="71">
        <v>3.3012637295118989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2187</v>
      </c>
      <c r="B434" s="70">
        <v>6</v>
      </c>
      <c r="C434" s="70">
        <v>6</v>
      </c>
      <c r="D434" s="70">
        <v>1</v>
      </c>
      <c r="E434" s="70">
        <v>2009</v>
      </c>
      <c r="F434" s="70" t="s">
        <v>176</v>
      </c>
      <c r="G434" s="70" t="s">
        <v>2181</v>
      </c>
      <c r="H434" s="70" t="s">
        <v>2182</v>
      </c>
      <c r="I434" s="148"/>
      <c r="J434" s="71">
        <v>4.8792877646646566</v>
      </c>
      <c r="K434" s="71">
        <v>2.4529651389111899</v>
      </c>
      <c r="L434" s="71">
        <v>40.233292709688783</v>
      </c>
      <c r="M434" s="71">
        <v>38.469441013016258</v>
      </c>
      <c r="N434" s="71">
        <v>35.700789103952147</v>
      </c>
      <c r="O434" s="71">
        <v>32.008344659497382</v>
      </c>
      <c r="P434" s="71">
        <v>41.014611531018417</v>
      </c>
      <c r="Q434" s="71">
        <v>2.13275055811765</v>
      </c>
      <c r="R434" s="71">
        <v>11.34218480780758</v>
      </c>
      <c r="S434" s="71">
        <v>3.248977935801213</v>
      </c>
      <c r="T434" s="72"/>
      <c r="U434" s="71">
        <v>901704</v>
      </c>
      <c r="V434" s="71">
        <v>1297</v>
      </c>
      <c r="W434" s="71">
        <v>470</v>
      </c>
      <c r="X434" s="71">
        <v>10031</v>
      </c>
      <c r="Y434" s="71">
        <v>14410</v>
      </c>
      <c r="Z434" s="71">
        <v>16181</v>
      </c>
      <c r="AA434" s="71">
        <v>8255</v>
      </c>
      <c r="AB434" s="71">
        <v>36584</v>
      </c>
      <c r="AC434" s="71">
        <v>2090066</v>
      </c>
      <c r="AD434" s="71">
        <v>3.248977935801213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5.64</v>
      </c>
      <c r="BM434" s="71">
        <v>0</v>
      </c>
      <c r="BN434" s="72"/>
      <c r="BO434" s="71">
        <v>0</v>
      </c>
      <c r="BP434" s="71">
        <v>0</v>
      </c>
      <c r="BQ434" s="71">
        <v>0</v>
      </c>
      <c r="BR434" s="71">
        <v>0</v>
      </c>
      <c r="BS434" s="71">
        <v>1</v>
      </c>
      <c r="BT434" s="71">
        <v>0</v>
      </c>
      <c r="BU434"/>
      <c r="BV434" s="70">
        <v>5.64</v>
      </c>
      <c r="BW434" s="70">
        <v>0</v>
      </c>
      <c r="BX434" s="70">
        <v>0</v>
      </c>
      <c r="BY434" s="70">
        <v>0</v>
      </c>
      <c r="BZ434" s="70">
        <v>0</v>
      </c>
      <c r="CA434" s="70">
        <v>0</v>
      </c>
      <c r="CB434" s="70">
        <v>0</v>
      </c>
      <c r="CC434" s="70">
        <v>0</v>
      </c>
      <c r="CD434" s="70">
        <v>0</v>
      </c>
    </row>
    <row r="435" spans="1:82">
      <c r="A435" s="70" t="s">
        <v>2188</v>
      </c>
      <c r="B435" s="70">
        <v>7</v>
      </c>
      <c r="C435" s="70">
        <v>7</v>
      </c>
      <c r="D435" s="70">
        <v>1</v>
      </c>
      <c r="E435" s="70">
        <v>2010</v>
      </c>
      <c r="F435" s="70" t="s">
        <v>177</v>
      </c>
      <c r="G435" s="70" t="s">
        <v>2181</v>
      </c>
      <c r="H435" s="70" t="s">
        <v>2182</v>
      </c>
      <c r="I435" s="148"/>
      <c r="J435" s="71">
        <v>3.5955832681197619</v>
      </c>
      <c r="K435" s="71">
        <v>2.6602514078967072</v>
      </c>
      <c r="L435" s="71">
        <v>36.259652941298008</v>
      </c>
      <c r="M435" s="71">
        <v>41.257937814030242</v>
      </c>
      <c r="N435" s="71">
        <v>40.384498417368746</v>
      </c>
      <c r="O435" s="71">
        <v>32.002063837056888</v>
      </c>
      <c r="P435" s="71">
        <v>41.341541474770629</v>
      </c>
      <c r="Q435" s="71">
        <v>2.19166291842622</v>
      </c>
      <c r="R435" s="71">
        <v>12.68613178307908</v>
      </c>
      <c r="S435" s="71">
        <v>2.4524104988484519</v>
      </c>
      <c r="T435" s="72"/>
      <c r="U435" s="71">
        <v>793751</v>
      </c>
      <c r="V435" s="71">
        <v>1297</v>
      </c>
      <c r="W435" s="71">
        <v>470</v>
      </c>
      <c r="X435" s="71">
        <v>10031</v>
      </c>
      <c r="Y435" s="71">
        <v>14379</v>
      </c>
      <c r="Z435" s="71">
        <v>16253</v>
      </c>
      <c r="AA435" s="71">
        <v>8113</v>
      </c>
      <c r="AB435" s="71">
        <v>36024</v>
      </c>
      <c r="AC435" s="71">
        <v>2215361</v>
      </c>
      <c r="AD435" s="71">
        <v>2.4524104988484519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12.499000000000001</v>
      </c>
      <c r="BM435" s="71">
        <v>0</v>
      </c>
      <c r="BN435" s="72"/>
      <c r="BO435" s="71">
        <v>0</v>
      </c>
      <c r="BP435" s="71">
        <v>0</v>
      </c>
      <c r="BQ435" s="71">
        <v>0</v>
      </c>
      <c r="BR435" s="71">
        <v>0</v>
      </c>
      <c r="BS435" s="71">
        <v>1</v>
      </c>
      <c r="BT435" s="71">
        <v>0</v>
      </c>
      <c r="BU435"/>
      <c r="BV435" s="70">
        <v>5.6669999999999998</v>
      </c>
      <c r="BW435" s="70">
        <v>0</v>
      </c>
      <c r="BX435" s="70">
        <v>6.8319999999999999</v>
      </c>
      <c r="BY435" s="70">
        <v>0</v>
      </c>
      <c r="BZ435" s="70">
        <v>0</v>
      </c>
      <c r="CA435" s="70">
        <v>0</v>
      </c>
      <c r="CB435" s="70">
        <v>0</v>
      </c>
      <c r="CC435" s="70">
        <v>0</v>
      </c>
      <c r="CD435" s="70">
        <v>0</v>
      </c>
    </row>
    <row r="436" spans="1:82">
      <c r="A436" s="70" t="s">
        <v>2189</v>
      </c>
      <c r="B436" s="70">
        <v>8</v>
      </c>
      <c r="C436" s="70">
        <v>8</v>
      </c>
      <c r="D436" s="70">
        <v>1</v>
      </c>
      <c r="E436" s="70">
        <v>2011</v>
      </c>
      <c r="F436" s="70" t="s">
        <v>178</v>
      </c>
      <c r="G436" s="70" t="s">
        <v>2181</v>
      </c>
      <c r="H436" s="70" t="s">
        <v>2182</v>
      </c>
      <c r="I436" s="148"/>
      <c r="J436" s="71">
        <v>5.7057797677422117</v>
      </c>
      <c r="K436" s="71">
        <v>3.5549130346544029</v>
      </c>
      <c r="L436" s="71">
        <v>33.364850453326</v>
      </c>
      <c r="M436" s="71">
        <v>47.815116203174817</v>
      </c>
      <c r="N436" s="71">
        <v>46.55116748057555</v>
      </c>
      <c r="O436" s="71">
        <v>31.668485016980114</v>
      </c>
      <c r="P436" s="71">
        <v>39.340239018635856</v>
      </c>
      <c r="Q436" s="71">
        <v>2.4818110833859102</v>
      </c>
      <c r="R436" s="71">
        <v>10.679532231465011</v>
      </c>
      <c r="S436" s="71">
        <v>3.3042393421287288</v>
      </c>
      <c r="T436" s="72"/>
      <c r="U436" s="71">
        <v>873776</v>
      </c>
      <c r="V436" s="71">
        <v>1297</v>
      </c>
      <c r="W436" s="71">
        <v>470</v>
      </c>
      <c r="X436" s="71">
        <v>10031</v>
      </c>
      <c r="Y436" s="71">
        <v>14343</v>
      </c>
      <c r="Z436" s="71">
        <v>16433</v>
      </c>
      <c r="AA436" s="71">
        <v>7950</v>
      </c>
      <c r="AB436" s="71">
        <v>35365</v>
      </c>
      <c r="AC436" s="71">
        <v>1861867</v>
      </c>
      <c r="AD436" s="71">
        <v>3.3042393421287288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11.952999999999999</v>
      </c>
      <c r="BM436" s="71">
        <v>0</v>
      </c>
      <c r="BN436" s="72"/>
      <c r="BO436" s="71">
        <v>0</v>
      </c>
      <c r="BP436" s="71">
        <v>0</v>
      </c>
      <c r="BQ436" s="71">
        <v>0</v>
      </c>
      <c r="BR436" s="71">
        <v>0</v>
      </c>
      <c r="BS436" s="71">
        <v>1</v>
      </c>
      <c r="BT436" s="71">
        <v>0</v>
      </c>
      <c r="BU436"/>
      <c r="BV436" s="70">
        <v>5.4690000000000003</v>
      </c>
      <c r="BW436" s="70">
        <v>0</v>
      </c>
      <c r="BX436" s="70">
        <v>6.484</v>
      </c>
      <c r="BY436" s="70">
        <v>0</v>
      </c>
      <c r="BZ436" s="70">
        <v>0</v>
      </c>
      <c r="CA436" s="70">
        <v>0</v>
      </c>
      <c r="CB436" s="70">
        <v>0</v>
      </c>
      <c r="CC436" s="70">
        <v>0</v>
      </c>
      <c r="CD436" s="70">
        <v>0</v>
      </c>
    </row>
    <row r="437" spans="1:82">
      <c r="A437" s="70" t="s">
        <v>2190</v>
      </c>
      <c r="B437" s="70">
        <v>9</v>
      </c>
      <c r="C437" s="70">
        <v>9</v>
      </c>
      <c r="D437" s="70">
        <v>1</v>
      </c>
      <c r="E437" s="70">
        <v>2012</v>
      </c>
      <c r="F437" s="70" t="s">
        <v>179</v>
      </c>
      <c r="G437" s="70" t="s">
        <v>2181</v>
      </c>
      <c r="H437" s="70" t="s">
        <v>2182</v>
      </c>
      <c r="I437" s="148"/>
      <c r="J437" s="71">
        <v>5.4485235610586029</v>
      </c>
      <c r="K437" s="71">
        <v>3.4358455619109018</v>
      </c>
      <c r="L437" s="71">
        <v>32.348998145377571</v>
      </c>
      <c r="M437" s="71">
        <v>51.800208092284713</v>
      </c>
      <c r="N437" s="71">
        <v>53.961323109831078</v>
      </c>
      <c r="O437" s="71">
        <v>31.964190188449987</v>
      </c>
      <c r="P437" s="71">
        <v>39.325188100999256</v>
      </c>
      <c r="Q437" s="71">
        <v>2.6550361872054902</v>
      </c>
      <c r="R437" s="71">
        <v>7.8782523972217557</v>
      </c>
      <c r="S437" s="71">
        <v>2.883582213179567</v>
      </c>
      <c r="T437" s="72"/>
      <c r="U437" s="71">
        <v>747210</v>
      </c>
      <c r="V437" s="71">
        <v>1297</v>
      </c>
      <c r="W437" s="71">
        <v>470</v>
      </c>
      <c r="X437" s="71">
        <v>10031</v>
      </c>
      <c r="Y437" s="71">
        <v>14369</v>
      </c>
      <c r="Z437" s="71">
        <v>16718</v>
      </c>
      <c r="AA437" s="71">
        <v>7902</v>
      </c>
      <c r="AB437" s="71">
        <v>34822</v>
      </c>
      <c r="AC437" s="71">
        <v>1337918</v>
      </c>
      <c r="AD437" s="71">
        <v>2.883582213179567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6.2409999999999997</v>
      </c>
      <c r="BM437" s="71">
        <v>0</v>
      </c>
      <c r="BN437" s="72"/>
      <c r="BO437" s="71">
        <v>0</v>
      </c>
      <c r="BP437" s="71">
        <v>0</v>
      </c>
      <c r="BQ437" s="71">
        <v>0</v>
      </c>
      <c r="BR437" s="71">
        <v>0</v>
      </c>
      <c r="BS437" s="71">
        <v>1</v>
      </c>
      <c r="BT437" s="71">
        <v>0</v>
      </c>
      <c r="BU437"/>
      <c r="BV437" s="70">
        <v>6.2409999999999997</v>
      </c>
      <c r="BW437" s="70">
        <v>0</v>
      </c>
      <c r="BX437" s="70">
        <v>0</v>
      </c>
      <c r="BY437" s="70">
        <v>0</v>
      </c>
      <c r="BZ437" s="70">
        <v>0</v>
      </c>
      <c r="CA437" s="70">
        <v>0</v>
      </c>
      <c r="CB437" s="70">
        <v>0</v>
      </c>
      <c r="CC437" s="70">
        <v>0</v>
      </c>
      <c r="CD437" s="70">
        <v>0</v>
      </c>
    </row>
    <row r="438" spans="1:82">
      <c r="A438" s="70" t="s">
        <v>2191</v>
      </c>
      <c r="B438" s="70">
        <v>10</v>
      </c>
      <c r="C438" s="70">
        <v>10</v>
      </c>
      <c r="D438" s="70">
        <v>1</v>
      </c>
      <c r="E438" s="70">
        <v>2013</v>
      </c>
      <c r="F438" s="70" t="s">
        <v>180</v>
      </c>
      <c r="G438" s="70" t="s">
        <v>2181</v>
      </c>
      <c r="H438" s="70" t="s">
        <v>2182</v>
      </c>
      <c r="I438" s="148"/>
      <c r="J438" s="71">
        <v>8.3333185035304691</v>
      </c>
      <c r="K438" s="71">
        <v>3.2451723476401559</v>
      </c>
      <c r="L438" s="71">
        <v>32.825986636662961</v>
      </c>
      <c r="M438" s="71">
        <v>52.465781569157052</v>
      </c>
      <c r="N438" s="71">
        <v>52.333176965429637</v>
      </c>
      <c r="O438" s="71">
        <v>31.013509644193139</v>
      </c>
      <c r="P438" s="71">
        <v>38.624153828568836</v>
      </c>
      <c r="Q438" s="71">
        <v>2.66704202836749</v>
      </c>
      <c r="R438" s="71">
        <v>7.7281294214347076</v>
      </c>
      <c r="S438" s="71">
        <v>2.691172723626492</v>
      </c>
      <c r="T438" s="72"/>
      <c r="U438" s="71">
        <v>849887</v>
      </c>
      <c r="V438" s="71">
        <v>1297</v>
      </c>
      <c r="W438" s="71">
        <v>470</v>
      </c>
      <c r="X438" s="71">
        <v>10031</v>
      </c>
      <c r="Y438" s="71">
        <v>14385</v>
      </c>
      <c r="Z438" s="71">
        <v>16945</v>
      </c>
      <c r="AA438" s="71">
        <v>7732</v>
      </c>
      <c r="AB438" s="71">
        <v>34478</v>
      </c>
      <c r="AC438" s="71">
        <v>1281106</v>
      </c>
      <c r="AD438" s="71">
        <v>2.691172723626492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6.5170000000000003</v>
      </c>
      <c r="BM438" s="71">
        <v>0</v>
      </c>
      <c r="BN438" s="72"/>
      <c r="BO438" s="71">
        <v>0</v>
      </c>
      <c r="BP438" s="71">
        <v>0</v>
      </c>
      <c r="BQ438" s="71">
        <v>0</v>
      </c>
      <c r="BR438" s="71">
        <v>0</v>
      </c>
      <c r="BS438" s="71">
        <v>1</v>
      </c>
      <c r="BT438" s="71">
        <v>0</v>
      </c>
      <c r="BU438"/>
      <c r="BV438" s="70">
        <v>6.5170000000000003</v>
      </c>
      <c r="BW438" s="70">
        <v>0</v>
      </c>
      <c r="BX438" s="70">
        <v>0</v>
      </c>
      <c r="BY438" s="70">
        <v>0</v>
      </c>
      <c r="BZ438" s="70">
        <v>0</v>
      </c>
      <c r="CA438" s="70">
        <v>0</v>
      </c>
      <c r="CB438" s="70">
        <v>0</v>
      </c>
      <c r="CC438" s="70">
        <v>0</v>
      </c>
      <c r="CD438" s="70">
        <v>0</v>
      </c>
    </row>
    <row r="439" spans="1:82">
      <c r="A439" s="70" t="s">
        <v>2192</v>
      </c>
      <c r="B439" s="70">
        <v>11</v>
      </c>
      <c r="C439" s="70">
        <v>11</v>
      </c>
      <c r="D439" s="70">
        <v>1</v>
      </c>
      <c r="E439" s="70">
        <v>2014</v>
      </c>
      <c r="F439" s="70" t="s">
        <v>181</v>
      </c>
      <c r="G439" s="70" t="s">
        <v>2181</v>
      </c>
      <c r="H439" s="70" t="s">
        <v>2182</v>
      </c>
      <c r="I439" s="148"/>
      <c r="J439" s="71">
        <v>7.2652011286837599</v>
      </c>
      <c r="K439" s="71">
        <v>3.3646860057508858</v>
      </c>
      <c r="L439" s="71">
        <v>30.92029487169539</v>
      </c>
      <c r="M439" s="71">
        <v>48.883278358442887</v>
      </c>
      <c r="N439" s="71">
        <v>48.343973225627522</v>
      </c>
      <c r="O439" s="71">
        <v>30.162258540959748</v>
      </c>
      <c r="P439" s="71">
        <v>38.769681661494694</v>
      </c>
      <c r="Q439" s="71">
        <v>2.51018134539768</v>
      </c>
      <c r="R439" s="71">
        <v>7.350835996786933</v>
      </c>
      <c r="S439" s="71">
        <v>2.600872241829395</v>
      </c>
      <c r="T439" s="72"/>
      <c r="U439" s="71">
        <v>835798</v>
      </c>
      <c r="V439" s="71">
        <v>1206</v>
      </c>
      <c r="W439" s="71">
        <v>400</v>
      </c>
      <c r="X439" s="71">
        <v>9407</v>
      </c>
      <c r="Y439" s="71">
        <v>14294</v>
      </c>
      <c r="Z439" s="71">
        <v>17357</v>
      </c>
      <c r="AA439" s="71">
        <v>7721</v>
      </c>
      <c r="AB439" s="71">
        <v>33822</v>
      </c>
      <c r="AC439" s="71">
        <v>1222393</v>
      </c>
      <c r="AD439" s="71">
        <v>2.600872241829395</v>
      </c>
      <c r="AE439" s="72"/>
      <c r="AF439" s="71"/>
      <c r="AG439" s="71"/>
      <c r="AH439" s="71"/>
      <c r="AI439" s="71"/>
      <c r="AJ439" s="71"/>
      <c r="AK439" s="71"/>
      <c r="AL439" s="71"/>
      <c r="AM439" s="71"/>
      <c r="AN439" s="71"/>
      <c r="AO439" s="71"/>
      <c r="AP439" s="71"/>
      <c r="AQ439" s="72"/>
      <c r="AR439" s="71">
        <v>748</v>
      </c>
      <c r="AS439" s="71">
        <v>198</v>
      </c>
      <c r="AT439" s="71">
        <v>6</v>
      </c>
      <c r="AU439" s="71">
        <v>0</v>
      </c>
      <c r="AV439" s="71">
        <v>0</v>
      </c>
      <c r="AW439" s="71">
        <v>0</v>
      </c>
      <c r="AX439" s="71"/>
      <c r="AY439" s="72"/>
      <c r="AZ439" s="71">
        <v>3398.09</v>
      </c>
      <c r="BA439" s="71">
        <v>11404.9</v>
      </c>
      <c r="BB439" s="71">
        <v>39420</v>
      </c>
      <c r="BC439" s="71">
        <v>0</v>
      </c>
      <c r="BD439" s="71">
        <v>0</v>
      </c>
      <c r="BE439" s="71">
        <v>0</v>
      </c>
      <c r="BF439" s="71"/>
      <c r="BG439" s="72"/>
      <c r="BH439" s="71">
        <v>0</v>
      </c>
      <c r="BI439" s="71">
        <v>0</v>
      </c>
      <c r="BJ439" s="71">
        <v>0</v>
      </c>
      <c r="BK439" s="71">
        <v>0</v>
      </c>
      <c r="BL439" s="71">
        <v>6.6120000000000001</v>
      </c>
      <c r="BM439" s="71">
        <v>0</v>
      </c>
      <c r="BN439" s="72"/>
      <c r="BO439" s="71">
        <v>0</v>
      </c>
      <c r="BP439" s="71">
        <v>0</v>
      </c>
      <c r="BQ439" s="71">
        <v>0</v>
      </c>
      <c r="BR439" s="71">
        <v>0</v>
      </c>
      <c r="BS439" s="71">
        <v>1</v>
      </c>
      <c r="BT439" s="71">
        <v>0</v>
      </c>
      <c r="BU439"/>
      <c r="BV439" s="70">
        <v>6.6120000000000001</v>
      </c>
      <c r="BW439" s="70">
        <v>0</v>
      </c>
      <c r="BX439" s="70">
        <v>0</v>
      </c>
      <c r="BY439" s="70">
        <v>0</v>
      </c>
      <c r="BZ439" s="70">
        <v>0</v>
      </c>
      <c r="CA439" s="70">
        <v>0</v>
      </c>
      <c r="CB439" s="70">
        <v>0</v>
      </c>
      <c r="CC439" s="70">
        <v>0</v>
      </c>
      <c r="CD439" s="70">
        <v>0</v>
      </c>
    </row>
    <row r="440" spans="1:82">
      <c r="A440" s="70" t="s">
        <v>2193</v>
      </c>
      <c r="B440" s="70">
        <v>12</v>
      </c>
      <c r="C440" s="70">
        <v>12</v>
      </c>
      <c r="D440" s="70">
        <v>1</v>
      </c>
      <c r="E440" s="70">
        <v>2015</v>
      </c>
      <c r="F440" s="70" t="s">
        <v>182</v>
      </c>
      <c r="G440" s="70" t="s">
        <v>2181</v>
      </c>
      <c r="H440" s="70" t="s">
        <v>2182</v>
      </c>
      <c r="I440" s="148"/>
      <c r="J440" s="71">
        <v>4.7945540622234226</v>
      </c>
      <c r="K440" s="71">
        <v>2.8172005697671492</v>
      </c>
      <c r="L440" s="71">
        <v>35.148754220673368</v>
      </c>
      <c r="M440" s="71">
        <v>41.364231841846667</v>
      </c>
      <c r="N440" s="71">
        <v>42.056827033276363</v>
      </c>
      <c r="O440" s="71">
        <v>29.706069565267374</v>
      </c>
      <c r="P440" s="71">
        <v>38.197276431320617</v>
      </c>
      <c r="Q440" s="71">
        <v>2.41327739600835</v>
      </c>
      <c r="R440" s="71">
        <v>6.7387713106261273</v>
      </c>
      <c r="S440" s="71">
        <v>3.1795389648552832</v>
      </c>
      <c r="T440" s="72"/>
      <c r="U440" s="71">
        <v>699761</v>
      </c>
      <c r="V440" s="71">
        <v>1206</v>
      </c>
      <c r="W440" s="71">
        <v>400</v>
      </c>
      <c r="X440" s="71">
        <v>9407</v>
      </c>
      <c r="Y440" s="71">
        <v>14258</v>
      </c>
      <c r="Z440" s="71">
        <v>17259</v>
      </c>
      <c r="AA440" s="71">
        <v>7601</v>
      </c>
      <c r="AB440" s="71">
        <v>33216</v>
      </c>
      <c r="AC440" s="71">
        <v>1151883</v>
      </c>
      <c r="AD440" s="71">
        <v>3.1795389648552832</v>
      </c>
      <c r="AE440" s="72"/>
      <c r="AF440" s="71">
        <v>7472306.6596509311</v>
      </c>
      <c r="AG440" s="71">
        <v>2158335.9198420281</v>
      </c>
      <c r="AH440" s="71">
        <v>4368920.3504213439</v>
      </c>
      <c r="AI440" s="71">
        <v>57788146.215967439</v>
      </c>
      <c r="AJ440" s="71">
        <v>67380104.714480028</v>
      </c>
      <c r="AK440" s="71">
        <v>0</v>
      </c>
      <c r="AL440" s="71">
        <v>0</v>
      </c>
      <c r="AM440" s="71">
        <v>4552113.4641205221</v>
      </c>
      <c r="AN440" s="71">
        <v>0</v>
      </c>
      <c r="AO440" s="71">
        <v>0</v>
      </c>
      <c r="AP440" s="71">
        <v>143719927.32448226</v>
      </c>
      <c r="AQ440" s="72"/>
      <c r="AR440" s="71">
        <v>806</v>
      </c>
      <c r="AS440" s="71">
        <v>275</v>
      </c>
      <c r="AT440" s="71">
        <v>6</v>
      </c>
      <c r="AU440" s="71">
        <v>0</v>
      </c>
      <c r="AV440" s="71">
        <v>0</v>
      </c>
      <c r="AW440" s="71">
        <v>0</v>
      </c>
      <c r="AX440" s="71"/>
      <c r="AY440" s="72"/>
      <c r="AZ440" s="71">
        <v>3787.89</v>
      </c>
      <c r="BA440" s="71">
        <v>14965.9</v>
      </c>
      <c r="BB440" s="71">
        <v>39420</v>
      </c>
      <c r="BC440" s="71">
        <v>0</v>
      </c>
      <c r="BD440" s="71">
        <v>0</v>
      </c>
      <c r="BE440" s="71">
        <v>0</v>
      </c>
      <c r="BF440" s="71"/>
      <c r="BG440" s="72"/>
      <c r="BH440" s="71">
        <v>0</v>
      </c>
      <c r="BI440" s="71">
        <v>0</v>
      </c>
      <c r="BJ440" s="71">
        <v>0</v>
      </c>
      <c r="BK440" s="71">
        <v>0</v>
      </c>
      <c r="BL440" s="71">
        <v>11.209</v>
      </c>
      <c r="BM440" s="71">
        <v>0</v>
      </c>
      <c r="BN440" s="72"/>
      <c r="BO440" s="71">
        <v>0</v>
      </c>
      <c r="BP440" s="71">
        <v>0</v>
      </c>
      <c r="BQ440" s="71">
        <v>0</v>
      </c>
      <c r="BR440" s="71">
        <v>0</v>
      </c>
      <c r="BS440" s="71">
        <v>1</v>
      </c>
      <c r="BT440" s="71">
        <v>0</v>
      </c>
      <c r="BU440"/>
      <c r="BV440" s="70">
        <v>6.2009999999999996</v>
      </c>
      <c r="BW440" s="70">
        <v>0</v>
      </c>
      <c r="BX440" s="70">
        <v>5.008</v>
      </c>
      <c r="BY440" s="70">
        <v>0</v>
      </c>
      <c r="BZ440" s="70">
        <v>0</v>
      </c>
      <c r="CA440" s="70">
        <v>0</v>
      </c>
      <c r="CB440" s="70">
        <v>0</v>
      </c>
      <c r="CC440" s="70">
        <v>0</v>
      </c>
      <c r="CD440" s="70">
        <v>0</v>
      </c>
    </row>
    <row r="441" spans="1:82">
      <c r="A441" s="70" t="s">
        <v>2194</v>
      </c>
      <c r="B441" s="70">
        <v>13</v>
      </c>
      <c r="C441" s="70">
        <v>13</v>
      </c>
      <c r="D441" s="70">
        <v>1</v>
      </c>
      <c r="E441" s="70">
        <v>2016</v>
      </c>
      <c r="F441" s="70" t="s">
        <v>155</v>
      </c>
      <c r="G441" s="70" t="s">
        <v>2181</v>
      </c>
      <c r="H441" s="70" t="s">
        <v>2182</v>
      </c>
      <c r="I441" s="148"/>
      <c r="J441" s="71">
        <v>5.3316826666191277</v>
      </c>
      <c r="K441" s="71">
        <v>2.8355898336307179</v>
      </c>
      <c r="L441" s="71">
        <v>33.51049053112061</v>
      </c>
      <c r="M441" s="71">
        <v>34.47142930173019</v>
      </c>
      <c r="N441" s="71">
        <v>38.434777264379711</v>
      </c>
      <c r="O441" s="71">
        <v>29.51196305630663</v>
      </c>
      <c r="P441" s="71">
        <v>36.989450084004247</v>
      </c>
      <c r="Q441" s="71">
        <v>2.3053587570387788</v>
      </c>
      <c r="R441" s="71">
        <v>6.6657866730506408</v>
      </c>
      <c r="S441" s="71">
        <v>3.9558670500540702</v>
      </c>
      <c r="T441" s="72"/>
      <c r="U441" s="71">
        <v>873474</v>
      </c>
      <c r="V441" s="71">
        <v>1206</v>
      </c>
      <c r="W441" s="71">
        <v>400</v>
      </c>
      <c r="X441" s="71">
        <v>9407</v>
      </c>
      <c r="Y441" s="71">
        <v>14194</v>
      </c>
      <c r="Z441" s="71">
        <v>17357</v>
      </c>
      <c r="AA441" s="71">
        <v>7613</v>
      </c>
      <c r="AB441" s="71">
        <v>32639</v>
      </c>
      <c r="AC441" s="71">
        <v>1138450.7492189331</v>
      </c>
      <c r="AD441" s="71">
        <v>3.9558670500540698</v>
      </c>
      <c r="AE441" s="72"/>
      <c r="AF441" s="71">
        <v>9047730.3289006278</v>
      </c>
      <c r="AG441" s="71">
        <v>2113552.597835551</v>
      </c>
      <c r="AH441" s="71">
        <v>3875646.3394749272</v>
      </c>
      <c r="AI441" s="71">
        <v>54475380.733499452</v>
      </c>
      <c r="AJ441" s="71">
        <v>61058175.136420459</v>
      </c>
      <c r="AK441" s="71">
        <v>0</v>
      </c>
      <c r="AL441" s="71">
        <v>0</v>
      </c>
      <c r="AM441" s="71">
        <v>4476513.1462067729</v>
      </c>
      <c r="AN441" s="71">
        <v>0</v>
      </c>
      <c r="AO441" s="71">
        <v>0</v>
      </c>
      <c r="AP441" s="71">
        <v>135046998.28233778</v>
      </c>
      <c r="AQ441" s="72"/>
      <c r="AR441" s="71">
        <v>850</v>
      </c>
      <c r="AS441" s="71">
        <v>291</v>
      </c>
      <c r="AT441" s="71">
        <v>8</v>
      </c>
      <c r="AU441" s="71">
        <v>0</v>
      </c>
      <c r="AV441" s="71">
        <v>0</v>
      </c>
      <c r="AW441" s="71">
        <v>0</v>
      </c>
      <c r="AX441" s="71"/>
      <c r="AY441" s="72"/>
      <c r="AZ441" s="71">
        <v>4060.59</v>
      </c>
      <c r="BA441" s="71">
        <v>16788</v>
      </c>
      <c r="BB441" s="71">
        <v>39459.199999999997</v>
      </c>
      <c r="BC441" s="71">
        <v>0</v>
      </c>
      <c r="BD441" s="71">
        <v>0</v>
      </c>
      <c r="BE441" s="71">
        <v>0</v>
      </c>
      <c r="BF441" s="71"/>
      <c r="BG441" s="72"/>
      <c r="BH441" s="71">
        <v>0</v>
      </c>
      <c r="BI441" s="71">
        <v>0</v>
      </c>
      <c r="BJ441" s="71">
        <v>0</v>
      </c>
      <c r="BK441" s="71">
        <v>0</v>
      </c>
      <c r="BL441" s="71">
        <v>5.8040000000000003</v>
      </c>
      <c r="BM441" s="71">
        <v>0</v>
      </c>
      <c r="BN441" s="72"/>
      <c r="BO441" s="71">
        <v>0</v>
      </c>
      <c r="BP441" s="71">
        <v>0</v>
      </c>
      <c r="BQ441" s="71">
        <v>0</v>
      </c>
      <c r="BR441" s="71">
        <v>0</v>
      </c>
      <c r="BS441" s="71">
        <v>1</v>
      </c>
      <c r="BT441" s="71">
        <v>0</v>
      </c>
      <c r="BU441"/>
      <c r="BV441" s="70">
        <v>5.8040000000000003</v>
      </c>
      <c r="BW441" s="70">
        <v>0</v>
      </c>
      <c r="BX441" s="70">
        <v>0</v>
      </c>
      <c r="BY441" s="70">
        <v>0</v>
      </c>
      <c r="BZ441" s="70">
        <v>0</v>
      </c>
      <c r="CA441" s="70">
        <v>0</v>
      </c>
      <c r="CB441" s="70">
        <v>0</v>
      </c>
      <c r="CC441" s="70">
        <v>0</v>
      </c>
      <c r="CD441" s="70">
        <v>0</v>
      </c>
    </row>
    <row r="442" spans="1:82">
      <c r="A442" s="70" t="s">
        <v>2195</v>
      </c>
      <c r="B442" s="70">
        <v>14</v>
      </c>
      <c r="C442" s="70">
        <v>14</v>
      </c>
      <c r="D442" s="70">
        <v>1</v>
      </c>
      <c r="E442" s="70">
        <v>2017</v>
      </c>
      <c r="F442" s="70" t="s">
        <v>156</v>
      </c>
      <c r="G442" s="70" t="s">
        <v>2181</v>
      </c>
      <c r="H442" s="70" t="s">
        <v>2182</v>
      </c>
      <c r="I442" s="148"/>
      <c r="J442" s="71">
        <v>4.8107017963998535</v>
      </c>
      <c r="K442" s="71">
        <v>2.7167854227916703</v>
      </c>
      <c r="L442" s="71">
        <v>29.089360800846812</v>
      </c>
      <c r="M442" s="71">
        <v>33.100090725668458</v>
      </c>
      <c r="N442" s="71">
        <v>38.563369730124649</v>
      </c>
      <c r="O442" s="71">
        <v>29.134096052174137</v>
      </c>
      <c r="P442" s="71">
        <v>36.66823214019665</v>
      </c>
      <c r="Q442" s="71">
        <v>2.19361089837026</v>
      </c>
      <c r="R442" s="71">
        <v>6.6046312915152008</v>
      </c>
      <c r="S442" s="71">
        <v>3.6026857564416348</v>
      </c>
      <c r="T442" s="72"/>
      <c r="U442" s="71">
        <v>948319</v>
      </c>
      <c r="V442" s="71">
        <v>1206</v>
      </c>
      <c r="W442" s="71">
        <v>400</v>
      </c>
      <c r="X442" s="71">
        <v>9407</v>
      </c>
      <c r="Y442" s="71">
        <v>14130</v>
      </c>
      <c r="Z442" s="71">
        <v>17419</v>
      </c>
      <c r="AA442" s="71">
        <v>7595</v>
      </c>
      <c r="AB442" s="71">
        <v>32116</v>
      </c>
      <c r="AC442" s="71">
        <v>1150388</v>
      </c>
      <c r="AD442" s="71">
        <v>3.6026857564416348</v>
      </c>
      <c r="AE442" s="72"/>
      <c r="AF442" s="71">
        <v>8734388.2786699943</v>
      </c>
      <c r="AG442" s="71">
        <v>2079647.5687961329</v>
      </c>
      <c r="AH442" s="71">
        <v>4553229.9127703458</v>
      </c>
      <c r="AI442" s="71">
        <v>54805115.775333531</v>
      </c>
      <c r="AJ442" s="71">
        <v>69106299.578571379</v>
      </c>
      <c r="AK442" s="71">
        <v>0</v>
      </c>
      <c r="AL442" s="71">
        <v>0</v>
      </c>
      <c r="AM442" s="71">
        <v>4411674.7879460799</v>
      </c>
      <c r="AN442" s="71">
        <v>0</v>
      </c>
      <c r="AO442" s="71">
        <v>0</v>
      </c>
      <c r="AP442" s="71">
        <v>143690355.90208745</v>
      </c>
      <c r="AQ442" s="72"/>
      <c r="AR442" s="71">
        <v>886</v>
      </c>
      <c r="AS442" s="71">
        <v>306</v>
      </c>
      <c r="AT442" s="71">
        <v>12</v>
      </c>
      <c r="AU442" s="71">
        <v>0</v>
      </c>
      <c r="AV442" s="71">
        <v>0</v>
      </c>
      <c r="AW442" s="71">
        <v>0</v>
      </c>
      <c r="AX442" s="71"/>
      <c r="AY442" s="72"/>
      <c r="AZ442" s="71">
        <v>4295.99</v>
      </c>
      <c r="BA442" s="71">
        <v>18013.2</v>
      </c>
      <c r="BB442" s="71">
        <v>39517.599999999999</v>
      </c>
      <c r="BC442" s="71">
        <v>0</v>
      </c>
      <c r="BD442" s="71">
        <v>0</v>
      </c>
      <c r="BE442" s="71">
        <v>0</v>
      </c>
      <c r="BF442" s="71"/>
      <c r="BG442" s="72"/>
      <c r="BH442" s="71">
        <v>0</v>
      </c>
      <c r="BI442" s="71">
        <v>0</v>
      </c>
      <c r="BJ442" s="71">
        <v>0</v>
      </c>
      <c r="BK442" s="71">
        <v>0</v>
      </c>
      <c r="BL442" s="71">
        <v>10.564</v>
      </c>
      <c r="BM442" s="71">
        <v>0</v>
      </c>
      <c r="BN442" s="72"/>
      <c r="BO442" s="71">
        <v>0</v>
      </c>
      <c r="BP442" s="71">
        <v>0</v>
      </c>
      <c r="BQ442" s="71">
        <v>0</v>
      </c>
      <c r="BR442" s="71">
        <v>0</v>
      </c>
      <c r="BS442" s="71">
        <v>1</v>
      </c>
      <c r="BT442" s="71">
        <v>0</v>
      </c>
      <c r="BU442"/>
      <c r="BV442" s="70">
        <v>5.3289999999999997</v>
      </c>
      <c r="BW442" s="70">
        <v>0</v>
      </c>
      <c r="BX442" s="70">
        <v>5.2350000000000003</v>
      </c>
      <c r="BY442" s="70">
        <v>0</v>
      </c>
      <c r="BZ442" s="70">
        <v>0</v>
      </c>
      <c r="CA442" s="70">
        <v>0</v>
      </c>
      <c r="CB442" s="70">
        <v>0</v>
      </c>
      <c r="CC442" s="70">
        <v>0</v>
      </c>
      <c r="CD442" s="70">
        <v>0</v>
      </c>
    </row>
    <row r="443" spans="1:82">
      <c r="A443" s="70" t="s">
        <v>2196</v>
      </c>
      <c r="B443" s="70">
        <v>15</v>
      </c>
      <c r="C443" s="70">
        <v>15</v>
      </c>
      <c r="D443" s="70">
        <v>1</v>
      </c>
      <c r="E443" s="70">
        <v>2018</v>
      </c>
      <c r="F443" s="70" t="s">
        <v>183</v>
      </c>
      <c r="G443" s="70" t="s">
        <v>2181</v>
      </c>
      <c r="H443" s="70" t="s">
        <v>2182</v>
      </c>
      <c r="I443" s="148"/>
      <c r="J443" s="71">
        <v>3.8065162425426262</v>
      </c>
      <c r="K443" s="71">
        <v>2.3824452413236017</v>
      </c>
      <c r="L443" s="71">
        <v>26.231243503957899</v>
      </c>
      <c r="M443" s="71">
        <v>29.915496693043217</v>
      </c>
      <c r="N443" s="71">
        <v>28.719153190844501</v>
      </c>
      <c r="O443" s="71">
        <v>28.734431084447216</v>
      </c>
      <c r="P443" s="71">
        <v>36.317567509520536</v>
      </c>
      <c r="Q443" s="71">
        <v>1.9983976764776801</v>
      </c>
      <c r="R443" s="71">
        <v>6.6402143450557638</v>
      </c>
      <c r="S443" s="71">
        <v>3.9820130766087107</v>
      </c>
      <c r="T443" s="72"/>
      <c r="U443" s="71">
        <v>1019106</v>
      </c>
      <c r="V443" s="71">
        <v>1206</v>
      </c>
      <c r="W443" s="71">
        <v>400</v>
      </c>
      <c r="X443" s="71">
        <v>9407</v>
      </c>
      <c r="Y443" s="71">
        <v>14042</v>
      </c>
      <c r="Z443" s="71">
        <v>17509</v>
      </c>
      <c r="AA443" s="71">
        <v>7598</v>
      </c>
      <c r="AB443" s="71">
        <v>31530</v>
      </c>
      <c r="AC443" s="71">
        <v>1152053</v>
      </c>
      <c r="AD443" s="71">
        <v>3.9820130766087112</v>
      </c>
      <c r="AE443" s="72"/>
      <c r="AF443" s="71">
        <v>8528670.1254839171</v>
      </c>
      <c r="AG443" s="71">
        <v>1856732.4090762599</v>
      </c>
      <c r="AH443" s="71">
        <v>3942580.3654652121</v>
      </c>
      <c r="AI443" s="71">
        <v>57021839.404995278</v>
      </c>
      <c r="AJ443" s="71">
        <v>65677535.939760178</v>
      </c>
      <c r="AK443" s="71">
        <v>0</v>
      </c>
      <c r="AL443" s="71">
        <v>0</v>
      </c>
      <c r="AM443" s="71">
        <v>4340139.5207382878</v>
      </c>
      <c r="AN443" s="71">
        <v>0</v>
      </c>
      <c r="AO443" s="71">
        <v>0</v>
      </c>
      <c r="AP443" s="71">
        <v>141367497.76551911</v>
      </c>
      <c r="AQ443" s="72"/>
      <c r="AR443" s="71">
        <v>924</v>
      </c>
      <c r="AS443" s="71">
        <v>340</v>
      </c>
      <c r="AT443" s="71">
        <v>26</v>
      </c>
      <c r="AU443" s="71">
        <v>0</v>
      </c>
      <c r="AV443" s="71">
        <v>0</v>
      </c>
      <c r="AW443" s="71">
        <v>0</v>
      </c>
      <c r="AX443" s="71"/>
      <c r="AY443" s="72"/>
      <c r="AZ443" s="71">
        <v>4536.4899999999989</v>
      </c>
      <c r="BA443" s="71">
        <v>19584</v>
      </c>
      <c r="BB443" s="71">
        <v>39782</v>
      </c>
      <c r="BC443" s="71">
        <v>0</v>
      </c>
      <c r="BD443" s="71">
        <v>0</v>
      </c>
      <c r="BE443" s="71">
        <v>0</v>
      </c>
      <c r="BF443" s="71"/>
      <c r="BG443" s="72"/>
      <c r="BH443" s="71">
        <v>0</v>
      </c>
      <c r="BI443" s="71">
        <v>0</v>
      </c>
      <c r="BJ443" s="71">
        <v>3.5379999999999998</v>
      </c>
      <c r="BK443" s="71">
        <v>0</v>
      </c>
      <c r="BL443" s="71">
        <v>9.3960000000000008</v>
      </c>
      <c r="BM443" s="71">
        <v>0</v>
      </c>
      <c r="BN443" s="72"/>
      <c r="BO443" s="71">
        <v>0</v>
      </c>
      <c r="BP443" s="71">
        <v>0</v>
      </c>
      <c r="BQ443" s="71">
        <v>1</v>
      </c>
      <c r="BR443" s="71">
        <v>0</v>
      </c>
      <c r="BS443" s="71">
        <v>1</v>
      </c>
      <c r="BT443" s="71">
        <v>0</v>
      </c>
      <c r="BU443"/>
      <c r="BV443" s="70">
        <v>7.8179999999999996</v>
      </c>
      <c r="BW443" s="70">
        <v>0</v>
      </c>
      <c r="BX443" s="70">
        <v>5.1159999999999997</v>
      </c>
      <c r="BY443" s="70">
        <v>0</v>
      </c>
      <c r="BZ443" s="70">
        <v>0</v>
      </c>
      <c r="CA443" s="70">
        <v>0</v>
      </c>
      <c r="CB443" s="70">
        <v>0</v>
      </c>
      <c r="CC443" s="70">
        <v>0</v>
      </c>
      <c r="CD443" s="70">
        <v>0</v>
      </c>
    </row>
    <row r="444" spans="1:82">
      <c r="A444" s="70" t="s">
        <v>2197</v>
      </c>
      <c r="B444" s="70">
        <v>16</v>
      </c>
      <c r="C444" s="70">
        <v>16</v>
      </c>
      <c r="D444" s="70">
        <v>1</v>
      </c>
      <c r="E444" s="70">
        <v>2019</v>
      </c>
      <c r="F444" s="70" t="s">
        <v>158</v>
      </c>
      <c r="G444" s="1064" t="s">
        <v>2181</v>
      </c>
      <c r="H444" s="70" t="s">
        <v>2182</v>
      </c>
      <c r="I444" s="148"/>
      <c r="J444" s="71">
        <v>4.0959346984951592</v>
      </c>
      <c r="K444" s="71">
        <v>2.2338269816775536</v>
      </c>
      <c r="L444" s="71">
        <v>26.702141821281156</v>
      </c>
      <c r="M444" s="71">
        <v>30.514778588830364</v>
      </c>
      <c r="N444" s="71">
        <v>30.616383234297373</v>
      </c>
      <c r="O444" s="71">
        <v>27.913944669500548</v>
      </c>
      <c r="P444" s="71">
        <v>35.416369536512128</v>
      </c>
      <c r="Q444" s="71">
        <v>1.9069074941283499</v>
      </c>
      <c r="R444" s="71">
        <v>8.1139563425617585</v>
      </c>
      <c r="S444" s="71">
        <v>2.9117589854789898</v>
      </c>
      <c r="T444" s="72"/>
      <c r="U444" s="71">
        <v>916138</v>
      </c>
      <c r="V444" s="71">
        <v>1206</v>
      </c>
      <c r="W444" s="71">
        <v>400</v>
      </c>
      <c r="X444" s="71">
        <v>9407</v>
      </c>
      <c r="Y444" s="71">
        <v>14001</v>
      </c>
      <c r="Z444" s="71">
        <v>17476</v>
      </c>
      <c r="AA444" s="71">
        <v>7354</v>
      </c>
      <c r="AB444" s="71">
        <v>30901</v>
      </c>
      <c r="AC444" s="71">
        <v>1430799</v>
      </c>
      <c r="AD444" s="71">
        <v>2.9117589854789898</v>
      </c>
      <c r="AE444" s="72"/>
      <c r="AF444" s="71">
        <v>9071189.0928183235</v>
      </c>
      <c r="AG444" s="71">
        <v>1796445.5305774021</v>
      </c>
      <c r="AH444" s="71">
        <v>4704035.8143280745</v>
      </c>
      <c r="AI444" s="71">
        <v>53919202.141540863</v>
      </c>
      <c r="AJ444" s="71">
        <v>65542620.768151008</v>
      </c>
      <c r="AK444" s="71">
        <v>0</v>
      </c>
      <c r="AL444" s="71">
        <v>0</v>
      </c>
      <c r="AM444" s="71">
        <v>4208483.5773965446</v>
      </c>
      <c r="AN444" s="71">
        <v>0</v>
      </c>
      <c r="AO444" s="71">
        <v>0</v>
      </c>
      <c r="AP444" s="71">
        <v>139241976.92481223</v>
      </c>
      <c r="AQ444" s="72"/>
      <c r="AR444" s="71">
        <v>952</v>
      </c>
      <c r="AS444" s="71">
        <v>371</v>
      </c>
      <c r="AT444" s="71">
        <v>30</v>
      </c>
      <c r="AU444" s="71">
        <v>0</v>
      </c>
      <c r="AV444" s="71">
        <v>0</v>
      </c>
      <c r="AW444" s="71">
        <v>0</v>
      </c>
      <c r="AX444" s="71"/>
      <c r="AY444" s="72"/>
      <c r="AZ444" s="71">
        <v>4739.1900000000023</v>
      </c>
      <c r="BA444" s="71">
        <v>22401.90000000002</v>
      </c>
      <c r="BB444" s="71">
        <v>40648.82</v>
      </c>
      <c r="BC444" s="71">
        <v>0</v>
      </c>
      <c r="BD444" s="71">
        <v>0</v>
      </c>
      <c r="BE444" s="71">
        <v>0</v>
      </c>
      <c r="BF444" s="71"/>
      <c r="BG444" s="72"/>
      <c r="BH444" s="71">
        <v>0</v>
      </c>
      <c r="BI444" s="71">
        <v>0</v>
      </c>
      <c r="BJ444" s="71">
        <v>3.4980000000000002</v>
      </c>
      <c r="BK444" s="71">
        <v>0</v>
      </c>
      <c r="BL444" s="71">
        <v>8.4329999999999998</v>
      </c>
      <c r="BM444" s="71">
        <v>0</v>
      </c>
      <c r="BN444" s="72"/>
      <c r="BO444" s="71">
        <v>0</v>
      </c>
      <c r="BP444" s="71">
        <v>0</v>
      </c>
      <c r="BQ444" s="71">
        <v>1</v>
      </c>
      <c r="BR444" s="71">
        <v>0</v>
      </c>
      <c r="BS444" s="71">
        <v>1</v>
      </c>
      <c r="BT444" s="71">
        <v>0</v>
      </c>
      <c r="BU444"/>
      <c r="BV444" s="70">
        <v>6.5890000000000004</v>
      </c>
      <c r="BW444" s="70">
        <v>0</v>
      </c>
      <c r="BX444" s="70">
        <v>5.3419999999999996</v>
      </c>
      <c r="BY444" s="70">
        <v>0</v>
      </c>
      <c r="BZ444" s="70">
        <v>0</v>
      </c>
      <c r="CA444" s="70">
        <v>0</v>
      </c>
      <c r="CB444" s="70">
        <v>0</v>
      </c>
      <c r="CC444" s="70">
        <v>0</v>
      </c>
      <c r="CD444" s="70">
        <v>0</v>
      </c>
    </row>
    <row r="445" spans="1:82">
      <c r="A445" s="70" t="s">
        <v>2198</v>
      </c>
      <c r="B445" s="70">
        <v>17</v>
      </c>
      <c r="C445" s="70">
        <v>17</v>
      </c>
      <c r="D445" s="70">
        <v>1</v>
      </c>
      <c r="E445" s="70">
        <v>2020</v>
      </c>
      <c r="F445" s="70" t="s">
        <v>159</v>
      </c>
      <c r="G445" s="1064" t="s">
        <v>2181</v>
      </c>
      <c r="H445" s="70" t="s">
        <v>2182</v>
      </c>
      <c r="I445" s="148"/>
      <c r="J445" s="71">
        <v>4.7536839185772646</v>
      </c>
      <c r="K445" s="71">
        <v>2.2840431132664811</v>
      </c>
      <c r="L445" s="71">
        <v>46.880274554995459</v>
      </c>
      <c r="M445" s="71">
        <v>30.309319768020547</v>
      </c>
      <c r="N445" s="71">
        <v>30.186440996280751</v>
      </c>
      <c r="O445" s="71">
        <v>24.4019840419381</v>
      </c>
      <c r="P445" s="71">
        <v>33.10319054852372</v>
      </c>
      <c r="Q445" s="71">
        <v>1.7844462936683101</v>
      </c>
      <c r="R445" s="71">
        <v>8.0044726585527624</v>
      </c>
      <c r="S445" s="71">
        <v>2.5278413563193789</v>
      </c>
      <c r="T445" s="72"/>
      <c r="U445" s="71">
        <v>971231</v>
      </c>
      <c r="V445" s="71">
        <v>1100</v>
      </c>
      <c r="W445" s="71">
        <v>634</v>
      </c>
      <c r="X445" s="71">
        <v>9112</v>
      </c>
      <c r="Y445" s="71">
        <v>13860</v>
      </c>
      <c r="Z445" s="71">
        <v>17437</v>
      </c>
      <c r="AA445" s="71">
        <v>7306</v>
      </c>
      <c r="AB445" s="71">
        <v>30265</v>
      </c>
      <c r="AC445" s="71">
        <v>1418951</v>
      </c>
      <c r="AD445" s="71">
        <v>2.5278413563193789</v>
      </c>
      <c r="AE445" s="72"/>
      <c r="AF445" s="71">
        <v>10057084.5821671</v>
      </c>
      <c r="AG445" s="71">
        <v>1704509.9900489622</v>
      </c>
      <c r="AH445" s="71">
        <v>9458023.2267948464</v>
      </c>
      <c r="AI445" s="71">
        <v>51331523.228840388</v>
      </c>
      <c r="AJ445" s="71">
        <v>64005405.917491302</v>
      </c>
      <c r="AK445" s="71"/>
      <c r="AL445" s="71"/>
      <c r="AM445" s="71">
        <v>3949918.7511632061</v>
      </c>
      <c r="AN445" s="71"/>
      <c r="AO445" s="71"/>
      <c r="AP445" s="71">
        <v>140506465.69650581</v>
      </c>
      <c r="AQ445" s="72"/>
      <c r="AR445" s="71">
        <v>976</v>
      </c>
      <c r="AS445" s="71">
        <v>405</v>
      </c>
      <c r="AT445" s="71">
        <v>30</v>
      </c>
      <c r="AU445" s="71">
        <v>0</v>
      </c>
      <c r="AV445" s="71">
        <v>0</v>
      </c>
      <c r="AW445" s="71">
        <v>0</v>
      </c>
      <c r="AX445" s="71"/>
      <c r="AY445" s="72"/>
      <c r="AZ445" s="71">
        <v>4942.9800000000059</v>
      </c>
      <c r="BA445" s="71">
        <v>24752.70000000003</v>
      </c>
      <c r="BB445" s="71">
        <v>40648.82</v>
      </c>
      <c r="BC445" s="71">
        <v>0</v>
      </c>
      <c r="BD445" s="71">
        <v>0</v>
      </c>
      <c r="BE445" s="71">
        <v>0</v>
      </c>
      <c r="BF445" s="71"/>
      <c r="BG445" s="72"/>
      <c r="BH445" s="71">
        <v>0</v>
      </c>
      <c r="BI445" s="71">
        <v>0</v>
      </c>
      <c r="BJ445" s="71">
        <v>3.5529999999999999</v>
      </c>
      <c r="BK445" s="71">
        <v>0</v>
      </c>
      <c r="BL445" s="71">
        <v>8.6509999999999998</v>
      </c>
      <c r="BM445" s="71">
        <v>0</v>
      </c>
      <c r="BN445" s="72"/>
      <c r="BO445" s="71">
        <v>0</v>
      </c>
      <c r="BP445" s="71">
        <v>0</v>
      </c>
      <c r="BQ445" s="71">
        <v>1</v>
      </c>
      <c r="BR445" s="71">
        <v>0</v>
      </c>
      <c r="BS445" s="71">
        <v>1</v>
      </c>
      <c r="BT445" s="71">
        <v>0</v>
      </c>
      <c r="BU445"/>
      <c r="BV445" s="70">
        <v>6.8730000000000002</v>
      </c>
      <c r="BW445" s="70">
        <v>0</v>
      </c>
      <c r="BX445" s="70">
        <v>5.3310000000000004</v>
      </c>
      <c r="BY445" s="70">
        <v>0</v>
      </c>
      <c r="BZ445" s="70">
        <v>0</v>
      </c>
      <c r="CA445" s="70">
        <v>0</v>
      </c>
      <c r="CB445" s="70">
        <v>0</v>
      </c>
      <c r="CC445" s="70">
        <v>0</v>
      </c>
      <c r="CD445" s="70">
        <v>0</v>
      </c>
    </row>
    <row r="446" spans="1:82">
      <c r="A446" s="70" t="s">
        <v>2199</v>
      </c>
      <c r="B446" s="70">
        <v>17</v>
      </c>
      <c r="C446" s="70">
        <v>18</v>
      </c>
      <c r="D446" s="70">
        <v>1</v>
      </c>
      <c r="E446" s="70">
        <v>2021</v>
      </c>
      <c r="F446" s="70" t="s">
        <v>160</v>
      </c>
      <c r="G446" s="70" t="s">
        <v>2181</v>
      </c>
      <c r="H446" s="70" t="s">
        <v>2182</v>
      </c>
      <c r="I446" s="148"/>
      <c r="J446" s="71">
        <v>4.8713668979274356</v>
      </c>
      <c r="K446" s="71">
        <v>2.3069810308578464</v>
      </c>
      <c r="L446" s="71">
        <v>43.092586849184769</v>
      </c>
      <c r="M446" s="71">
        <v>27.494978065909837</v>
      </c>
      <c r="N446" s="71">
        <v>26.521791561815316</v>
      </c>
      <c r="O446" s="71">
        <v>23.398879647335509</v>
      </c>
      <c r="P446" s="71">
        <v>33.938838721490519</v>
      </c>
      <c r="Q446" s="71">
        <v>1.7385928969734501</v>
      </c>
      <c r="R446" s="71">
        <v>8.2886059758690607</v>
      </c>
      <c r="S446" s="71">
        <v>3.3833558055864041</v>
      </c>
      <c r="T446" s="72"/>
      <c r="U446" s="71">
        <v>1035036</v>
      </c>
      <c r="V446" s="71">
        <v>1100</v>
      </c>
      <c r="W446" s="71">
        <v>634</v>
      </c>
      <c r="X446" s="71">
        <v>9112</v>
      </c>
      <c r="Y446" s="71">
        <v>13802</v>
      </c>
      <c r="Z446" s="71">
        <v>17216</v>
      </c>
      <c r="AA446" s="71">
        <v>7304</v>
      </c>
      <c r="AB446" s="71">
        <v>29777</v>
      </c>
      <c r="AC446" s="71">
        <v>1425411.9999999998</v>
      </c>
      <c r="AD446" s="71">
        <v>3.3833558055864041</v>
      </c>
      <c r="AE446" s="72"/>
      <c r="AF446" s="71">
        <v>11841913.48387257</v>
      </c>
      <c r="AG446" s="71">
        <v>1773321.353007989</v>
      </c>
      <c r="AH446" s="71">
        <v>9091758.3870863225</v>
      </c>
      <c r="AI446" s="71">
        <v>54359376.427026093</v>
      </c>
      <c r="AJ446" s="71">
        <v>62175792.589750171</v>
      </c>
      <c r="AK446" s="71">
        <v>0</v>
      </c>
      <c r="AL446" s="71">
        <v>0</v>
      </c>
      <c r="AM446" s="71">
        <v>3908644.7872529477</v>
      </c>
      <c r="AN446" s="71">
        <v>0</v>
      </c>
      <c r="AO446" s="71">
        <v>0</v>
      </c>
      <c r="AP446" s="71">
        <v>143150807.02799612</v>
      </c>
      <c r="AQ446" s="72"/>
      <c r="AR446" s="71">
        <v>1016</v>
      </c>
      <c r="AS446" s="71">
        <v>455</v>
      </c>
      <c r="AT446" s="71">
        <v>31</v>
      </c>
      <c r="AU446" s="71">
        <v>0</v>
      </c>
      <c r="AV446" s="71">
        <v>0</v>
      </c>
      <c r="AW446" s="71">
        <v>0</v>
      </c>
      <c r="AX446" s="71"/>
      <c r="AY446" s="72"/>
      <c r="AZ446" s="71">
        <v>5216.8300000000072</v>
      </c>
      <c r="BA446" s="71">
        <v>28492.400000000031</v>
      </c>
      <c r="BB446" s="71">
        <v>40669.42</v>
      </c>
      <c r="BC446" s="71">
        <v>0</v>
      </c>
      <c r="BD446" s="71">
        <v>0</v>
      </c>
      <c r="BE446" s="71">
        <v>0</v>
      </c>
      <c r="BF446" s="71"/>
      <c r="BG446" s="72"/>
      <c r="BH446" s="71">
        <v>0</v>
      </c>
      <c r="BI446" s="71">
        <v>0</v>
      </c>
      <c r="BJ446" s="71">
        <v>4.6669999999999998</v>
      </c>
      <c r="BK446" s="71">
        <v>0</v>
      </c>
      <c r="BL446" s="71">
        <v>8.7010000000000005</v>
      </c>
      <c r="BM446" s="71">
        <v>0</v>
      </c>
      <c r="BN446" s="72"/>
      <c r="BO446" s="71">
        <v>0</v>
      </c>
      <c r="BP446" s="71">
        <v>0</v>
      </c>
      <c r="BQ446" s="71">
        <v>1</v>
      </c>
      <c r="BR446" s="71">
        <v>0</v>
      </c>
      <c r="BS446" s="71">
        <v>1</v>
      </c>
      <c r="BT446" s="71">
        <v>0</v>
      </c>
      <c r="BU446"/>
      <c r="BV446" s="70">
        <v>8.1329999999999991</v>
      </c>
      <c r="BW446" s="70">
        <v>0</v>
      </c>
      <c r="BX446" s="70">
        <v>5.2350000000000003</v>
      </c>
      <c r="BY446" s="70">
        <v>0</v>
      </c>
      <c r="BZ446" s="70">
        <v>0</v>
      </c>
      <c r="CA446" s="70">
        <v>0</v>
      </c>
      <c r="CB446" s="70">
        <v>0</v>
      </c>
      <c r="CC446" s="70">
        <v>0</v>
      </c>
      <c r="CD446" s="70">
        <v>0</v>
      </c>
    </row>
    <row r="447" spans="1:82">
      <c r="A447" s="70" t="s">
        <v>2200</v>
      </c>
      <c r="B447" s="70">
        <v>17</v>
      </c>
      <c r="C447" s="70">
        <v>19</v>
      </c>
      <c r="D447" s="70">
        <v>1</v>
      </c>
      <c r="E447" s="70">
        <v>2022</v>
      </c>
      <c r="F447" s="70" t="s">
        <v>161</v>
      </c>
      <c r="G447" s="70" t="s">
        <v>2181</v>
      </c>
      <c r="H447" s="70" t="s">
        <v>2182</v>
      </c>
      <c r="I447" s="148"/>
      <c r="J447" s="71">
        <v>7.070722476333815</v>
      </c>
      <c r="K447" s="71">
        <v>2.4305717772369806</v>
      </c>
      <c r="L447" s="71">
        <v>42.116935805323074</v>
      </c>
      <c r="M447" s="71">
        <v>30.982691061404157</v>
      </c>
      <c r="N447" s="71">
        <v>34.257365308995283</v>
      </c>
      <c r="O447" s="71">
        <v>24.430193520523723</v>
      </c>
      <c r="P447" s="71">
        <v>33.557380947977201</v>
      </c>
      <c r="Q447" s="71">
        <v>1.7167623471915914</v>
      </c>
      <c r="R447" s="71">
        <v>8.2032434122499733</v>
      </c>
      <c r="S447" s="71">
        <v>2.861569954604569</v>
      </c>
      <c r="T447" s="72"/>
      <c r="U447" s="71">
        <v>1176876</v>
      </c>
      <c r="V447" s="71">
        <v>1100</v>
      </c>
      <c r="W447" s="71">
        <v>634</v>
      </c>
      <c r="X447" s="71">
        <v>9112</v>
      </c>
      <c r="Y447" s="71">
        <v>13737</v>
      </c>
      <c r="Z447" s="71">
        <v>17078</v>
      </c>
      <c r="AA447" s="71">
        <v>7332</v>
      </c>
      <c r="AB447" s="71">
        <v>29162</v>
      </c>
      <c r="AC447" s="71">
        <v>1428449.9999999998</v>
      </c>
      <c r="AD447" s="71">
        <v>2.861569954604569</v>
      </c>
      <c r="AE447" s="72"/>
      <c r="AF447" s="71">
        <v>13931471.885441991</v>
      </c>
      <c r="AG447" s="71">
        <v>1816159.7828590702</v>
      </c>
      <c r="AH447" s="71">
        <v>8985879.097197393</v>
      </c>
      <c r="AI447" s="71">
        <v>50444617.381076068</v>
      </c>
      <c r="AJ447" s="71">
        <v>63998566.21639847</v>
      </c>
      <c r="AK447" s="71">
        <v>0</v>
      </c>
      <c r="AL447" s="71">
        <v>0</v>
      </c>
      <c r="AM447" s="71">
        <v>3765610.1595003041</v>
      </c>
      <c r="AN447" s="71">
        <v>0</v>
      </c>
      <c r="AO447" s="71">
        <v>0</v>
      </c>
      <c r="AP447" s="71">
        <v>142942304.52247331</v>
      </c>
      <c r="AQ447" s="72"/>
      <c r="AR447" s="71">
        <v>1069</v>
      </c>
      <c r="AS447" s="71">
        <v>477</v>
      </c>
      <c r="AT447" s="71">
        <v>31</v>
      </c>
      <c r="AU447" s="71">
        <v>0</v>
      </c>
      <c r="AV447" s="71">
        <v>0</v>
      </c>
      <c r="AW447" s="71">
        <v>0</v>
      </c>
      <c r="AX447" s="71"/>
      <c r="AY447" s="72"/>
      <c r="AZ447" s="71">
        <v>5527.5000000000082</v>
      </c>
      <c r="BA447" s="71">
        <v>29570.400000000038</v>
      </c>
      <c r="BB447" s="71">
        <v>40669.42</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2201</v>
      </c>
      <c r="B448" s="70">
        <v>17</v>
      </c>
      <c r="C448" s="70">
        <v>20</v>
      </c>
      <c r="D448" s="70">
        <v>1</v>
      </c>
      <c r="E448" s="70">
        <v>2023</v>
      </c>
      <c r="F448" s="70" t="s">
        <v>1539</v>
      </c>
      <c r="G448" s="70" t="s">
        <v>2181</v>
      </c>
      <c r="H448" s="70" t="s">
        <v>2182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1124</v>
      </c>
      <c r="AS448" s="71">
        <v>488</v>
      </c>
      <c r="AT448" s="71">
        <v>33</v>
      </c>
      <c r="AU448" s="71">
        <v>0</v>
      </c>
      <c r="AV448" s="71">
        <v>0</v>
      </c>
      <c r="AW448" s="71">
        <v>0</v>
      </c>
      <c r="AX448" s="71"/>
      <c r="AY448" s="72"/>
      <c r="AZ448" s="71">
        <v>5832.9700000000084</v>
      </c>
      <c r="BA448" s="71">
        <v>30083.000000000029</v>
      </c>
      <c r="BB448" s="71">
        <v>40707.22</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2202</v>
      </c>
      <c r="B449" s="70">
        <v>17</v>
      </c>
      <c r="C449" s="70">
        <v>21</v>
      </c>
      <c r="D449" s="70">
        <v>1</v>
      </c>
      <c r="E449" s="70">
        <v>2024</v>
      </c>
      <c r="F449" s="70" t="s">
        <v>1554</v>
      </c>
      <c r="G449" s="70" t="s">
        <v>2181</v>
      </c>
      <c r="H449" s="70" t="s">
        <v>2182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2203</v>
      </c>
      <c r="B450" s="70">
        <v>358</v>
      </c>
      <c r="C450" s="70">
        <v>1</v>
      </c>
      <c r="D450" s="70">
        <v>22</v>
      </c>
      <c r="E450" s="70">
        <v>1990</v>
      </c>
      <c r="F450" s="70" t="s">
        <v>787</v>
      </c>
      <c r="G450" s="70" t="s">
        <v>2204</v>
      </c>
      <c r="H450" s="70" t="s">
        <v>2205</v>
      </c>
      <c r="I450" s="148"/>
      <c r="J450" s="71">
        <v>54.351760243588757</v>
      </c>
      <c r="K450" s="71">
        <v>9.1605569390378321</v>
      </c>
      <c r="L450" s="71">
        <v>45.307345020550848</v>
      </c>
      <c r="M450" s="71">
        <v>27.318751280953649</v>
      </c>
      <c r="N450" s="71">
        <v>58.366697174265532</v>
      </c>
      <c r="O450" s="71">
        <v>29.68065383441246</v>
      </c>
      <c r="P450" s="71">
        <v>41.764978104293419</v>
      </c>
      <c r="Q450" s="71">
        <v>2.8737529380745701</v>
      </c>
      <c r="R450" s="71">
        <v>0</v>
      </c>
      <c r="S450" s="71">
        <v>3.0962260723206452</v>
      </c>
      <c r="T450" s="72"/>
      <c r="U450" s="71">
        <v>4071721</v>
      </c>
      <c r="V450" s="71">
        <v>2227</v>
      </c>
      <c r="W450" s="71">
        <v>837</v>
      </c>
      <c r="X450" s="71">
        <v>10855</v>
      </c>
      <c r="Y450" s="71">
        <v>13511</v>
      </c>
      <c r="Z450" s="71">
        <v>12208</v>
      </c>
      <c r="AA450" s="71">
        <v>10141</v>
      </c>
      <c r="AB450" s="71">
        <v>46660</v>
      </c>
      <c r="AC450" s="71">
        <v>0</v>
      </c>
      <c r="AD450" s="71">
        <v>3.0962260723206452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2206</v>
      </c>
      <c r="B451" s="70">
        <v>359</v>
      </c>
      <c r="C451" s="70">
        <v>2</v>
      </c>
      <c r="D451" s="70">
        <v>22</v>
      </c>
      <c r="E451" s="70">
        <v>2005</v>
      </c>
      <c r="F451" s="70" t="s">
        <v>789</v>
      </c>
      <c r="G451" s="70" t="s">
        <v>2204</v>
      </c>
      <c r="H451" s="70" t="s">
        <v>2205</v>
      </c>
      <c r="I451" s="148"/>
      <c r="J451" s="71">
        <v>53.132855761254</v>
      </c>
      <c r="K451" s="71">
        <v>7.1517982973761063</v>
      </c>
      <c r="L451" s="71">
        <v>22.249691506969182</v>
      </c>
      <c r="M451" s="71">
        <v>47.686578163678583</v>
      </c>
      <c r="N451" s="71">
        <v>85.622784883611473</v>
      </c>
      <c r="O451" s="71">
        <v>39.51752403445613</v>
      </c>
      <c r="P451" s="71">
        <v>44.101378965460121</v>
      </c>
      <c r="Q451" s="71">
        <v>2.3790779466903298</v>
      </c>
      <c r="R451" s="71">
        <v>0</v>
      </c>
      <c r="S451" s="71">
        <v>4.6050923520000007</v>
      </c>
      <c r="T451" s="72"/>
      <c r="U451" s="71">
        <v>3026827</v>
      </c>
      <c r="V451" s="71">
        <v>1789</v>
      </c>
      <c r="W451" s="71">
        <v>235</v>
      </c>
      <c r="X451" s="71">
        <v>7803</v>
      </c>
      <c r="Y451" s="71">
        <v>14815</v>
      </c>
      <c r="Z451" s="71">
        <v>18809</v>
      </c>
      <c r="AA451" s="71">
        <v>8770</v>
      </c>
      <c r="AB451" s="71">
        <v>40382</v>
      </c>
      <c r="AC451" s="71">
        <v>0</v>
      </c>
      <c r="AD451" s="71">
        <v>4.6050923520000007</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2207</v>
      </c>
      <c r="B452" s="70">
        <v>360</v>
      </c>
      <c r="C452" s="70">
        <v>3</v>
      </c>
      <c r="D452" s="70">
        <v>22</v>
      </c>
      <c r="E452" s="70">
        <v>2006</v>
      </c>
      <c r="F452" s="70" t="s">
        <v>790</v>
      </c>
      <c r="G452" s="70" t="s">
        <v>2204</v>
      </c>
      <c r="H452" s="70" t="s">
        <v>2205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2208</v>
      </c>
      <c r="B453" s="70">
        <v>361</v>
      </c>
      <c r="C453" s="70">
        <v>4</v>
      </c>
      <c r="D453" s="70">
        <v>22</v>
      </c>
      <c r="E453" s="70">
        <v>2007</v>
      </c>
      <c r="F453" s="70" t="s">
        <v>791</v>
      </c>
      <c r="G453" s="70" t="s">
        <v>2204</v>
      </c>
      <c r="H453" s="70" t="s">
        <v>2205</v>
      </c>
      <c r="I453" s="148"/>
      <c r="J453" s="71">
        <v>40.05507789852372</v>
      </c>
      <c r="K453" s="71">
        <v>5.0692518111002558</v>
      </c>
      <c r="L453" s="71">
        <v>22.642429556768679</v>
      </c>
      <c r="M453" s="71">
        <v>46.922897208950268</v>
      </c>
      <c r="N453" s="71">
        <v>85.548790886468964</v>
      </c>
      <c r="O453" s="71">
        <v>37.47842929414675</v>
      </c>
      <c r="P453" s="71">
        <v>42.766949311997699</v>
      </c>
      <c r="Q453" s="71">
        <v>2.41841476112412</v>
      </c>
      <c r="R453" s="71">
        <v>0</v>
      </c>
      <c r="S453" s="71">
        <v>3.1688000063608008</v>
      </c>
      <c r="T453" s="72"/>
      <c r="U453" s="71">
        <v>3167811</v>
      </c>
      <c r="V453" s="71">
        <v>1693</v>
      </c>
      <c r="W453" s="71">
        <v>262</v>
      </c>
      <c r="X453" s="71">
        <v>9816</v>
      </c>
      <c r="Y453" s="71">
        <v>14694</v>
      </c>
      <c r="Z453" s="71">
        <v>18544</v>
      </c>
      <c r="AA453" s="71">
        <v>8375</v>
      </c>
      <c r="AB453" s="71">
        <v>38879</v>
      </c>
      <c r="AC453" s="71">
        <v>0</v>
      </c>
      <c r="AD453" s="71">
        <v>3.1688000063608008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2209</v>
      </c>
      <c r="B454" s="70">
        <v>362</v>
      </c>
      <c r="C454" s="70">
        <v>5</v>
      </c>
      <c r="D454" s="70">
        <v>22</v>
      </c>
      <c r="E454" s="70">
        <v>2008</v>
      </c>
      <c r="F454" s="70" t="s">
        <v>792</v>
      </c>
      <c r="G454" s="70" t="s">
        <v>2204</v>
      </c>
      <c r="H454" s="70" t="s">
        <v>2205</v>
      </c>
      <c r="I454" s="148"/>
      <c r="J454" s="71">
        <v>36.661707764756827</v>
      </c>
      <c r="K454" s="71">
        <v>3.8347399455420699</v>
      </c>
      <c r="L454" s="71">
        <v>20.402241465313221</v>
      </c>
      <c r="M454" s="71">
        <v>49.050362069055481</v>
      </c>
      <c r="N454" s="71">
        <v>69.8655253758741</v>
      </c>
      <c r="O454" s="71">
        <v>36.273991601648447</v>
      </c>
      <c r="P454" s="71">
        <v>41.856194819302047</v>
      </c>
      <c r="Q454" s="71">
        <v>2.3351575846106698</v>
      </c>
      <c r="R454" s="71">
        <v>0</v>
      </c>
      <c r="S454" s="71">
        <v>3.5263478258399998</v>
      </c>
      <c r="T454" s="72"/>
      <c r="U454" s="71">
        <v>2990764</v>
      </c>
      <c r="V454" s="71">
        <v>1693</v>
      </c>
      <c r="W454" s="71">
        <v>262</v>
      </c>
      <c r="X454" s="71">
        <v>9816</v>
      </c>
      <c r="Y454" s="71">
        <v>14629</v>
      </c>
      <c r="Z454" s="71">
        <v>18578</v>
      </c>
      <c r="AA454" s="71">
        <v>8206</v>
      </c>
      <c r="AB454" s="71">
        <v>38158</v>
      </c>
      <c r="AC454" s="71">
        <v>0</v>
      </c>
      <c r="AD454" s="71">
        <v>3.5263478258399998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2210</v>
      </c>
      <c r="B455" s="70">
        <v>363</v>
      </c>
      <c r="C455" s="70">
        <v>6</v>
      </c>
      <c r="D455" s="70">
        <v>22</v>
      </c>
      <c r="E455" s="70">
        <v>2009</v>
      </c>
      <c r="F455" s="70" t="s">
        <v>176</v>
      </c>
      <c r="G455" s="70" t="s">
        <v>2204</v>
      </c>
      <c r="H455" s="70" t="s">
        <v>2205</v>
      </c>
      <c r="I455" s="148"/>
      <c r="J455" s="71">
        <v>36.251763080261277</v>
      </c>
      <c r="K455" s="71">
        <v>3.956688602117592</v>
      </c>
      <c r="L455" s="71">
        <v>19.70675456648404</v>
      </c>
      <c r="M455" s="71">
        <v>54.941696033539777</v>
      </c>
      <c r="N455" s="71">
        <v>68.891897143442463</v>
      </c>
      <c r="O455" s="71">
        <v>36.738086460427994</v>
      </c>
      <c r="P455" s="71">
        <v>39.911614104018291</v>
      </c>
      <c r="Q455" s="71">
        <v>2.1867339119558502</v>
      </c>
      <c r="R455" s="71">
        <v>0</v>
      </c>
      <c r="S455" s="71">
        <v>4.0830729733000002</v>
      </c>
      <c r="T455" s="72"/>
      <c r="U455" s="71">
        <v>2175982</v>
      </c>
      <c r="V455" s="71">
        <v>1518</v>
      </c>
      <c r="W455" s="71">
        <v>420</v>
      </c>
      <c r="X455" s="71">
        <v>10538</v>
      </c>
      <c r="Y455" s="71">
        <v>14558</v>
      </c>
      <c r="Z455" s="71">
        <v>18572</v>
      </c>
      <c r="AA455" s="71">
        <v>8033</v>
      </c>
      <c r="AB455" s="71">
        <v>37510</v>
      </c>
      <c r="AC455" s="71">
        <v>0</v>
      </c>
      <c r="AD455" s="71">
        <v>4.0830729733000002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15.699</v>
      </c>
      <c r="BJ455" s="71">
        <v>17.72</v>
      </c>
      <c r="BK455" s="71">
        <v>0</v>
      </c>
      <c r="BL455" s="71">
        <v>0</v>
      </c>
      <c r="BM455" s="71">
        <v>0</v>
      </c>
      <c r="BN455" s="72"/>
      <c r="BO455" s="71">
        <v>0</v>
      </c>
      <c r="BP455" s="71">
        <v>2</v>
      </c>
      <c r="BQ455" s="71">
        <v>3</v>
      </c>
      <c r="BR455" s="71">
        <v>0</v>
      </c>
      <c r="BS455" s="71">
        <v>0</v>
      </c>
      <c r="BT455" s="71">
        <v>0</v>
      </c>
      <c r="BU455"/>
      <c r="BV455" s="70">
        <v>33.418999999999997</v>
      </c>
      <c r="BW455" s="70">
        <v>0</v>
      </c>
      <c r="BX455" s="70">
        <v>0</v>
      </c>
      <c r="BY455" s="70">
        <v>0</v>
      </c>
      <c r="BZ455" s="70">
        <v>0</v>
      </c>
      <c r="CA455" s="70">
        <v>0</v>
      </c>
      <c r="CB455" s="70">
        <v>0</v>
      </c>
      <c r="CC455" s="70">
        <v>0</v>
      </c>
      <c r="CD455" s="70">
        <v>0</v>
      </c>
    </row>
    <row r="456" spans="1:82">
      <c r="A456" s="70" t="s">
        <v>2211</v>
      </c>
      <c r="B456" s="70">
        <v>364</v>
      </c>
      <c r="C456" s="70">
        <v>7</v>
      </c>
      <c r="D456" s="70">
        <v>22</v>
      </c>
      <c r="E456" s="70">
        <v>2010</v>
      </c>
      <c r="F456" s="70" t="s">
        <v>177</v>
      </c>
      <c r="G456" s="70" t="s">
        <v>2204</v>
      </c>
      <c r="H456" s="70" t="s">
        <v>2205</v>
      </c>
      <c r="I456" s="148"/>
      <c r="J456" s="71">
        <v>37.579551537659718</v>
      </c>
      <c r="K456" s="71">
        <v>3.9220298692007791</v>
      </c>
      <c r="L456" s="71">
        <v>18.984459805786631</v>
      </c>
      <c r="M456" s="71">
        <v>51.602762384859467</v>
      </c>
      <c r="N456" s="71">
        <v>80.412079551034793</v>
      </c>
      <c r="O456" s="71">
        <v>36.371262117646893</v>
      </c>
      <c r="P456" s="71">
        <v>39.904549647347316</v>
      </c>
      <c r="Q456" s="71">
        <v>2.24909490252</v>
      </c>
      <c r="R456" s="71">
        <v>0</v>
      </c>
      <c r="S456" s="71">
        <v>4.6357603519999993</v>
      </c>
      <c r="T456" s="72"/>
      <c r="U456" s="71">
        <v>2638491</v>
      </c>
      <c r="V456" s="71">
        <v>1518</v>
      </c>
      <c r="W456" s="71">
        <v>420</v>
      </c>
      <c r="X456" s="71">
        <v>10538</v>
      </c>
      <c r="Y456" s="71">
        <v>14525</v>
      </c>
      <c r="Z456" s="71">
        <v>18472</v>
      </c>
      <c r="AA456" s="71">
        <v>7831</v>
      </c>
      <c r="AB456" s="71">
        <v>36968</v>
      </c>
      <c r="AC456" s="71">
        <v>0</v>
      </c>
      <c r="AD456" s="71">
        <v>4.6357603519999993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15.789</v>
      </c>
      <c r="BJ456" s="71">
        <v>19.640999999999998</v>
      </c>
      <c r="BK456" s="71">
        <v>0</v>
      </c>
      <c r="BL456" s="71">
        <v>0</v>
      </c>
      <c r="BM456" s="71">
        <v>0</v>
      </c>
      <c r="BN456" s="72"/>
      <c r="BO456" s="71">
        <v>0</v>
      </c>
      <c r="BP456" s="71">
        <v>2</v>
      </c>
      <c r="BQ456" s="71">
        <v>3</v>
      </c>
      <c r="BR456" s="71">
        <v>0</v>
      </c>
      <c r="BS456" s="71">
        <v>0</v>
      </c>
      <c r="BT456" s="71">
        <v>0</v>
      </c>
      <c r="BU456"/>
      <c r="BV456" s="70">
        <v>35.43</v>
      </c>
      <c r="BW456" s="70">
        <v>0</v>
      </c>
      <c r="BX456" s="70">
        <v>0</v>
      </c>
      <c r="BY456" s="70">
        <v>0</v>
      </c>
      <c r="BZ456" s="70">
        <v>0</v>
      </c>
      <c r="CA456" s="70">
        <v>0</v>
      </c>
      <c r="CB456" s="70">
        <v>0</v>
      </c>
      <c r="CC456" s="70">
        <v>0</v>
      </c>
      <c r="CD456" s="70">
        <v>0</v>
      </c>
    </row>
    <row r="457" spans="1:82">
      <c r="A457" s="70" t="s">
        <v>2212</v>
      </c>
      <c r="B457" s="70">
        <v>365</v>
      </c>
      <c r="C457" s="70">
        <v>8</v>
      </c>
      <c r="D457" s="70">
        <v>22</v>
      </c>
      <c r="E457" s="70">
        <v>2011</v>
      </c>
      <c r="F457" s="70" t="s">
        <v>178</v>
      </c>
      <c r="G457" s="70" t="s">
        <v>2204</v>
      </c>
      <c r="H457" s="70" t="s">
        <v>2205</v>
      </c>
      <c r="I457" s="148"/>
      <c r="J457" s="71">
        <v>47.145437482464928</v>
      </c>
      <c r="K457" s="71">
        <v>5.3276877968909853</v>
      </c>
      <c r="L457" s="71">
        <v>16.20359584652806</v>
      </c>
      <c r="M457" s="71">
        <v>59.59042187575384</v>
      </c>
      <c r="N457" s="71">
        <v>74.592141600954065</v>
      </c>
      <c r="O457" s="71">
        <v>35.84842440734279</v>
      </c>
      <c r="P457" s="71">
        <v>37.786423288843189</v>
      </c>
      <c r="Q457" s="71">
        <v>2.5472862633887101</v>
      </c>
      <c r="R457" s="71">
        <v>0</v>
      </c>
      <c r="S457" s="71">
        <v>3.73869733664</v>
      </c>
      <c r="T457" s="72"/>
      <c r="U457" s="71">
        <v>2555101</v>
      </c>
      <c r="V457" s="71">
        <v>1518</v>
      </c>
      <c r="W457" s="71">
        <v>420</v>
      </c>
      <c r="X457" s="71">
        <v>10538</v>
      </c>
      <c r="Y457" s="71">
        <v>14448</v>
      </c>
      <c r="Z457" s="71">
        <v>18602</v>
      </c>
      <c r="AA457" s="71">
        <v>7636</v>
      </c>
      <c r="AB457" s="71">
        <v>36298</v>
      </c>
      <c r="AC457" s="71">
        <v>0</v>
      </c>
      <c r="AD457" s="71">
        <v>3.73869733664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15.676</v>
      </c>
      <c r="BJ457" s="71">
        <v>20.577999999999999</v>
      </c>
      <c r="BK457" s="71">
        <v>0</v>
      </c>
      <c r="BL457" s="71">
        <v>3.8319999999999999</v>
      </c>
      <c r="BM457" s="71">
        <v>0</v>
      </c>
      <c r="BN457" s="72"/>
      <c r="BO457" s="71">
        <v>0</v>
      </c>
      <c r="BP457" s="71">
        <v>2</v>
      </c>
      <c r="BQ457" s="71">
        <v>3</v>
      </c>
      <c r="BR457" s="71">
        <v>0</v>
      </c>
      <c r="BS457" s="71">
        <v>1</v>
      </c>
      <c r="BT457" s="71">
        <v>0</v>
      </c>
      <c r="BU457"/>
      <c r="BV457" s="70">
        <v>40.085999999999999</v>
      </c>
      <c r="BW457" s="70">
        <v>0</v>
      </c>
      <c r="BX457" s="70">
        <v>0</v>
      </c>
      <c r="BY457" s="70">
        <v>0</v>
      </c>
      <c r="BZ457" s="70">
        <v>0</v>
      </c>
      <c r="CA457" s="70">
        <v>0</v>
      </c>
      <c r="CB457" s="70">
        <v>0</v>
      </c>
      <c r="CC457" s="70">
        <v>0</v>
      </c>
      <c r="CD457" s="70">
        <v>0</v>
      </c>
    </row>
    <row r="458" spans="1:82">
      <c r="A458" s="70" t="s">
        <v>2213</v>
      </c>
      <c r="B458" s="70">
        <v>366</v>
      </c>
      <c r="C458" s="70">
        <v>9</v>
      </c>
      <c r="D458" s="70">
        <v>22</v>
      </c>
      <c r="E458" s="70">
        <v>2012</v>
      </c>
      <c r="F458" s="70" t="s">
        <v>179</v>
      </c>
      <c r="G458" s="70" t="s">
        <v>2204</v>
      </c>
      <c r="H458" s="70" t="s">
        <v>2205</v>
      </c>
      <c r="I458" s="148"/>
      <c r="J458" s="71">
        <v>41.800145896771923</v>
      </c>
      <c r="K458" s="71">
        <v>4.9529696200840654</v>
      </c>
      <c r="L458" s="71">
        <v>16.000241943643939</v>
      </c>
      <c r="M458" s="71">
        <v>59.290129876590903</v>
      </c>
      <c r="N458" s="71">
        <v>79.513049898641441</v>
      </c>
      <c r="O458" s="71">
        <v>35.63324635375897</v>
      </c>
      <c r="P458" s="71">
        <v>37.225057832887174</v>
      </c>
      <c r="Q458" s="71">
        <v>2.7299859480470001</v>
      </c>
      <c r="R458" s="71">
        <v>0</v>
      </c>
      <c r="S458" s="71">
        <v>4.2349347388399989</v>
      </c>
      <c r="T458" s="72"/>
      <c r="U458" s="71">
        <v>2631108</v>
      </c>
      <c r="V458" s="71">
        <v>1518</v>
      </c>
      <c r="W458" s="71">
        <v>420</v>
      </c>
      <c r="X458" s="71">
        <v>10538</v>
      </c>
      <c r="Y458" s="71">
        <v>14414</v>
      </c>
      <c r="Z458" s="71">
        <v>18637</v>
      </c>
      <c r="AA458" s="71">
        <v>7480</v>
      </c>
      <c r="AB458" s="71">
        <v>35805</v>
      </c>
      <c r="AC458" s="71">
        <v>0</v>
      </c>
      <c r="AD458" s="71">
        <v>4.2349347388399989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15.554</v>
      </c>
      <c r="BJ458" s="71">
        <v>22.946999999999999</v>
      </c>
      <c r="BK458" s="71">
        <v>0</v>
      </c>
      <c r="BL458" s="71">
        <v>4.2889999999999997</v>
      </c>
      <c r="BM458" s="71">
        <v>0</v>
      </c>
      <c r="BN458" s="72"/>
      <c r="BO458" s="71">
        <v>0</v>
      </c>
      <c r="BP458" s="71">
        <v>2</v>
      </c>
      <c r="BQ458" s="71">
        <v>3</v>
      </c>
      <c r="BR458" s="71">
        <v>0</v>
      </c>
      <c r="BS458" s="71">
        <v>1</v>
      </c>
      <c r="BT458" s="71">
        <v>0</v>
      </c>
      <c r="BU458"/>
      <c r="BV458" s="70">
        <v>42.79</v>
      </c>
      <c r="BW458" s="70">
        <v>0</v>
      </c>
      <c r="BX458" s="70">
        <v>0</v>
      </c>
      <c r="BY458" s="70">
        <v>0</v>
      </c>
      <c r="BZ458" s="70">
        <v>0</v>
      </c>
      <c r="CA458" s="70">
        <v>0</v>
      </c>
      <c r="CB458" s="70">
        <v>0</v>
      </c>
      <c r="CC458" s="70">
        <v>0</v>
      </c>
      <c r="CD458" s="70">
        <v>0</v>
      </c>
    </row>
    <row r="459" spans="1:82">
      <c r="A459" s="70" t="s">
        <v>2214</v>
      </c>
      <c r="B459" s="70">
        <v>367</v>
      </c>
      <c r="C459" s="70">
        <v>10</v>
      </c>
      <c r="D459" s="70">
        <v>22</v>
      </c>
      <c r="E459" s="70">
        <v>2013</v>
      </c>
      <c r="F459" s="70" t="s">
        <v>180</v>
      </c>
      <c r="G459" s="70" t="s">
        <v>2204</v>
      </c>
      <c r="H459" s="70" t="s">
        <v>2205</v>
      </c>
      <c r="I459" s="148"/>
      <c r="J459" s="71">
        <v>43.341774978639293</v>
      </c>
      <c r="K459" s="71">
        <v>4.494637322419285</v>
      </c>
      <c r="L459" s="71">
        <v>12.67156125708283</v>
      </c>
      <c r="M459" s="71">
        <v>58.502439838139587</v>
      </c>
      <c r="N459" s="71">
        <v>90.018747591044971</v>
      </c>
      <c r="O459" s="71">
        <v>34.231081196538462</v>
      </c>
      <c r="P459" s="71">
        <v>37.13553538044242</v>
      </c>
      <c r="Q459" s="71">
        <v>2.7440101476965002</v>
      </c>
      <c r="R459" s="71">
        <v>0</v>
      </c>
      <c r="S459" s="71">
        <v>5.0640780770400013</v>
      </c>
      <c r="T459" s="72"/>
      <c r="U459" s="71">
        <v>2596265</v>
      </c>
      <c r="V459" s="71">
        <v>1518</v>
      </c>
      <c r="W459" s="71">
        <v>420</v>
      </c>
      <c r="X459" s="71">
        <v>10538</v>
      </c>
      <c r="Y459" s="71">
        <v>14307</v>
      </c>
      <c r="Z459" s="71">
        <v>18703</v>
      </c>
      <c r="AA459" s="71">
        <v>7434</v>
      </c>
      <c r="AB459" s="71">
        <v>35473</v>
      </c>
      <c r="AC459" s="71">
        <v>0</v>
      </c>
      <c r="AD459" s="71">
        <v>5.0640780770400013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15.128</v>
      </c>
      <c r="BJ459" s="71">
        <v>20.2</v>
      </c>
      <c r="BK459" s="71">
        <v>0</v>
      </c>
      <c r="BL459" s="71">
        <v>4.3929999999999998</v>
      </c>
      <c r="BM459" s="71">
        <v>0</v>
      </c>
      <c r="BN459" s="72"/>
      <c r="BO459" s="71">
        <v>0</v>
      </c>
      <c r="BP459" s="71">
        <v>2</v>
      </c>
      <c r="BQ459" s="71">
        <v>3</v>
      </c>
      <c r="BR459" s="71">
        <v>0</v>
      </c>
      <c r="BS459" s="71">
        <v>1</v>
      </c>
      <c r="BT459" s="71">
        <v>0</v>
      </c>
      <c r="BU459"/>
      <c r="BV459" s="70">
        <v>39.720999999999997</v>
      </c>
      <c r="BW459" s="70">
        <v>0</v>
      </c>
      <c r="BX459" s="70">
        <v>0</v>
      </c>
      <c r="BY459" s="70">
        <v>0</v>
      </c>
      <c r="BZ459" s="70">
        <v>0</v>
      </c>
      <c r="CA459" s="70">
        <v>0</v>
      </c>
      <c r="CB459" s="70">
        <v>0</v>
      </c>
      <c r="CC459" s="70">
        <v>0</v>
      </c>
      <c r="CD459" s="70">
        <v>0</v>
      </c>
    </row>
    <row r="460" spans="1:82">
      <c r="A460" s="70" t="s">
        <v>2215</v>
      </c>
      <c r="B460" s="70">
        <v>368</v>
      </c>
      <c r="C460" s="70">
        <v>11</v>
      </c>
      <c r="D460" s="70">
        <v>22</v>
      </c>
      <c r="E460" s="70">
        <v>2014</v>
      </c>
      <c r="F460" s="70" t="s">
        <v>181</v>
      </c>
      <c r="G460" s="70" t="s">
        <v>2204</v>
      </c>
      <c r="H460" s="70" t="s">
        <v>2205</v>
      </c>
      <c r="I460" s="148"/>
      <c r="J460" s="71">
        <v>32.93454224994565</v>
      </c>
      <c r="K460" s="71">
        <v>4.3004828658517509</v>
      </c>
      <c r="L460" s="71">
        <v>22.688955585539389</v>
      </c>
      <c r="M460" s="71">
        <v>53.617916033172023</v>
      </c>
      <c r="N460" s="71">
        <v>72.986478234971642</v>
      </c>
      <c r="O460" s="71">
        <v>32.72197547538584</v>
      </c>
      <c r="P460" s="71">
        <v>36.560296875708183</v>
      </c>
      <c r="Q460" s="71">
        <v>2.5832854972874801</v>
      </c>
      <c r="R460" s="71">
        <v>0</v>
      </c>
      <c r="S460" s="71">
        <v>4.8912361327999996</v>
      </c>
      <c r="T460" s="72"/>
      <c r="U460" s="71">
        <v>2596921</v>
      </c>
      <c r="V460" s="71">
        <v>1360</v>
      </c>
      <c r="W460" s="71">
        <v>465</v>
      </c>
      <c r="X460" s="71">
        <v>9889</v>
      </c>
      <c r="Y460" s="71">
        <v>14321</v>
      </c>
      <c r="Z460" s="71">
        <v>18830</v>
      </c>
      <c r="AA460" s="71">
        <v>7281</v>
      </c>
      <c r="AB460" s="71">
        <v>34807</v>
      </c>
      <c r="AC460" s="71">
        <v>0</v>
      </c>
      <c r="AD460" s="71">
        <v>4.8912361327999996</v>
      </c>
      <c r="AE460" s="72"/>
      <c r="AF460" s="71"/>
      <c r="AG460" s="71"/>
      <c r="AH460" s="71"/>
      <c r="AI460" s="71"/>
      <c r="AJ460" s="71"/>
      <c r="AK460" s="71"/>
      <c r="AL460" s="71"/>
      <c r="AM460" s="71"/>
      <c r="AN460" s="71"/>
      <c r="AO460" s="71"/>
      <c r="AP460" s="71"/>
      <c r="AQ460" s="72"/>
      <c r="AR460" s="71">
        <v>173</v>
      </c>
      <c r="AS460" s="71">
        <v>13</v>
      </c>
      <c r="AT460" s="71">
        <v>0</v>
      </c>
      <c r="AU460" s="71">
        <v>1</v>
      </c>
      <c r="AV460" s="71">
        <v>0</v>
      </c>
      <c r="AW460" s="71">
        <v>0</v>
      </c>
      <c r="AX460" s="71"/>
      <c r="AY460" s="72"/>
      <c r="AZ460" s="71">
        <v>732.40000000000009</v>
      </c>
      <c r="BA460" s="71">
        <v>6615</v>
      </c>
      <c r="BB460" s="71">
        <v>0</v>
      </c>
      <c r="BC460" s="71">
        <v>470</v>
      </c>
      <c r="BD460" s="71">
        <v>0</v>
      </c>
      <c r="BE460" s="71">
        <v>0</v>
      </c>
      <c r="BF460" s="71"/>
      <c r="BG460" s="72"/>
      <c r="BH460" s="71">
        <v>0</v>
      </c>
      <c r="BI460" s="71">
        <v>15.259</v>
      </c>
      <c r="BJ460" s="71">
        <v>18.754999999999999</v>
      </c>
      <c r="BK460" s="71">
        <v>0</v>
      </c>
      <c r="BL460" s="71">
        <v>4.3369999999999997</v>
      </c>
      <c r="BM460" s="71">
        <v>0</v>
      </c>
      <c r="BN460" s="72"/>
      <c r="BO460" s="71">
        <v>0</v>
      </c>
      <c r="BP460" s="71">
        <v>2</v>
      </c>
      <c r="BQ460" s="71">
        <v>3</v>
      </c>
      <c r="BR460" s="71">
        <v>0</v>
      </c>
      <c r="BS460" s="71">
        <v>1</v>
      </c>
      <c r="BT460" s="71">
        <v>0</v>
      </c>
      <c r="BU460"/>
      <c r="BV460" s="70">
        <v>38.350999999999999</v>
      </c>
      <c r="BW460" s="70">
        <v>0</v>
      </c>
      <c r="BX460" s="70">
        <v>0</v>
      </c>
      <c r="BY460" s="70">
        <v>0</v>
      </c>
      <c r="BZ460" s="70">
        <v>0</v>
      </c>
      <c r="CA460" s="70">
        <v>0</v>
      </c>
      <c r="CB460" s="70">
        <v>0</v>
      </c>
      <c r="CC460" s="70">
        <v>0</v>
      </c>
      <c r="CD460" s="70">
        <v>0</v>
      </c>
    </row>
    <row r="461" spans="1:82">
      <c r="A461" s="70" t="s">
        <v>2216</v>
      </c>
      <c r="B461" s="70">
        <v>369</v>
      </c>
      <c r="C461" s="70">
        <v>12</v>
      </c>
      <c r="D461" s="70">
        <v>22</v>
      </c>
      <c r="E461" s="70">
        <v>2015</v>
      </c>
      <c r="F461" s="70" t="s">
        <v>182</v>
      </c>
      <c r="G461" s="70" t="s">
        <v>2204</v>
      </c>
      <c r="H461" s="70" t="s">
        <v>2205</v>
      </c>
      <c r="I461" s="148"/>
      <c r="J461" s="71">
        <v>27.312155803442291</v>
      </c>
      <c r="K461" s="71">
        <v>4.0558556359180384</v>
      </c>
      <c r="L461" s="71">
        <v>24.290574832455111</v>
      </c>
      <c r="M461" s="71">
        <v>50.920704345613771</v>
      </c>
      <c r="N461" s="71">
        <v>70.131221856694637</v>
      </c>
      <c r="O461" s="71">
        <v>32.244829204224985</v>
      </c>
      <c r="P461" s="71">
        <v>36.001221991051295</v>
      </c>
      <c r="Q461" s="71">
        <v>2.4796105566103401</v>
      </c>
      <c r="R461" s="71">
        <v>0</v>
      </c>
      <c r="S461" s="71">
        <v>5.2680785056400001</v>
      </c>
      <c r="T461" s="72"/>
      <c r="U461" s="71">
        <v>2119551</v>
      </c>
      <c r="V461" s="71">
        <v>1360</v>
      </c>
      <c r="W461" s="71">
        <v>465</v>
      </c>
      <c r="X461" s="71">
        <v>9889</v>
      </c>
      <c r="Y461" s="71">
        <v>14217</v>
      </c>
      <c r="Z461" s="71">
        <v>18734</v>
      </c>
      <c r="AA461" s="71">
        <v>7164</v>
      </c>
      <c r="AB461" s="71">
        <v>34129</v>
      </c>
      <c r="AC461" s="71">
        <v>0</v>
      </c>
      <c r="AD461" s="71">
        <v>5.2680785056400001</v>
      </c>
      <c r="AE461" s="72"/>
      <c r="AF461" s="71">
        <v>29734118.306869481</v>
      </c>
      <c r="AG461" s="71">
        <v>2852284.269463832</v>
      </c>
      <c r="AH461" s="71">
        <v>6138338.3571136799</v>
      </c>
      <c r="AI461" s="71">
        <v>63193643.867281467</v>
      </c>
      <c r="AJ461" s="71">
        <v>76024669.008137882</v>
      </c>
      <c r="AK461" s="71">
        <v>0</v>
      </c>
      <c r="AL461" s="71">
        <v>0</v>
      </c>
      <c r="AM461" s="71">
        <v>4677236.2842295682</v>
      </c>
      <c r="AN461" s="71">
        <v>0</v>
      </c>
      <c r="AO461" s="71">
        <v>0</v>
      </c>
      <c r="AP461" s="71">
        <v>182620290.0930959</v>
      </c>
      <c r="AQ461" s="72"/>
      <c r="AR461" s="71">
        <v>198</v>
      </c>
      <c r="AS461" s="71">
        <v>19</v>
      </c>
      <c r="AT461" s="71">
        <v>0</v>
      </c>
      <c r="AU461" s="71">
        <v>2</v>
      </c>
      <c r="AV461" s="71">
        <v>0</v>
      </c>
      <c r="AW461" s="71">
        <v>0</v>
      </c>
      <c r="AX461" s="71"/>
      <c r="AY461" s="72"/>
      <c r="AZ461" s="71">
        <v>860</v>
      </c>
      <c r="BA461" s="71">
        <v>10614</v>
      </c>
      <c r="BB461" s="71">
        <v>0</v>
      </c>
      <c r="BC461" s="71">
        <v>7278</v>
      </c>
      <c r="BD461" s="71">
        <v>0</v>
      </c>
      <c r="BE461" s="71">
        <v>0</v>
      </c>
      <c r="BF461" s="71"/>
      <c r="BG461" s="72"/>
      <c r="BH461" s="71">
        <v>0</v>
      </c>
      <c r="BI461" s="71">
        <v>15.615</v>
      </c>
      <c r="BJ461" s="71">
        <v>10.606</v>
      </c>
      <c r="BK461" s="71">
        <v>0</v>
      </c>
      <c r="BL461" s="71">
        <v>4.2130000000000001</v>
      </c>
      <c r="BM461" s="71">
        <v>0</v>
      </c>
      <c r="BN461" s="72"/>
      <c r="BO461" s="71">
        <v>0</v>
      </c>
      <c r="BP461" s="71">
        <v>2</v>
      </c>
      <c r="BQ461" s="71">
        <v>2</v>
      </c>
      <c r="BR461" s="71">
        <v>0</v>
      </c>
      <c r="BS461" s="71">
        <v>1</v>
      </c>
      <c r="BT461" s="71">
        <v>0</v>
      </c>
      <c r="BU461"/>
      <c r="BV461" s="70">
        <v>30.434000000000001</v>
      </c>
      <c r="BW461" s="70">
        <v>0</v>
      </c>
      <c r="BX461" s="70">
        <v>0</v>
      </c>
      <c r="BY461" s="70">
        <v>0</v>
      </c>
      <c r="BZ461" s="70">
        <v>0</v>
      </c>
      <c r="CA461" s="70">
        <v>0</v>
      </c>
      <c r="CB461" s="70">
        <v>0</v>
      </c>
      <c r="CC461" s="70">
        <v>0</v>
      </c>
      <c r="CD461" s="70">
        <v>0</v>
      </c>
    </row>
    <row r="462" spans="1:82">
      <c r="A462" s="70" t="s">
        <v>2217</v>
      </c>
      <c r="B462" s="70">
        <v>370</v>
      </c>
      <c r="C462" s="70">
        <v>13</v>
      </c>
      <c r="D462" s="70">
        <v>22</v>
      </c>
      <c r="E462" s="70">
        <v>2016</v>
      </c>
      <c r="F462" s="70" t="s">
        <v>155</v>
      </c>
      <c r="G462" s="1064" t="s">
        <v>2204</v>
      </c>
      <c r="H462" s="70" t="s">
        <v>2205</v>
      </c>
      <c r="I462" s="148"/>
      <c r="J462" s="71">
        <v>41.131900834160824</v>
      </c>
      <c r="K462" s="71">
        <v>4.3111889862428123</v>
      </c>
      <c r="L462" s="71">
        <v>23.016910417705592</v>
      </c>
      <c r="M462" s="71">
        <v>44.261376765354349</v>
      </c>
      <c r="N462" s="71">
        <v>71.350861037412841</v>
      </c>
      <c r="O462" s="71">
        <v>31.594820390176295</v>
      </c>
      <c r="P462" s="71">
        <v>36.537588944136608</v>
      </c>
      <c r="Q462" s="71">
        <v>2.3665260931580101</v>
      </c>
      <c r="R462" s="71">
        <v>0</v>
      </c>
      <c r="S462" s="71">
        <v>4.9923396190799991</v>
      </c>
      <c r="T462" s="72"/>
      <c r="U462" s="71">
        <v>2517865</v>
      </c>
      <c r="V462" s="71">
        <v>1360</v>
      </c>
      <c r="W462" s="71">
        <v>465</v>
      </c>
      <c r="X462" s="71">
        <v>9889</v>
      </c>
      <c r="Y462" s="71">
        <v>14215</v>
      </c>
      <c r="Z462" s="71">
        <v>18582</v>
      </c>
      <c r="AA462" s="71">
        <v>7520</v>
      </c>
      <c r="AB462" s="71">
        <v>33505</v>
      </c>
      <c r="AC462" s="71">
        <v>0</v>
      </c>
      <c r="AD462" s="71">
        <v>4.9923396190799991</v>
      </c>
      <c r="AE462" s="72"/>
      <c r="AF462" s="71">
        <v>51544542.350222878</v>
      </c>
      <c r="AG462" s="71">
        <v>2999588.1509083579</v>
      </c>
      <c r="AH462" s="71">
        <v>4143166.2813245989</v>
      </c>
      <c r="AI462" s="71">
        <v>61140660.732102454</v>
      </c>
      <c r="AJ462" s="71">
        <v>77551709.838079169</v>
      </c>
      <c r="AK462" s="71">
        <v>0</v>
      </c>
      <c r="AL462" s="71">
        <v>0</v>
      </c>
      <c r="AM462" s="71">
        <v>4595287.0174839273</v>
      </c>
      <c r="AN462" s="71">
        <v>0</v>
      </c>
      <c r="AO462" s="71">
        <v>0</v>
      </c>
      <c r="AP462" s="71">
        <v>201974954.37012139</v>
      </c>
      <c r="AQ462" s="72"/>
      <c r="AR462" s="71">
        <v>221</v>
      </c>
      <c r="AS462" s="71">
        <v>65</v>
      </c>
      <c r="AT462" s="71">
        <v>0</v>
      </c>
      <c r="AU462" s="71">
        <v>2</v>
      </c>
      <c r="AV462" s="71">
        <v>0</v>
      </c>
      <c r="AW462" s="71">
        <v>0</v>
      </c>
      <c r="AX462" s="71"/>
      <c r="AY462" s="72"/>
      <c r="AZ462" s="71">
        <v>1001.3</v>
      </c>
      <c r="BA462" s="71">
        <v>14878.5</v>
      </c>
      <c r="BB462" s="71">
        <v>0</v>
      </c>
      <c r="BC462" s="71">
        <v>7278</v>
      </c>
      <c r="BD462" s="71">
        <v>0</v>
      </c>
      <c r="BE462" s="71">
        <v>0</v>
      </c>
      <c r="BF462" s="71"/>
      <c r="BG462" s="72"/>
      <c r="BH462" s="71">
        <v>0</v>
      </c>
      <c r="BI462" s="71">
        <v>15.571999999999999</v>
      </c>
      <c r="BJ462" s="71">
        <v>18.957000000000001</v>
      </c>
      <c r="BK462" s="71">
        <v>0</v>
      </c>
      <c r="BL462" s="71">
        <v>3.8220000000000001</v>
      </c>
      <c r="BM462" s="71">
        <v>0</v>
      </c>
      <c r="BN462" s="72"/>
      <c r="BO462" s="71">
        <v>0</v>
      </c>
      <c r="BP462" s="71">
        <v>2</v>
      </c>
      <c r="BQ462" s="71">
        <v>3</v>
      </c>
      <c r="BR462" s="71">
        <v>0</v>
      </c>
      <c r="BS462" s="71">
        <v>1</v>
      </c>
      <c r="BT462" s="71">
        <v>0</v>
      </c>
      <c r="BU462"/>
      <c r="BV462" s="70">
        <v>38.350999999999999</v>
      </c>
      <c r="BW462" s="70">
        <v>0</v>
      </c>
      <c r="BX462" s="70">
        <v>0</v>
      </c>
      <c r="BY462" s="70">
        <v>0</v>
      </c>
      <c r="BZ462" s="70">
        <v>0</v>
      </c>
      <c r="CA462" s="70">
        <v>0</v>
      </c>
      <c r="CB462" s="70">
        <v>0</v>
      </c>
      <c r="CC462" s="70">
        <v>0</v>
      </c>
      <c r="CD462" s="70">
        <v>0</v>
      </c>
    </row>
    <row r="463" spans="1:82">
      <c r="A463" s="70" t="s">
        <v>2218</v>
      </c>
      <c r="B463" s="70">
        <v>371</v>
      </c>
      <c r="C463" s="70">
        <v>14</v>
      </c>
      <c r="D463" s="70">
        <v>22</v>
      </c>
      <c r="E463" s="70">
        <v>2017</v>
      </c>
      <c r="F463" s="70" t="s">
        <v>156</v>
      </c>
      <c r="G463" s="1064" t="s">
        <v>2204</v>
      </c>
      <c r="H463" s="70" t="s">
        <v>2205</v>
      </c>
      <c r="I463" s="148"/>
      <c r="J463" s="71">
        <v>34.594056694200333</v>
      </c>
      <c r="K463" s="71">
        <v>4.1830581989626312</v>
      </c>
      <c r="L463" s="71">
        <v>22.231112183934741</v>
      </c>
      <c r="M463" s="71">
        <v>39.814675841373351</v>
      </c>
      <c r="N463" s="71">
        <v>76.387633495746755</v>
      </c>
      <c r="O463" s="71">
        <v>30.868527282790389</v>
      </c>
      <c r="P463" s="71">
        <v>35.717127238074376</v>
      </c>
      <c r="Q463" s="71">
        <v>2.2428571761671598</v>
      </c>
      <c r="R463" s="71">
        <v>0</v>
      </c>
      <c r="S463" s="71">
        <v>4.8419801430000007</v>
      </c>
      <c r="T463" s="72"/>
      <c r="U463" s="71">
        <v>2623352</v>
      </c>
      <c r="V463" s="71">
        <v>1360</v>
      </c>
      <c r="W463" s="71">
        <v>465</v>
      </c>
      <c r="X463" s="71">
        <v>9889</v>
      </c>
      <c r="Y463" s="71">
        <v>14155</v>
      </c>
      <c r="Z463" s="71">
        <v>18456</v>
      </c>
      <c r="AA463" s="71">
        <v>7398</v>
      </c>
      <c r="AB463" s="71">
        <v>32837</v>
      </c>
      <c r="AC463" s="71">
        <v>0</v>
      </c>
      <c r="AD463" s="71">
        <v>4.8419801430000007</v>
      </c>
      <c r="AE463" s="72"/>
      <c r="AF463" s="71">
        <v>44272600.477653138</v>
      </c>
      <c r="AG463" s="71">
        <v>2871949.4193349429</v>
      </c>
      <c r="AH463" s="71">
        <v>4807527.1165907225</v>
      </c>
      <c r="AI463" s="71">
        <v>58266380.592542097</v>
      </c>
      <c r="AJ463" s="71">
        <v>79364105.970748305</v>
      </c>
      <c r="AK463" s="71">
        <v>0</v>
      </c>
      <c r="AL463" s="71">
        <v>0</v>
      </c>
      <c r="AM463" s="71">
        <v>4510716.3099945653</v>
      </c>
      <c r="AN463" s="71">
        <v>0</v>
      </c>
      <c r="AO463" s="71">
        <v>0</v>
      </c>
      <c r="AP463" s="71">
        <v>194093279.88686377</v>
      </c>
      <c r="AQ463" s="72"/>
      <c r="AR463" s="71">
        <v>236</v>
      </c>
      <c r="AS463" s="71">
        <v>68</v>
      </c>
      <c r="AT463" s="71">
        <v>1</v>
      </c>
      <c r="AU463" s="71">
        <v>2</v>
      </c>
      <c r="AV463" s="71">
        <v>0</v>
      </c>
      <c r="AW463" s="71">
        <v>1</v>
      </c>
      <c r="AX463" s="71"/>
      <c r="AY463" s="72"/>
      <c r="AZ463" s="71">
        <v>1104</v>
      </c>
      <c r="BA463" s="71">
        <v>16433.2</v>
      </c>
      <c r="BB463" s="71">
        <v>19.5</v>
      </c>
      <c r="BC463" s="71">
        <v>7278</v>
      </c>
      <c r="BD463" s="71">
        <v>0</v>
      </c>
      <c r="BE463" s="71">
        <v>40</v>
      </c>
      <c r="BF463" s="71"/>
      <c r="BG463" s="72"/>
      <c r="BH463" s="71">
        <v>0</v>
      </c>
      <c r="BI463" s="71">
        <v>15.327999999999999</v>
      </c>
      <c r="BJ463" s="71">
        <v>12.007</v>
      </c>
      <c r="BK463" s="71">
        <v>0</v>
      </c>
      <c r="BL463" s="71">
        <v>4.3520000000000003</v>
      </c>
      <c r="BM463" s="71">
        <v>0</v>
      </c>
      <c r="BN463" s="72"/>
      <c r="BO463" s="71">
        <v>0</v>
      </c>
      <c r="BP463" s="71">
        <v>2</v>
      </c>
      <c r="BQ463" s="71">
        <v>2</v>
      </c>
      <c r="BR463" s="71">
        <v>0</v>
      </c>
      <c r="BS463" s="71">
        <v>1</v>
      </c>
      <c r="BT463" s="71">
        <v>0</v>
      </c>
      <c r="BU463"/>
      <c r="BV463" s="70">
        <v>31.687000000000001</v>
      </c>
      <c r="BW463" s="70">
        <v>0</v>
      </c>
      <c r="BX463" s="70">
        <v>0</v>
      </c>
      <c r="BY463" s="70">
        <v>0</v>
      </c>
      <c r="BZ463" s="70">
        <v>0</v>
      </c>
      <c r="CA463" s="70">
        <v>0</v>
      </c>
      <c r="CB463" s="70">
        <v>0</v>
      </c>
      <c r="CC463" s="70">
        <v>0</v>
      </c>
      <c r="CD463" s="70">
        <v>0</v>
      </c>
    </row>
    <row r="464" spans="1:82">
      <c r="A464" s="70" t="s">
        <v>2219</v>
      </c>
      <c r="B464" s="70">
        <v>372</v>
      </c>
      <c r="C464" s="70">
        <v>15</v>
      </c>
      <c r="D464" s="70">
        <v>22</v>
      </c>
      <c r="E464" s="70">
        <v>2018</v>
      </c>
      <c r="F464" s="70" t="s">
        <v>183</v>
      </c>
      <c r="G464" s="70" t="s">
        <v>2204</v>
      </c>
      <c r="H464" s="70" t="s">
        <v>2205</v>
      </c>
      <c r="I464" s="148"/>
      <c r="J464" s="71">
        <v>41.465947051090723</v>
      </c>
      <c r="K464" s="71">
        <v>3.9555286549068041</v>
      </c>
      <c r="L464" s="71">
        <v>20.374408041214107</v>
      </c>
      <c r="M464" s="71">
        <v>41.717157955274523</v>
      </c>
      <c r="N464" s="71">
        <v>64.858173991124232</v>
      </c>
      <c r="O464" s="71">
        <v>30.106410317218813</v>
      </c>
      <c r="P464" s="71">
        <v>34.86448241832624</v>
      </c>
      <c r="Q464" s="71">
        <v>2.0418769281764901</v>
      </c>
      <c r="R464" s="71">
        <v>0</v>
      </c>
      <c r="S464" s="71">
        <v>3.9009002604000007</v>
      </c>
      <c r="T464" s="72"/>
      <c r="U464" s="71">
        <v>2833734</v>
      </c>
      <c r="V464" s="71">
        <v>1360</v>
      </c>
      <c r="W464" s="71">
        <v>465</v>
      </c>
      <c r="X464" s="71">
        <v>9889</v>
      </c>
      <c r="Y464" s="71">
        <v>14104</v>
      </c>
      <c r="Z464" s="71">
        <v>18345</v>
      </c>
      <c r="AA464" s="71">
        <v>7294</v>
      </c>
      <c r="AB464" s="71">
        <v>32216</v>
      </c>
      <c r="AC464" s="71">
        <v>0</v>
      </c>
      <c r="AD464" s="71">
        <v>3.9009002604000012</v>
      </c>
      <c r="AE464" s="72"/>
      <c r="AF464" s="71">
        <v>52217923.64039699</v>
      </c>
      <c r="AG464" s="71">
        <v>2687194.4077895358</v>
      </c>
      <c r="AH464" s="71">
        <v>4632871.9821236739</v>
      </c>
      <c r="AI464" s="71">
        <v>58843166.016311847</v>
      </c>
      <c r="AJ464" s="71">
        <v>71170848.233156651</v>
      </c>
      <c r="AK464" s="71">
        <v>0</v>
      </c>
      <c r="AL464" s="71">
        <v>0</v>
      </c>
      <c r="AM464" s="71">
        <v>4434568.1826864798</v>
      </c>
      <c r="AN464" s="71">
        <v>0</v>
      </c>
      <c r="AO464" s="71">
        <v>0</v>
      </c>
      <c r="AP464" s="71">
        <v>193986572.46246517</v>
      </c>
      <c r="AQ464" s="72"/>
      <c r="AR464" s="71">
        <v>249</v>
      </c>
      <c r="AS464" s="71">
        <v>69</v>
      </c>
      <c r="AT464" s="71">
        <v>1</v>
      </c>
      <c r="AU464" s="71">
        <v>2</v>
      </c>
      <c r="AV464" s="71">
        <v>0</v>
      </c>
      <c r="AW464" s="71">
        <v>1</v>
      </c>
      <c r="AX464" s="71"/>
      <c r="AY464" s="72"/>
      <c r="AZ464" s="71">
        <v>1182.5999999999999</v>
      </c>
      <c r="BA464" s="71">
        <v>18323</v>
      </c>
      <c r="BB464" s="71">
        <v>20</v>
      </c>
      <c r="BC464" s="71">
        <v>7278</v>
      </c>
      <c r="BD464" s="71">
        <v>0</v>
      </c>
      <c r="BE464" s="71">
        <v>40</v>
      </c>
      <c r="BF464" s="71"/>
      <c r="BG464" s="72"/>
      <c r="BH464" s="71">
        <v>0</v>
      </c>
      <c r="BI464" s="71">
        <v>14.683999999999999</v>
      </c>
      <c r="BJ464" s="71">
        <v>19.748999999999999</v>
      </c>
      <c r="BK464" s="71">
        <v>0</v>
      </c>
      <c r="BL464" s="71">
        <v>4.0609999999999999</v>
      </c>
      <c r="BM464" s="71">
        <v>0</v>
      </c>
      <c r="BN464" s="72"/>
      <c r="BO464" s="71">
        <v>0</v>
      </c>
      <c r="BP464" s="71">
        <v>2</v>
      </c>
      <c r="BQ464" s="71">
        <v>3</v>
      </c>
      <c r="BR464" s="71">
        <v>0</v>
      </c>
      <c r="BS464" s="71">
        <v>1</v>
      </c>
      <c r="BT464" s="71">
        <v>0</v>
      </c>
      <c r="BU464"/>
      <c r="BV464" s="70">
        <v>38.494</v>
      </c>
      <c r="BW464" s="70">
        <v>0</v>
      </c>
      <c r="BX464" s="70">
        <v>0</v>
      </c>
      <c r="BY464" s="70">
        <v>0</v>
      </c>
      <c r="BZ464" s="70">
        <v>0</v>
      </c>
      <c r="CA464" s="70">
        <v>0</v>
      </c>
      <c r="CB464" s="70">
        <v>0</v>
      </c>
      <c r="CC464" s="70">
        <v>0</v>
      </c>
      <c r="CD464" s="70">
        <v>0</v>
      </c>
    </row>
    <row r="465" spans="1:82">
      <c r="A465" s="70" t="s">
        <v>2220</v>
      </c>
      <c r="B465" s="70">
        <v>373</v>
      </c>
      <c r="C465" s="70">
        <v>16</v>
      </c>
      <c r="D465" s="70">
        <v>22</v>
      </c>
      <c r="E465" s="70">
        <v>2019</v>
      </c>
      <c r="F465" s="70" t="s">
        <v>158</v>
      </c>
      <c r="G465" s="70" t="s">
        <v>2204</v>
      </c>
      <c r="H465" s="70" t="s">
        <v>2205</v>
      </c>
      <c r="I465" s="148"/>
      <c r="J465" s="71">
        <v>38.959592916051122</v>
      </c>
      <c r="K465" s="71">
        <v>3.7069185872123409</v>
      </c>
      <c r="L465" s="71">
        <v>20.563075305927722</v>
      </c>
      <c r="M465" s="71">
        <v>39.425076209532499</v>
      </c>
      <c r="N465" s="71">
        <v>60.667197623424052</v>
      </c>
      <c r="O465" s="71">
        <v>28.896267625082075</v>
      </c>
      <c r="P465" s="71">
        <v>32.531625811686077</v>
      </c>
      <c r="Q465" s="71">
        <v>1.94232916014659</v>
      </c>
      <c r="R465" s="71">
        <v>0</v>
      </c>
      <c r="S465" s="71">
        <v>4.6832894262000009</v>
      </c>
      <c r="T465" s="72"/>
      <c r="U465" s="71">
        <v>2808063</v>
      </c>
      <c r="V465" s="71">
        <v>1360</v>
      </c>
      <c r="W465" s="71">
        <v>465</v>
      </c>
      <c r="X465" s="71">
        <v>9889</v>
      </c>
      <c r="Y465" s="71">
        <v>14016</v>
      </c>
      <c r="Z465" s="71">
        <v>18091</v>
      </c>
      <c r="AA465" s="71">
        <v>6755</v>
      </c>
      <c r="AB465" s="71">
        <v>31475</v>
      </c>
      <c r="AC465" s="71">
        <v>0</v>
      </c>
      <c r="AD465" s="71">
        <v>4.6832894262000009</v>
      </c>
      <c r="AE465" s="72"/>
      <c r="AF465" s="71">
        <v>52387308.567363463</v>
      </c>
      <c r="AG465" s="71">
        <v>2585428.1158670089</v>
      </c>
      <c r="AH465" s="71">
        <v>4824097.0281778444</v>
      </c>
      <c r="AI465" s="71">
        <v>56940535.053149723</v>
      </c>
      <c r="AJ465" s="71">
        <v>67562244.880876452</v>
      </c>
      <c r="AK465" s="71">
        <v>0</v>
      </c>
      <c r="AL465" s="71">
        <v>0</v>
      </c>
      <c r="AM465" s="71">
        <v>4286658.0563268587</v>
      </c>
      <c r="AN465" s="71">
        <v>0</v>
      </c>
      <c r="AO465" s="71">
        <v>0</v>
      </c>
      <c r="AP465" s="71">
        <v>188586271.70176136</v>
      </c>
      <c r="AQ465" s="72"/>
      <c r="AR465" s="71">
        <v>264</v>
      </c>
      <c r="AS465" s="71">
        <v>72</v>
      </c>
      <c r="AT465" s="71">
        <v>1</v>
      </c>
      <c r="AU465" s="71">
        <v>2</v>
      </c>
      <c r="AV465" s="71">
        <v>0</v>
      </c>
      <c r="AW465" s="71">
        <v>1</v>
      </c>
      <c r="AX465" s="71"/>
      <c r="AY465" s="72"/>
      <c r="AZ465" s="71">
        <v>1260.8</v>
      </c>
      <c r="BA465" s="71">
        <v>18471.7</v>
      </c>
      <c r="BB465" s="71">
        <v>19.5</v>
      </c>
      <c r="BC465" s="71">
        <v>7278</v>
      </c>
      <c r="BD465" s="71">
        <v>0</v>
      </c>
      <c r="BE465" s="71">
        <v>40</v>
      </c>
      <c r="BF465" s="71"/>
      <c r="BG465" s="72"/>
      <c r="BH465" s="71">
        <v>0</v>
      </c>
      <c r="BI465" s="71">
        <v>13.616</v>
      </c>
      <c r="BJ465" s="71">
        <v>18.806999999999999</v>
      </c>
      <c r="BK465" s="71">
        <v>0</v>
      </c>
      <c r="BL465" s="71">
        <v>4.0449999999999999</v>
      </c>
      <c r="BM465" s="71">
        <v>0</v>
      </c>
      <c r="BN465" s="72"/>
      <c r="BO465" s="71">
        <v>0</v>
      </c>
      <c r="BP465" s="71">
        <v>2</v>
      </c>
      <c r="BQ465" s="71">
        <v>3</v>
      </c>
      <c r="BR465" s="71">
        <v>0</v>
      </c>
      <c r="BS465" s="71">
        <v>1</v>
      </c>
      <c r="BT465" s="71">
        <v>0</v>
      </c>
      <c r="BU465"/>
      <c r="BV465" s="70">
        <v>36.468000000000004</v>
      </c>
      <c r="BW465" s="70">
        <v>0</v>
      </c>
      <c r="BX465" s="70">
        <v>0</v>
      </c>
      <c r="BY465" s="70">
        <v>0</v>
      </c>
      <c r="BZ465" s="70">
        <v>0</v>
      </c>
      <c r="CA465" s="70">
        <v>0</v>
      </c>
      <c r="CB465" s="70">
        <v>0</v>
      </c>
      <c r="CC465" s="70">
        <v>0</v>
      </c>
      <c r="CD465" s="70">
        <v>0</v>
      </c>
    </row>
    <row r="466" spans="1:82">
      <c r="A466" s="70" t="s">
        <v>2221</v>
      </c>
      <c r="B466" s="70">
        <v>374</v>
      </c>
      <c r="C466" s="70">
        <v>17</v>
      </c>
      <c r="D466" s="70">
        <v>22</v>
      </c>
      <c r="E466" s="70">
        <v>2020</v>
      </c>
      <c r="F466" s="70" t="s">
        <v>159</v>
      </c>
      <c r="G466" s="70" t="s">
        <v>2204</v>
      </c>
      <c r="H466" s="70" t="s">
        <v>2205</v>
      </c>
      <c r="I466" s="148"/>
      <c r="J466" s="71">
        <v>35.870243125461897</v>
      </c>
      <c r="K466" s="71">
        <v>3.7010855051249592</v>
      </c>
      <c r="L466" s="71">
        <v>20.864315074577565</v>
      </c>
      <c r="M466" s="71">
        <v>33.338923236095638</v>
      </c>
      <c r="N466" s="71">
        <v>56.843285160786202</v>
      </c>
      <c r="O466" s="71">
        <v>25.304620946626407</v>
      </c>
      <c r="P466" s="71">
        <v>30.325712337978274</v>
      </c>
      <c r="Q466" s="71">
        <v>1.8197637669842599</v>
      </c>
      <c r="R466" s="71">
        <v>0</v>
      </c>
      <c r="S466" s="71">
        <v>5.7294367700000004</v>
      </c>
      <c r="T466" s="72"/>
      <c r="U466" s="71">
        <v>2722541</v>
      </c>
      <c r="V466" s="71">
        <v>1169</v>
      </c>
      <c r="W466" s="71">
        <v>565</v>
      </c>
      <c r="X466" s="71">
        <v>8917</v>
      </c>
      <c r="Y466" s="71">
        <v>13960</v>
      </c>
      <c r="Z466" s="71">
        <v>18082</v>
      </c>
      <c r="AA466" s="71">
        <v>6693</v>
      </c>
      <c r="AB466" s="71">
        <v>30864</v>
      </c>
      <c r="AC466" s="71">
        <v>0</v>
      </c>
      <c r="AD466" s="71">
        <v>5.7294367700000004</v>
      </c>
      <c r="AE466" s="72"/>
      <c r="AF466" s="71">
        <v>47922885.054841049</v>
      </c>
      <c r="AG466" s="71">
        <v>2632558.2679465418</v>
      </c>
      <c r="AH466" s="71">
        <v>5058725.6658422444</v>
      </c>
      <c r="AI466" s="71">
        <v>51275324.481453478</v>
      </c>
      <c r="AJ466" s="71">
        <v>67458614.70089817</v>
      </c>
      <c r="AK466" s="71"/>
      <c r="AL466" s="71"/>
      <c r="AM466" s="71">
        <v>4028094.9061920107</v>
      </c>
      <c r="AN466" s="71"/>
      <c r="AO466" s="71"/>
      <c r="AP466" s="71">
        <v>178376203.07717347</v>
      </c>
      <c r="AQ466" s="72"/>
      <c r="AR466" s="71">
        <v>276</v>
      </c>
      <c r="AS466" s="71">
        <v>87</v>
      </c>
      <c r="AT466" s="71">
        <v>1</v>
      </c>
      <c r="AU466" s="71">
        <v>2</v>
      </c>
      <c r="AV466" s="71">
        <v>0</v>
      </c>
      <c r="AW466" s="71">
        <v>1</v>
      </c>
      <c r="AX466" s="71"/>
      <c r="AY466" s="72"/>
      <c r="AZ466" s="71">
        <v>1317.6</v>
      </c>
      <c r="BA466" s="71">
        <v>19214.2</v>
      </c>
      <c r="BB466" s="71">
        <v>19.5</v>
      </c>
      <c r="BC466" s="71">
        <v>7278</v>
      </c>
      <c r="BD466" s="71">
        <v>0</v>
      </c>
      <c r="BE466" s="71">
        <v>40</v>
      </c>
      <c r="BF466" s="71"/>
      <c r="BG466" s="72"/>
      <c r="BH466" s="71">
        <v>0</v>
      </c>
      <c r="BI466" s="71">
        <v>12.387</v>
      </c>
      <c r="BJ466" s="71">
        <v>15.945</v>
      </c>
      <c r="BK466" s="71">
        <v>0</v>
      </c>
      <c r="BL466" s="71">
        <v>4.0380000000000003</v>
      </c>
      <c r="BM466" s="71">
        <v>0</v>
      </c>
      <c r="BN466" s="72"/>
      <c r="BO466" s="71">
        <v>0</v>
      </c>
      <c r="BP466" s="71">
        <v>2</v>
      </c>
      <c r="BQ466" s="71">
        <v>3</v>
      </c>
      <c r="BR466" s="71">
        <v>0</v>
      </c>
      <c r="BS466" s="71">
        <v>1</v>
      </c>
      <c r="BT466" s="71">
        <v>0</v>
      </c>
      <c r="BU466"/>
      <c r="BV466" s="70">
        <v>32.369999999999997</v>
      </c>
      <c r="BW466" s="70">
        <v>0</v>
      </c>
      <c r="BX466" s="70">
        <v>0</v>
      </c>
      <c r="BY466" s="70">
        <v>0</v>
      </c>
      <c r="BZ466" s="70">
        <v>0</v>
      </c>
      <c r="CA466" s="70">
        <v>0</v>
      </c>
      <c r="CB466" s="70">
        <v>0</v>
      </c>
      <c r="CC466" s="70">
        <v>0</v>
      </c>
      <c r="CD466" s="70">
        <v>0</v>
      </c>
    </row>
    <row r="467" spans="1:82">
      <c r="A467" s="70" t="s">
        <v>2222</v>
      </c>
      <c r="B467" s="70">
        <v>374</v>
      </c>
      <c r="C467" s="70">
        <v>18</v>
      </c>
      <c r="D467" s="70">
        <v>22</v>
      </c>
      <c r="E467" s="70">
        <v>2021</v>
      </c>
      <c r="F467" s="70" t="s">
        <v>160</v>
      </c>
      <c r="G467" s="70" t="s">
        <v>2204</v>
      </c>
      <c r="H467" s="70" t="s">
        <v>2205</v>
      </c>
      <c r="I467" s="148"/>
      <c r="J467" s="71">
        <v>38.510132983986097</v>
      </c>
      <c r="K467" s="71">
        <v>3.6210306348595891</v>
      </c>
      <c r="L467" s="71">
        <v>21.819088210638402</v>
      </c>
      <c r="M467" s="71">
        <v>38.741283823993975</v>
      </c>
      <c r="N467" s="71">
        <v>60.855376052176119</v>
      </c>
      <c r="O467" s="71">
        <v>24.207565369347858</v>
      </c>
      <c r="P467" s="71">
        <v>30.751264328973747</v>
      </c>
      <c r="Q467" s="71">
        <v>1.7581525779515901</v>
      </c>
      <c r="R467" s="71">
        <v>0</v>
      </c>
      <c r="S467" s="71">
        <v>5.0978526500000001</v>
      </c>
      <c r="T467" s="72"/>
      <c r="U467" s="71">
        <v>3034015</v>
      </c>
      <c r="V467" s="71">
        <v>1169</v>
      </c>
      <c r="W467" s="71">
        <v>565</v>
      </c>
      <c r="X467" s="71">
        <v>8917</v>
      </c>
      <c r="Y467" s="71">
        <v>13809</v>
      </c>
      <c r="Z467" s="71">
        <v>17811</v>
      </c>
      <c r="AA467" s="71">
        <v>6618</v>
      </c>
      <c r="AB467" s="71">
        <v>30112</v>
      </c>
      <c r="AC467" s="71">
        <v>0</v>
      </c>
      <c r="AD467" s="71">
        <v>5.0978526500000001</v>
      </c>
      <c r="AE467" s="72"/>
      <c r="AF467" s="71">
        <v>52348136.717908911</v>
      </c>
      <c r="AG467" s="71">
        <v>2471785.2710961397</v>
      </c>
      <c r="AH467" s="71">
        <v>4638122.228135692</v>
      </c>
      <c r="AI467" s="71">
        <v>58380618.152237915</v>
      </c>
      <c r="AJ467" s="71">
        <v>72530840.012984633</v>
      </c>
      <c r="AK467" s="71">
        <v>0</v>
      </c>
      <c r="AL467" s="71">
        <v>0</v>
      </c>
      <c r="AM467" s="71">
        <v>3952618.1896685613</v>
      </c>
      <c r="AN467" s="71">
        <v>0</v>
      </c>
      <c r="AO467" s="71">
        <v>0</v>
      </c>
      <c r="AP467" s="71">
        <v>194322120.57203186</v>
      </c>
      <c r="AQ467" s="72"/>
      <c r="AR467" s="71">
        <v>287</v>
      </c>
      <c r="AS467" s="71">
        <v>87</v>
      </c>
      <c r="AT467" s="71">
        <v>1</v>
      </c>
      <c r="AU467" s="71">
        <v>2</v>
      </c>
      <c r="AV467" s="71">
        <v>0</v>
      </c>
      <c r="AW467" s="71">
        <v>2</v>
      </c>
      <c r="AX467" s="71"/>
      <c r="AY467" s="72"/>
      <c r="AZ467" s="71">
        <v>1401.5</v>
      </c>
      <c r="BA467" s="71">
        <v>19214.2</v>
      </c>
      <c r="BB467" s="71">
        <v>19.5</v>
      </c>
      <c r="BC467" s="71">
        <v>7278</v>
      </c>
      <c r="BD467" s="71">
        <v>0</v>
      </c>
      <c r="BE467" s="71">
        <v>80</v>
      </c>
      <c r="BF467" s="71"/>
      <c r="BG467" s="72"/>
      <c r="BH467" s="71">
        <v>0</v>
      </c>
      <c r="BI467" s="71">
        <v>13.737</v>
      </c>
      <c r="BJ467" s="71">
        <v>16.832000000000001</v>
      </c>
      <c r="BK467" s="71">
        <v>0</v>
      </c>
      <c r="BL467" s="71">
        <v>3.895</v>
      </c>
      <c r="BM467" s="71">
        <v>0</v>
      </c>
      <c r="BN467" s="72"/>
      <c r="BO467" s="71">
        <v>0</v>
      </c>
      <c r="BP467" s="71">
        <v>2</v>
      </c>
      <c r="BQ467" s="71">
        <v>3</v>
      </c>
      <c r="BR467" s="71">
        <v>0</v>
      </c>
      <c r="BS467" s="71">
        <v>1</v>
      </c>
      <c r="BT467" s="71">
        <v>0</v>
      </c>
      <c r="BU467"/>
      <c r="BV467" s="70">
        <v>34.463999999999999</v>
      </c>
      <c r="BW467" s="70">
        <v>0</v>
      </c>
      <c r="BX467" s="70">
        <v>0</v>
      </c>
      <c r="BY467" s="70">
        <v>0</v>
      </c>
      <c r="BZ467" s="70">
        <v>0</v>
      </c>
      <c r="CA467" s="70">
        <v>0</v>
      </c>
      <c r="CB467" s="70">
        <v>0</v>
      </c>
      <c r="CC467" s="70">
        <v>0</v>
      </c>
      <c r="CD467" s="70">
        <v>0</v>
      </c>
    </row>
    <row r="468" spans="1:82">
      <c r="A468" s="70" t="s">
        <v>2223</v>
      </c>
      <c r="B468" s="70">
        <v>374</v>
      </c>
      <c r="C468" s="70">
        <v>19</v>
      </c>
      <c r="D468" s="70">
        <v>22</v>
      </c>
      <c r="E468" s="70">
        <v>2022</v>
      </c>
      <c r="F468" s="70" t="s">
        <v>161</v>
      </c>
      <c r="G468" s="70" t="s">
        <v>2204</v>
      </c>
      <c r="H468" s="70" t="s">
        <v>2205</v>
      </c>
      <c r="I468" s="148"/>
      <c r="J468" s="71">
        <v>31.764993261881788</v>
      </c>
      <c r="K468" s="71">
        <v>3.3188480078536564</v>
      </c>
      <c r="L468" s="71">
        <v>17.650668340169062</v>
      </c>
      <c r="M468" s="71">
        <v>37.936000708340693</v>
      </c>
      <c r="N468" s="71">
        <v>57.165033484992577</v>
      </c>
      <c r="O468" s="71">
        <v>25.275622983612465</v>
      </c>
      <c r="P468" s="71">
        <v>30.120175125291592</v>
      </c>
      <c r="Q468" s="71">
        <v>1.7271823093153451</v>
      </c>
      <c r="R468" s="71">
        <v>0</v>
      </c>
      <c r="S468" s="71">
        <v>3.0450039155424</v>
      </c>
      <c r="T468" s="72"/>
      <c r="U468" s="71">
        <v>3306686</v>
      </c>
      <c r="V468" s="71">
        <v>1169</v>
      </c>
      <c r="W468" s="71">
        <v>565</v>
      </c>
      <c r="X468" s="71">
        <v>8917</v>
      </c>
      <c r="Y468" s="71">
        <v>13649</v>
      </c>
      <c r="Z468" s="71">
        <v>17669</v>
      </c>
      <c r="AA468" s="71">
        <v>6581</v>
      </c>
      <c r="AB468" s="71">
        <v>29339</v>
      </c>
      <c r="AC468" s="71">
        <v>0</v>
      </c>
      <c r="AD468" s="71">
        <v>3.0450039155424</v>
      </c>
      <c r="AE468" s="72"/>
      <c r="AF468" s="71">
        <v>45042281.874054976</v>
      </c>
      <c r="AG468" s="71">
        <v>2310179.6330165127</v>
      </c>
      <c r="AH468" s="71">
        <v>4951068.7366166543</v>
      </c>
      <c r="AI468" s="71">
        <v>56908069.099145256</v>
      </c>
      <c r="AJ468" s="71">
        <v>71999671.910399526</v>
      </c>
      <c r="AK468" s="71">
        <v>0</v>
      </c>
      <c r="AL468" s="71">
        <v>0</v>
      </c>
      <c r="AM468" s="71">
        <v>3788465.6906103636</v>
      </c>
      <c r="AN468" s="71">
        <v>0</v>
      </c>
      <c r="AO468" s="71">
        <v>0</v>
      </c>
      <c r="AP468" s="71">
        <v>184999736.94384328</v>
      </c>
      <c r="AQ468" s="72"/>
      <c r="AR468" s="71">
        <v>313</v>
      </c>
      <c r="AS468" s="71">
        <v>87</v>
      </c>
      <c r="AT468" s="71">
        <v>1</v>
      </c>
      <c r="AU468" s="71">
        <v>3</v>
      </c>
      <c r="AV468" s="71">
        <v>0</v>
      </c>
      <c r="AW468" s="71">
        <v>2</v>
      </c>
      <c r="AX468" s="71"/>
      <c r="AY468" s="72"/>
      <c r="AZ468" s="71">
        <v>1563.3</v>
      </c>
      <c r="BA468" s="71">
        <v>19214.2</v>
      </c>
      <c r="BB468" s="71">
        <v>19.5</v>
      </c>
      <c r="BC468" s="71">
        <v>17604</v>
      </c>
      <c r="BD468" s="71">
        <v>0</v>
      </c>
      <c r="BE468" s="71">
        <v>80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2224</v>
      </c>
      <c r="B469" s="70">
        <v>374</v>
      </c>
      <c r="C469" s="70">
        <v>20</v>
      </c>
      <c r="D469" s="70">
        <v>22</v>
      </c>
      <c r="E469" s="70">
        <v>2023</v>
      </c>
      <c r="F469" s="70" t="s">
        <v>1539</v>
      </c>
      <c r="G469" s="70" t="s">
        <v>2204</v>
      </c>
      <c r="H469" s="70" t="s">
        <v>2205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336</v>
      </c>
      <c r="AS469" s="71">
        <v>87</v>
      </c>
      <c r="AT469" s="71">
        <v>1</v>
      </c>
      <c r="AU469" s="71">
        <v>3</v>
      </c>
      <c r="AV469" s="71">
        <v>0</v>
      </c>
      <c r="AW469" s="71">
        <v>2</v>
      </c>
      <c r="AX469" s="71"/>
      <c r="AY469" s="72"/>
      <c r="AZ469" s="71">
        <v>1713.7000000000007</v>
      </c>
      <c r="BA469" s="71">
        <v>19214.2</v>
      </c>
      <c r="BB469" s="71">
        <v>19.5</v>
      </c>
      <c r="BC469" s="71">
        <v>17604</v>
      </c>
      <c r="BD469" s="71">
        <v>0</v>
      </c>
      <c r="BE469" s="71">
        <v>80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2225</v>
      </c>
      <c r="B470" s="70">
        <v>374</v>
      </c>
      <c r="C470" s="70">
        <v>21</v>
      </c>
      <c r="D470" s="70">
        <v>22</v>
      </c>
      <c r="E470" s="70">
        <v>2024</v>
      </c>
      <c r="F470" s="70" t="s">
        <v>1554</v>
      </c>
      <c r="G470" s="70" t="s">
        <v>2204</v>
      </c>
      <c r="H470" s="70" t="s">
        <v>2205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2226</v>
      </c>
      <c r="B471" s="70">
        <v>358</v>
      </c>
      <c r="C471" s="70">
        <v>1</v>
      </c>
      <c r="D471" s="70">
        <v>22</v>
      </c>
      <c r="E471" s="70">
        <v>1990</v>
      </c>
      <c r="F471" s="70" t="s">
        <v>787</v>
      </c>
      <c r="G471" s="70" t="s">
        <v>2227</v>
      </c>
      <c r="H471" s="70" t="s">
        <v>2228</v>
      </c>
      <c r="I471" s="148"/>
      <c r="J471" s="71">
        <v>50.099779685715582</v>
      </c>
      <c r="K471" s="71">
        <v>4.8414297752769198</v>
      </c>
      <c r="L471" s="71">
        <v>40.195694767307472</v>
      </c>
      <c r="M471" s="71">
        <v>20.640591952283849</v>
      </c>
      <c r="N471" s="71">
        <v>26.687133119324741</v>
      </c>
      <c r="O471" s="71">
        <v>26.335259037873179</v>
      </c>
      <c r="P471" s="71">
        <v>48.877503218790487</v>
      </c>
      <c r="Q471" s="71">
        <v>2.2922275364178999</v>
      </c>
      <c r="R471" s="71">
        <v>0</v>
      </c>
      <c r="S471" s="71">
        <v>2.0862899539826518</v>
      </c>
      <c r="T471" s="72"/>
      <c r="U471" s="71">
        <v>1731218</v>
      </c>
      <c r="V471" s="71">
        <v>1642</v>
      </c>
      <c r="W471" s="71">
        <v>437</v>
      </c>
      <c r="X471" s="71">
        <v>8003</v>
      </c>
      <c r="Y471" s="71">
        <v>11514</v>
      </c>
      <c r="Z471" s="71">
        <v>10832</v>
      </c>
      <c r="AA471" s="71">
        <v>11868</v>
      </c>
      <c r="AB471" s="71">
        <v>37218</v>
      </c>
      <c r="AC471" s="71">
        <v>0</v>
      </c>
      <c r="AD471" s="71">
        <v>2.0862899539826518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2229</v>
      </c>
      <c r="B472" s="70">
        <v>359</v>
      </c>
      <c r="C472" s="70">
        <v>2</v>
      </c>
      <c r="D472" s="70">
        <v>22</v>
      </c>
      <c r="E472" s="70">
        <v>2005</v>
      </c>
      <c r="F472" s="70" t="s">
        <v>789</v>
      </c>
      <c r="G472" s="70" t="s">
        <v>2227</v>
      </c>
      <c r="H472" s="70" t="s">
        <v>2228</v>
      </c>
      <c r="I472" s="148"/>
      <c r="J472" s="71">
        <v>32.182292766833449</v>
      </c>
      <c r="K472" s="71">
        <v>2.9110910281377209</v>
      </c>
      <c r="L472" s="71">
        <v>28.341093997771679</v>
      </c>
      <c r="M472" s="71">
        <v>34.897735734429887</v>
      </c>
      <c r="N472" s="71">
        <v>34.37247477594584</v>
      </c>
      <c r="O472" s="71">
        <v>37.96279131153107</v>
      </c>
      <c r="P472" s="71">
        <v>50.075431213004769</v>
      </c>
      <c r="Q472" s="71">
        <v>2.0545778889821902</v>
      </c>
      <c r="R472" s="71">
        <v>0</v>
      </c>
      <c r="S472" s="71">
        <v>0</v>
      </c>
      <c r="T472" s="72"/>
      <c r="U472" s="71">
        <v>1380227</v>
      </c>
      <c r="V472" s="71">
        <v>1255</v>
      </c>
      <c r="W472" s="71">
        <v>277</v>
      </c>
      <c r="X472" s="71">
        <v>7220</v>
      </c>
      <c r="Y472" s="71">
        <v>13544</v>
      </c>
      <c r="Z472" s="71">
        <v>18069</v>
      </c>
      <c r="AA472" s="71">
        <v>9958</v>
      </c>
      <c r="AB472" s="71">
        <v>34874</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2230</v>
      </c>
      <c r="B473" s="70">
        <v>360</v>
      </c>
      <c r="C473" s="70">
        <v>3</v>
      </c>
      <c r="D473" s="70">
        <v>22</v>
      </c>
      <c r="E473" s="70">
        <v>2006</v>
      </c>
      <c r="F473" s="70" t="s">
        <v>790</v>
      </c>
      <c r="G473" s="70" t="s">
        <v>2227</v>
      </c>
      <c r="H473" s="70" t="s">
        <v>2228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2231</v>
      </c>
      <c r="B474" s="70">
        <v>361</v>
      </c>
      <c r="C474" s="70">
        <v>4</v>
      </c>
      <c r="D474" s="70">
        <v>22</v>
      </c>
      <c r="E474" s="70">
        <v>2007</v>
      </c>
      <c r="F474" s="70" t="s">
        <v>791</v>
      </c>
      <c r="G474" s="70" t="s">
        <v>2227</v>
      </c>
      <c r="H474" s="70" t="s">
        <v>2228</v>
      </c>
      <c r="I474" s="148"/>
      <c r="J474" s="71">
        <v>42.555863200108888</v>
      </c>
      <c r="K474" s="71">
        <v>2.6235180348877192</v>
      </c>
      <c r="L474" s="71">
        <v>25.114918512206199</v>
      </c>
      <c r="M474" s="71">
        <v>31.30736060788233</v>
      </c>
      <c r="N474" s="71">
        <v>37.452569129151577</v>
      </c>
      <c r="O474" s="71">
        <v>36.767018211772957</v>
      </c>
      <c r="P474" s="71">
        <v>48.695597449457907</v>
      </c>
      <c r="Q474" s="71">
        <v>2.1223255030940602</v>
      </c>
      <c r="R474" s="71">
        <v>0</v>
      </c>
      <c r="S474" s="71">
        <v>0</v>
      </c>
      <c r="T474" s="72"/>
      <c r="U474" s="71">
        <v>2039056</v>
      </c>
      <c r="V474" s="71">
        <v>1178</v>
      </c>
      <c r="W474" s="71">
        <v>280</v>
      </c>
      <c r="X474" s="71">
        <v>8098</v>
      </c>
      <c r="Y474" s="71">
        <v>13561</v>
      </c>
      <c r="Z474" s="71">
        <v>18192</v>
      </c>
      <c r="AA474" s="71">
        <v>9536</v>
      </c>
      <c r="AB474" s="71">
        <v>34119</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2232</v>
      </c>
      <c r="B475" s="70">
        <v>362</v>
      </c>
      <c r="C475" s="70">
        <v>5</v>
      </c>
      <c r="D475" s="70">
        <v>22</v>
      </c>
      <c r="E475" s="70">
        <v>2008</v>
      </c>
      <c r="F475" s="70" t="s">
        <v>792</v>
      </c>
      <c r="G475" s="70" t="s">
        <v>2227</v>
      </c>
      <c r="H475" s="70" t="s">
        <v>2228</v>
      </c>
      <c r="I475" s="148"/>
      <c r="J475" s="71">
        <v>46.256517138589857</v>
      </c>
      <c r="K475" s="71">
        <v>1.9386776952541731</v>
      </c>
      <c r="L475" s="71">
        <v>22.213629468552849</v>
      </c>
      <c r="M475" s="71">
        <v>32.840321491728169</v>
      </c>
      <c r="N475" s="71">
        <v>31.798786999225459</v>
      </c>
      <c r="O475" s="71">
        <v>35.469551697467203</v>
      </c>
      <c r="P475" s="71">
        <v>47.528152976633741</v>
      </c>
      <c r="Q475" s="71">
        <v>2.0751312578375001</v>
      </c>
      <c r="R475" s="71">
        <v>0</v>
      </c>
      <c r="S475" s="71">
        <v>0</v>
      </c>
      <c r="T475" s="72"/>
      <c r="U475" s="71">
        <v>2392318</v>
      </c>
      <c r="V475" s="71">
        <v>1178</v>
      </c>
      <c r="W475" s="71">
        <v>280</v>
      </c>
      <c r="X475" s="71">
        <v>8098</v>
      </c>
      <c r="Y475" s="71">
        <v>13621</v>
      </c>
      <c r="Z475" s="71">
        <v>18166</v>
      </c>
      <c r="AA475" s="71">
        <v>9318</v>
      </c>
      <c r="AB475" s="71">
        <v>33909</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2233</v>
      </c>
      <c r="B476" s="70">
        <v>363</v>
      </c>
      <c r="C476" s="70">
        <v>6</v>
      </c>
      <c r="D476" s="70">
        <v>22</v>
      </c>
      <c r="E476" s="70">
        <v>2009</v>
      </c>
      <c r="F476" s="70" t="s">
        <v>176</v>
      </c>
      <c r="G476" s="70" t="s">
        <v>2227</v>
      </c>
      <c r="H476" s="70" t="s">
        <v>2228</v>
      </c>
      <c r="I476" s="148"/>
      <c r="J476" s="71">
        <v>46.160648512982327</v>
      </c>
      <c r="K476" s="71">
        <v>1.84710467383567</v>
      </c>
      <c r="L476" s="71">
        <v>36.31947112439795</v>
      </c>
      <c r="M476" s="71">
        <v>32.415332296189817</v>
      </c>
      <c r="N476" s="71">
        <v>30.671303808302781</v>
      </c>
      <c r="O476" s="71">
        <v>36.249484944397103</v>
      </c>
      <c r="P476" s="71">
        <v>45.42660123901895</v>
      </c>
      <c r="Q476" s="71">
        <v>1.9657869237843599</v>
      </c>
      <c r="R476" s="71">
        <v>0</v>
      </c>
      <c r="S476" s="71">
        <v>0</v>
      </c>
      <c r="T476" s="72"/>
      <c r="U476" s="71">
        <v>2118988</v>
      </c>
      <c r="V476" s="71">
        <v>1015</v>
      </c>
      <c r="W476" s="71">
        <v>623</v>
      </c>
      <c r="X476" s="71">
        <v>8346</v>
      </c>
      <c r="Y476" s="71">
        <v>13734</v>
      </c>
      <c r="Z476" s="71">
        <v>18325</v>
      </c>
      <c r="AA476" s="71">
        <v>9143</v>
      </c>
      <c r="AB476" s="71">
        <v>33720</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11.1</v>
      </c>
      <c r="BK476" s="71">
        <v>0</v>
      </c>
      <c r="BL476" s="71">
        <v>0</v>
      </c>
      <c r="BM476" s="71">
        <v>0</v>
      </c>
      <c r="BN476" s="72"/>
      <c r="BO476" s="71">
        <v>0</v>
      </c>
      <c r="BP476" s="71">
        <v>0</v>
      </c>
      <c r="BQ476" s="71">
        <v>1</v>
      </c>
      <c r="BR476" s="71">
        <v>0</v>
      </c>
      <c r="BS476" s="71">
        <v>0</v>
      </c>
      <c r="BT476" s="71">
        <v>0</v>
      </c>
      <c r="BU476"/>
      <c r="BV476" s="70">
        <v>11.1</v>
      </c>
      <c r="BW476" s="70">
        <v>0</v>
      </c>
      <c r="BX476" s="70">
        <v>0</v>
      </c>
      <c r="BY476" s="70">
        <v>0</v>
      </c>
      <c r="BZ476" s="70">
        <v>0</v>
      </c>
      <c r="CA476" s="70">
        <v>0</v>
      </c>
      <c r="CB476" s="70">
        <v>0</v>
      </c>
      <c r="CC476" s="70">
        <v>0</v>
      </c>
      <c r="CD476" s="70">
        <v>0</v>
      </c>
    </row>
    <row r="477" spans="1:82">
      <c r="A477" s="70" t="s">
        <v>2234</v>
      </c>
      <c r="B477" s="70">
        <v>364</v>
      </c>
      <c r="C477" s="70">
        <v>7</v>
      </c>
      <c r="D477" s="70">
        <v>22</v>
      </c>
      <c r="E477" s="70">
        <v>2010</v>
      </c>
      <c r="F477" s="70" t="s">
        <v>177</v>
      </c>
      <c r="G477" s="70" t="s">
        <v>2227</v>
      </c>
      <c r="H477" s="70" t="s">
        <v>2228</v>
      </c>
      <c r="I477" s="148"/>
      <c r="J477" s="71">
        <v>55.898584116667116</v>
      </c>
      <c r="K477" s="71">
        <v>2.01911218109769</v>
      </c>
      <c r="L477" s="71">
        <v>32.971304181105367</v>
      </c>
      <c r="M477" s="71">
        <v>34.610175387451292</v>
      </c>
      <c r="N477" s="71">
        <v>37.249101902875672</v>
      </c>
      <c r="O477" s="71">
        <v>36.373231111914841</v>
      </c>
      <c r="P477" s="71">
        <v>45.514932633138322</v>
      </c>
      <c r="Q477" s="71">
        <v>2.0342725128641299</v>
      </c>
      <c r="R477" s="71">
        <v>0</v>
      </c>
      <c r="S477" s="71">
        <v>0</v>
      </c>
      <c r="T477" s="72"/>
      <c r="U477" s="71">
        <v>2726727</v>
      </c>
      <c r="V477" s="71">
        <v>1015</v>
      </c>
      <c r="W477" s="71">
        <v>623</v>
      </c>
      <c r="X477" s="71">
        <v>8346</v>
      </c>
      <c r="Y477" s="71">
        <v>13797</v>
      </c>
      <c r="Z477" s="71">
        <v>18473</v>
      </c>
      <c r="AA477" s="71">
        <v>8932</v>
      </c>
      <c r="AB477" s="71">
        <v>33437</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11</v>
      </c>
      <c r="BK477" s="71">
        <v>0</v>
      </c>
      <c r="BL477" s="71">
        <v>0</v>
      </c>
      <c r="BM477" s="71">
        <v>0</v>
      </c>
      <c r="BN477" s="72"/>
      <c r="BO477" s="71">
        <v>0</v>
      </c>
      <c r="BP477" s="71">
        <v>0</v>
      </c>
      <c r="BQ477" s="71">
        <v>1</v>
      </c>
      <c r="BR477" s="71">
        <v>0</v>
      </c>
      <c r="BS477" s="71">
        <v>0</v>
      </c>
      <c r="BT477" s="71">
        <v>0</v>
      </c>
      <c r="BU477"/>
      <c r="BV477" s="70">
        <v>11</v>
      </c>
      <c r="BW477" s="70">
        <v>0</v>
      </c>
      <c r="BX477" s="70">
        <v>0</v>
      </c>
      <c r="BY477" s="70">
        <v>0</v>
      </c>
      <c r="BZ477" s="70">
        <v>0</v>
      </c>
      <c r="CA477" s="70">
        <v>0</v>
      </c>
      <c r="CB477" s="70">
        <v>0</v>
      </c>
      <c r="CC477" s="70">
        <v>0</v>
      </c>
      <c r="CD477" s="70">
        <v>0</v>
      </c>
    </row>
    <row r="478" spans="1:82">
      <c r="A478" s="70" t="s">
        <v>2235</v>
      </c>
      <c r="B478" s="70">
        <v>365</v>
      </c>
      <c r="C478" s="70">
        <v>8</v>
      </c>
      <c r="D478" s="70">
        <v>22</v>
      </c>
      <c r="E478" s="70">
        <v>2011</v>
      </c>
      <c r="F478" s="70" t="s">
        <v>178</v>
      </c>
      <c r="G478" s="70" t="s">
        <v>2227</v>
      </c>
      <c r="H478" s="70" t="s">
        <v>2228</v>
      </c>
      <c r="I478" s="148"/>
      <c r="J478" s="71">
        <v>57.296297821937387</v>
      </c>
      <c r="K478" s="71">
        <v>2.4669504021537958</v>
      </c>
      <c r="L478" s="71">
        <v>33.692886560712118</v>
      </c>
      <c r="M478" s="71">
        <v>46.092773368626531</v>
      </c>
      <c r="N478" s="71">
        <v>47.201488187038777</v>
      </c>
      <c r="O478" s="71">
        <v>36.083533953504272</v>
      </c>
      <c r="P478" s="71">
        <v>43.590964215743803</v>
      </c>
      <c r="Q478" s="71">
        <v>2.32278990665885</v>
      </c>
      <c r="R478" s="71">
        <v>0</v>
      </c>
      <c r="S478" s="71">
        <v>0</v>
      </c>
      <c r="T478" s="72"/>
      <c r="U478" s="71">
        <v>2544275</v>
      </c>
      <c r="V478" s="71">
        <v>1015</v>
      </c>
      <c r="W478" s="71">
        <v>623</v>
      </c>
      <c r="X478" s="71">
        <v>8346</v>
      </c>
      <c r="Y478" s="71">
        <v>13829</v>
      </c>
      <c r="Z478" s="71">
        <v>18724</v>
      </c>
      <c r="AA478" s="71">
        <v>8809</v>
      </c>
      <c r="AB478" s="71">
        <v>33099</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6.899</v>
      </c>
      <c r="BK478" s="71">
        <v>0</v>
      </c>
      <c r="BL478" s="71">
        <v>0</v>
      </c>
      <c r="BM478" s="71">
        <v>0</v>
      </c>
      <c r="BN478" s="72"/>
      <c r="BO478" s="71">
        <v>0</v>
      </c>
      <c r="BP478" s="71">
        <v>0</v>
      </c>
      <c r="BQ478" s="71">
        <v>1</v>
      </c>
      <c r="BR478" s="71">
        <v>0</v>
      </c>
      <c r="BS478" s="71">
        <v>0</v>
      </c>
      <c r="BT478" s="71">
        <v>0</v>
      </c>
      <c r="BU478"/>
      <c r="BV478" s="70">
        <v>6.899</v>
      </c>
      <c r="BW478" s="70">
        <v>0</v>
      </c>
      <c r="BX478" s="70">
        <v>0</v>
      </c>
      <c r="BY478" s="70">
        <v>0</v>
      </c>
      <c r="BZ478" s="70">
        <v>0</v>
      </c>
      <c r="CA478" s="70">
        <v>0</v>
      </c>
      <c r="CB478" s="70">
        <v>0</v>
      </c>
      <c r="CC478" s="70">
        <v>0</v>
      </c>
      <c r="CD478" s="70">
        <v>0</v>
      </c>
    </row>
    <row r="479" spans="1:82">
      <c r="A479" s="70" t="s">
        <v>2236</v>
      </c>
      <c r="B479" s="70">
        <v>366</v>
      </c>
      <c r="C479" s="70">
        <v>9</v>
      </c>
      <c r="D479" s="70">
        <v>22</v>
      </c>
      <c r="E479" s="70">
        <v>2012</v>
      </c>
      <c r="F479" s="70" t="s">
        <v>179</v>
      </c>
      <c r="G479" s="70" t="s">
        <v>2227</v>
      </c>
      <c r="H479" s="70" t="s">
        <v>2228</v>
      </c>
      <c r="I479" s="148"/>
      <c r="J479" s="71">
        <v>51.05258627127737</v>
      </c>
      <c r="K479" s="71">
        <v>2.3937001299677929</v>
      </c>
      <c r="L479" s="71">
        <v>33.618716271851518</v>
      </c>
      <c r="M479" s="71">
        <v>51.25129577237923</v>
      </c>
      <c r="N479" s="71">
        <v>48.835802956240009</v>
      </c>
      <c r="O479" s="71">
        <v>36.168595872407487</v>
      </c>
      <c r="P479" s="71">
        <v>43.102436616395167</v>
      </c>
      <c r="Q479" s="71">
        <v>2.5022393197320598</v>
      </c>
      <c r="R479" s="71">
        <v>0</v>
      </c>
      <c r="S479" s="71">
        <v>0</v>
      </c>
      <c r="T479" s="72"/>
      <c r="U479" s="71">
        <v>2381288</v>
      </c>
      <c r="V479" s="71">
        <v>1015</v>
      </c>
      <c r="W479" s="71">
        <v>623</v>
      </c>
      <c r="X479" s="71">
        <v>8346</v>
      </c>
      <c r="Y479" s="71">
        <v>13902</v>
      </c>
      <c r="Z479" s="71">
        <v>18917</v>
      </c>
      <c r="AA479" s="71">
        <v>8661</v>
      </c>
      <c r="AB479" s="71">
        <v>32818</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4.681</v>
      </c>
      <c r="BK479" s="71">
        <v>0</v>
      </c>
      <c r="BL479" s="71">
        <v>0</v>
      </c>
      <c r="BM479" s="71">
        <v>0</v>
      </c>
      <c r="BN479" s="72"/>
      <c r="BO479" s="71">
        <v>0</v>
      </c>
      <c r="BP479" s="71">
        <v>0</v>
      </c>
      <c r="BQ479" s="71">
        <v>1</v>
      </c>
      <c r="BR479" s="71">
        <v>0</v>
      </c>
      <c r="BS479" s="71">
        <v>0</v>
      </c>
      <c r="BT479" s="71">
        <v>0</v>
      </c>
      <c r="BU479"/>
      <c r="BV479" s="70">
        <v>4.681</v>
      </c>
      <c r="BW479" s="70">
        <v>0</v>
      </c>
      <c r="BX479" s="70">
        <v>0</v>
      </c>
      <c r="BY479" s="70">
        <v>0</v>
      </c>
      <c r="BZ479" s="70">
        <v>0</v>
      </c>
      <c r="CA479" s="70">
        <v>0</v>
      </c>
      <c r="CB479" s="70">
        <v>0</v>
      </c>
      <c r="CC479" s="70">
        <v>0</v>
      </c>
      <c r="CD479" s="70">
        <v>0</v>
      </c>
    </row>
    <row r="480" spans="1:82">
      <c r="A480" s="70" t="s">
        <v>2237</v>
      </c>
      <c r="B480" s="70">
        <v>367</v>
      </c>
      <c r="C480" s="70">
        <v>10</v>
      </c>
      <c r="D480" s="70">
        <v>22</v>
      </c>
      <c r="E480" s="70">
        <v>2013</v>
      </c>
      <c r="F480" s="70" t="s">
        <v>180</v>
      </c>
      <c r="G480" s="70" t="s">
        <v>2227</v>
      </c>
      <c r="H480" s="70" t="s">
        <v>2228</v>
      </c>
      <c r="I480" s="148"/>
      <c r="J480" s="71">
        <v>47.381252684171741</v>
      </c>
      <c r="K480" s="71">
        <v>2.0052092612033161</v>
      </c>
      <c r="L480" s="71">
        <v>29.624210581576719</v>
      </c>
      <c r="M480" s="71">
        <v>44.206942054739592</v>
      </c>
      <c r="N480" s="71">
        <v>51.374743314080128</v>
      </c>
      <c r="O480" s="71">
        <v>34.93206521505283</v>
      </c>
      <c r="P480" s="71">
        <v>42.600463508799152</v>
      </c>
      <c r="Q480" s="71">
        <v>2.5161226305675899</v>
      </c>
      <c r="R480" s="71">
        <v>0</v>
      </c>
      <c r="S480" s="71">
        <v>0</v>
      </c>
      <c r="T480" s="72"/>
      <c r="U480" s="71">
        <v>2010792</v>
      </c>
      <c r="V480" s="71">
        <v>1015</v>
      </c>
      <c r="W480" s="71">
        <v>623</v>
      </c>
      <c r="X480" s="71">
        <v>8346</v>
      </c>
      <c r="Y480" s="71">
        <v>13853</v>
      </c>
      <c r="Z480" s="71">
        <v>19086</v>
      </c>
      <c r="AA480" s="71">
        <v>8528</v>
      </c>
      <c r="AB480" s="71">
        <v>32527</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4.4690000000000003</v>
      </c>
      <c r="BK480" s="71">
        <v>0</v>
      </c>
      <c r="BL480" s="71">
        <v>0</v>
      </c>
      <c r="BM480" s="71">
        <v>0</v>
      </c>
      <c r="BN480" s="72"/>
      <c r="BO480" s="71">
        <v>0</v>
      </c>
      <c r="BP480" s="71">
        <v>0</v>
      </c>
      <c r="BQ480" s="71">
        <v>1</v>
      </c>
      <c r="BR480" s="71">
        <v>0</v>
      </c>
      <c r="BS480" s="71">
        <v>0</v>
      </c>
      <c r="BT480" s="71">
        <v>0</v>
      </c>
      <c r="BU480"/>
      <c r="BV480" s="70">
        <v>4.4690000000000003</v>
      </c>
      <c r="BW480" s="70">
        <v>0</v>
      </c>
      <c r="BX480" s="70">
        <v>0</v>
      </c>
      <c r="BY480" s="70">
        <v>0</v>
      </c>
      <c r="BZ480" s="70">
        <v>0</v>
      </c>
      <c r="CA480" s="70">
        <v>0</v>
      </c>
      <c r="CB480" s="70">
        <v>0</v>
      </c>
      <c r="CC480" s="70">
        <v>0</v>
      </c>
      <c r="CD480" s="70">
        <v>0</v>
      </c>
    </row>
    <row r="481" spans="1:82">
      <c r="A481" s="70" t="s">
        <v>2238</v>
      </c>
      <c r="B481" s="70">
        <v>368</v>
      </c>
      <c r="C481" s="70">
        <v>11</v>
      </c>
      <c r="D481" s="70">
        <v>22</v>
      </c>
      <c r="E481" s="70">
        <v>2014</v>
      </c>
      <c r="F481" s="70" t="s">
        <v>181</v>
      </c>
      <c r="G481" s="70" t="s">
        <v>2227</v>
      </c>
      <c r="H481" s="70" t="s">
        <v>2228</v>
      </c>
      <c r="I481" s="148"/>
      <c r="J481" s="71">
        <v>58.980318417406458</v>
      </c>
      <c r="K481" s="71">
        <v>2.0584243804690709</v>
      </c>
      <c r="L481" s="71">
        <v>21.526546071271131</v>
      </c>
      <c r="M481" s="71">
        <v>44.253922601662282</v>
      </c>
      <c r="N481" s="71">
        <v>49.583342314472468</v>
      </c>
      <c r="O481" s="71">
        <v>33.309337541805405</v>
      </c>
      <c r="P481" s="71">
        <v>42.209292066639613</v>
      </c>
      <c r="Q481" s="71">
        <v>2.3792618287138199</v>
      </c>
      <c r="R481" s="71">
        <v>0</v>
      </c>
      <c r="S481" s="71">
        <v>0</v>
      </c>
      <c r="T481" s="72"/>
      <c r="U481" s="71">
        <v>2652016</v>
      </c>
      <c r="V481" s="71">
        <v>903</v>
      </c>
      <c r="W481" s="71">
        <v>535</v>
      </c>
      <c r="X481" s="71">
        <v>8634</v>
      </c>
      <c r="Y481" s="71">
        <v>13861</v>
      </c>
      <c r="Z481" s="71">
        <v>19168</v>
      </c>
      <c r="AA481" s="71">
        <v>8406</v>
      </c>
      <c r="AB481" s="71">
        <v>32058</v>
      </c>
      <c r="AC481" s="71">
        <v>0</v>
      </c>
      <c r="AD481" s="71">
        <v>0</v>
      </c>
      <c r="AE481" s="72"/>
      <c r="AF481" s="71"/>
      <c r="AG481" s="71"/>
      <c r="AH481" s="71"/>
      <c r="AI481" s="71"/>
      <c r="AJ481" s="71"/>
      <c r="AK481" s="71"/>
      <c r="AL481" s="71"/>
      <c r="AM481" s="71"/>
      <c r="AN481" s="71"/>
      <c r="AO481" s="71"/>
      <c r="AP481" s="71"/>
      <c r="AQ481" s="72"/>
      <c r="AR481" s="71">
        <v>1056</v>
      </c>
      <c r="AS481" s="71">
        <v>336</v>
      </c>
      <c r="AT481" s="71">
        <v>0</v>
      </c>
      <c r="AU481" s="71">
        <v>0</v>
      </c>
      <c r="AV481" s="71">
        <v>0</v>
      </c>
      <c r="AW481" s="71">
        <v>0</v>
      </c>
      <c r="AX481" s="71"/>
      <c r="AY481" s="72"/>
      <c r="AZ481" s="71">
        <v>4960.3099999999986</v>
      </c>
      <c r="BA481" s="71">
        <v>21306.5</v>
      </c>
      <c r="BB481" s="71">
        <v>0</v>
      </c>
      <c r="BC481" s="71">
        <v>0</v>
      </c>
      <c r="BD481" s="71">
        <v>0</v>
      </c>
      <c r="BE481" s="71">
        <v>0</v>
      </c>
      <c r="BF481" s="71"/>
      <c r="BG481" s="72"/>
      <c r="BH481" s="71">
        <v>0</v>
      </c>
      <c r="BI481" s="71">
        <v>0</v>
      </c>
      <c r="BJ481" s="71">
        <v>3.6890000000000001</v>
      </c>
      <c r="BK481" s="71">
        <v>0</v>
      </c>
      <c r="BL481" s="71">
        <v>0</v>
      </c>
      <c r="BM481" s="71">
        <v>0</v>
      </c>
      <c r="BN481" s="72"/>
      <c r="BO481" s="71">
        <v>0</v>
      </c>
      <c r="BP481" s="71">
        <v>0</v>
      </c>
      <c r="BQ481" s="71">
        <v>1</v>
      </c>
      <c r="BR481" s="71">
        <v>0</v>
      </c>
      <c r="BS481" s="71">
        <v>0</v>
      </c>
      <c r="BT481" s="71">
        <v>0</v>
      </c>
      <c r="BU481"/>
      <c r="BV481" s="70">
        <v>3.6890000000000001</v>
      </c>
      <c r="BW481" s="70">
        <v>0</v>
      </c>
      <c r="BX481" s="70">
        <v>0</v>
      </c>
      <c r="BY481" s="70">
        <v>0</v>
      </c>
      <c r="BZ481" s="70">
        <v>0</v>
      </c>
      <c r="CA481" s="70">
        <v>0</v>
      </c>
      <c r="CB481" s="70">
        <v>0</v>
      </c>
      <c r="CC481" s="70">
        <v>0</v>
      </c>
      <c r="CD481" s="70">
        <v>0</v>
      </c>
    </row>
    <row r="482" spans="1:82">
      <c r="A482" s="70" t="s">
        <v>2239</v>
      </c>
      <c r="B482" s="70">
        <v>369</v>
      </c>
      <c r="C482" s="70">
        <v>12</v>
      </c>
      <c r="D482" s="70">
        <v>22</v>
      </c>
      <c r="E482" s="70">
        <v>2015</v>
      </c>
      <c r="F482" s="70" t="s">
        <v>182</v>
      </c>
      <c r="G482" s="1064" t="s">
        <v>2227</v>
      </c>
      <c r="H482" s="70" t="s">
        <v>2228</v>
      </c>
      <c r="I482" s="148"/>
      <c r="J482" s="71">
        <v>58.810028864296719</v>
      </c>
      <c r="K482" s="71">
        <v>1.9466013939473079</v>
      </c>
      <c r="L482" s="71">
        <v>25.25395818220591</v>
      </c>
      <c r="M482" s="71">
        <v>51.091848136185867</v>
      </c>
      <c r="N482" s="71">
        <v>43.097896525683971</v>
      </c>
      <c r="O482" s="71">
        <v>33.064117060593674</v>
      </c>
      <c r="P482" s="71">
        <v>41.277783003140051</v>
      </c>
      <c r="Q482" s="71">
        <v>2.2968855851820802</v>
      </c>
      <c r="R482" s="71">
        <v>0</v>
      </c>
      <c r="S482" s="71">
        <v>0</v>
      </c>
      <c r="T482" s="72"/>
      <c r="U482" s="71">
        <v>2989943</v>
      </c>
      <c r="V482" s="71">
        <v>903</v>
      </c>
      <c r="W482" s="71">
        <v>535</v>
      </c>
      <c r="X482" s="71">
        <v>8634</v>
      </c>
      <c r="Y482" s="71">
        <v>13836</v>
      </c>
      <c r="Z482" s="71">
        <v>19210</v>
      </c>
      <c r="AA482" s="71">
        <v>8214</v>
      </c>
      <c r="AB482" s="71">
        <v>31614</v>
      </c>
      <c r="AC482" s="71">
        <v>0</v>
      </c>
      <c r="AD482" s="71">
        <v>0</v>
      </c>
      <c r="AE482" s="72"/>
      <c r="AF482" s="71">
        <v>50534212.699583627</v>
      </c>
      <c r="AG482" s="71">
        <v>1510097.0492630729</v>
      </c>
      <c r="AH482" s="71">
        <v>3589103.460210932</v>
      </c>
      <c r="AI482" s="71">
        <v>52518054.664354481</v>
      </c>
      <c r="AJ482" s="71">
        <v>70843616.850751653</v>
      </c>
      <c r="AK482" s="71">
        <v>0</v>
      </c>
      <c r="AL482" s="71">
        <v>0</v>
      </c>
      <c r="AM482" s="71">
        <v>4332566.0842577731</v>
      </c>
      <c r="AN482" s="71">
        <v>0</v>
      </c>
      <c r="AO482" s="71">
        <v>0</v>
      </c>
      <c r="AP482" s="71">
        <v>183327650.80842155</v>
      </c>
      <c r="AQ482" s="72"/>
      <c r="AR482" s="71">
        <v>1141</v>
      </c>
      <c r="AS482" s="71">
        <v>450</v>
      </c>
      <c r="AT482" s="71">
        <v>0</v>
      </c>
      <c r="AU482" s="71">
        <v>0</v>
      </c>
      <c r="AV482" s="71">
        <v>0</v>
      </c>
      <c r="AW482" s="71">
        <v>0</v>
      </c>
      <c r="AX482" s="71"/>
      <c r="AY482" s="72"/>
      <c r="AZ482" s="71">
        <v>5550.32</v>
      </c>
      <c r="BA482" s="71">
        <v>30830.799999999999</v>
      </c>
      <c r="BB482" s="71">
        <v>0</v>
      </c>
      <c r="BC482" s="71">
        <v>0</v>
      </c>
      <c r="BD482" s="71">
        <v>0</v>
      </c>
      <c r="BE482" s="71">
        <v>0</v>
      </c>
      <c r="BF482" s="71"/>
      <c r="BG482" s="72"/>
      <c r="BH482" s="71">
        <v>0</v>
      </c>
      <c r="BI482" s="71">
        <v>0</v>
      </c>
      <c r="BJ482" s="71">
        <v>5.4409999999999998</v>
      </c>
      <c r="BK482" s="71">
        <v>0</v>
      </c>
      <c r="BL482" s="71">
        <v>0</v>
      </c>
      <c r="BM482" s="71">
        <v>0</v>
      </c>
      <c r="BN482" s="72"/>
      <c r="BO482" s="71">
        <v>0</v>
      </c>
      <c r="BP482" s="71">
        <v>0</v>
      </c>
      <c r="BQ482" s="71">
        <v>1</v>
      </c>
      <c r="BR482" s="71">
        <v>0</v>
      </c>
      <c r="BS482" s="71">
        <v>0</v>
      </c>
      <c r="BT482" s="71">
        <v>0</v>
      </c>
      <c r="BU482"/>
      <c r="BV482" s="70">
        <v>5.4409999999999998</v>
      </c>
      <c r="BW482" s="70">
        <v>0</v>
      </c>
      <c r="BX482" s="70">
        <v>0</v>
      </c>
      <c r="BY482" s="70">
        <v>0</v>
      </c>
      <c r="BZ482" s="70">
        <v>0</v>
      </c>
      <c r="CA482" s="70">
        <v>0</v>
      </c>
      <c r="CB482" s="70">
        <v>0</v>
      </c>
      <c r="CC482" s="70">
        <v>0</v>
      </c>
      <c r="CD482" s="70">
        <v>0</v>
      </c>
    </row>
    <row r="483" spans="1:82">
      <c r="A483" s="70" t="s">
        <v>2240</v>
      </c>
      <c r="B483" s="70">
        <v>370</v>
      </c>
      <c r="C483" s="70">
        <v>13</v>
      </c>
      <c r="D483" s="70">
        <v>22</v>
      </c>
      <c r="E483" s="70">
        <v>2016</v>
      </c>
      <c r="F483" s="70" t="s">
        <v>155</v>
      </c>
      <c r="G483" s="1064" t="s">
        <v>2227</v>
      </c>
      <c r="H483" s="70" t="s">
        <v>2228</v>
      </c>
      <c r="I483" s="148"/>
      <c r="J483" s="71">
        <v>44.435245862203232</v>
      </c>
      <c r="K483" s="71">
        <v>1.8798402794539095</v>
      </c>
      <c r="L483" s="71">
        <v>26.690209978951756</v>
      </c>
      <c r="M483" s="71">
        <v>36.082885400992936</v>
      </c>
      <c r="N483" s="71">
        <v>37.091249227619166</v>
      </c>
      <c r="O483" s="71">
        <v>32.907445583439454</v>
      </c>
      <c r="P483" s="71">
        <v>39.95812918571535</v>
      </c>
      <c r="Q483" s="71">
        <v>2.207957190631828</v>
      </c>
      <c r="R483" s="71">
        <v>0</v>
      </c>
      <c r="S483" s="71">
        <v>0</v>
      </c>
      <c r="T483" s="72"/>
      <c r="U483" s="71">
        <v>2628348</v>
      </c>
      <c r="V483" s="71">
        <v>903</v>
      </c>
      <c r="W483" s="71">
        <v>535</v>
      </c>
      <c r="X483" s="71">
        <v>8634</v>
      </c>
      <c r="Y483" s="71">
        <v>13820</v>
      </c>
      <c r="Z483" s="71">
        <v>19354</v>
      </c>
      <c r="AA483" s="71">
        <v>8224</v>
      </c>
      <c r="AB483" s="71">
        <v>31260</v>
      </c>
      <c r="AC483" s="71">
        <v>0</v>
      </c>
      <c r="AD483" s="71">
        <v>0</v>
      </c>
      <c r="AE483" s="72"/>
      <c r="AF483" s="71">
        <v>38996329.918635517</v>
      </c>
      <c r="AG483" s="71">
        <v>1430388.7489794751</v>
      </c>
      <c r="AH483" s="71">
        <v>3041363.3913350329</v>
      </c>
      <c r="AI483" s="71">
        <v>53574698.834736563</v>
      </c>
      <c r="AJ483" s="71">
        <v>59955596.853898883</v>
      </c>
      <c r="AK483" s="71">
        <v>0</v>
      </c>
      <c r="AL483" s="71">
        <v>0</v>
      </c>
      <c r="AM483" s="71">
        <v>4287380.1571869142</v>
      </c>
      <c r="AN483" s="71">
        <v>0</v>
      </c>
      <c r="AO483" s="71">
        <v>0</v>
      </c>
      <c r="AP483" s="71">
        <v>161285757.9047724</v>
      </c>
      <c r="AQ483" s="72"/>
      <c r="AR483" s="71">
        <v>1204</v>
      </c>
      <c r="AS483" s="71">
        <v>525</v>
      </c>
      <c r="AT483" s="71">
        <v>0</v>
      </c>
      <c r="AU483" s="71">
        <v>0</v>
      </c>
      <c r="AV483" s="71">
        <v>0</v>
      </c>
      <c r="AW483" s="71">
        <v>0</v>
      </c>
      <c r="AX483" s="71"/>
      <c r="AY483" s="72"/>
      <c r="AZ483" s="71">
        <v>6009.96</v>
      </c>
      <c r="BA483" s="71">
        <v>33773.1</v>
      </c>
      <c r="BB483" s="71">
        <v>0</v>
      </c>
      <c r="BC483" s="71">
        <v>0</v>
      </c>
      <c r="BD483" s="71">
        <v>0</v>
      </c>
      <c r="BE483" s="71">
        <v>0</v>
      </c>
      <c r="BF483" s="71"/>
      <c r="BG483" s="72"/>
      <c r="BH483" s="71">
        <v>0</v>
      </c>
      <c r="BI483" s="71">
        <v>0</v>
      </c>
      <c r="BJ483" s="71">
        <v>5.3079999999999998</v>
      </c>
      <c r="BK483" s="71">
        <v>0</v>
      </c>
      <c r="BL483" s="71">
        <v>0</v>
      </c>
      <c r="BM483" s="71">
        <v>0</v>
      </c>
      <c r="BN483" s="72"/>
      <c r="BO483" s="71">
        <v>0</v>
      </c>
      <c r="BP483" s="71">
        <v>0</v>
      </c>
      <c r="BQ483" s="71">
        <v>1</v>
      </c>
      <c r="BR483" s="71">
        <v>0</v>
      </c>
      <c r="BS483" s="71">
        <v>0</v>
      </c>
      <c r="BT483" s="71">
        <v>0</v>
      </c>
      <c r="BU483"/>
      <c r="BV483" s="70">
        <v>5.3079999999999998</v>
      </c>
      <c r="BW483" s="70">
        <v>0</v>
      </c>
      <c r="BX483" s="70">
        <v>0</v>
      </c>
      <c r="BY483" s="70">
        <v>0</v>
      </c>
      <c r="BZ483" s="70">
        <v>0</v>
      </c>
      <c r="CA483" s="70">
        <v>0</v>
      </c>
      <c r="CB483" s="70">
        <v>0</v>
      </c>
      <c r="CC483" s="70">
        <v>0</v>
      </c>
      <c r="CD483" s="70">
        <v>0</v>
      </c>
    </row>
    <row r="484" spans="1:82">
      <c r="A484" s="70" t="s">
        <v>2241</v>
      </c>
      <c r="B484" s="70">
        <v>371</v>
      </c>
      <c r="C484" s="70">
        <v>14</v>
      </c>
      <c r="D484" s="70">
        <v>22</v>
      </c>
      <c r="E484" s="70">
        <v>2017</v>
      </c>
      <c r="F484" s="70" t="s">
        <v>156</v>
      </c>
      <c r="G484" s="70" t="s">
        <v>2227</v>
      </c>
      <c r="H484" s="70" t="s">
        <v>2228</v>
      </c>
      <c r="I484" s="148"/>
      <c r="J484" s="71">
        <v>43.537725610651414</v>
      </c>
      <c r="K484" s="71">
        <v>1.8626298732771591</v>
      </c>
      <c r="L484" s="71">
        <v>22.959168764972897</v>
      </c>
      <c r="M484" s="71">
        <v>30.608540497173742</v>
      </c>
      <c r="N484" s="71">
        <v>38.535533326007538</v>
      </c>
      <c r="O484" s="71">
        <v>32.485880223972565</v>
      </c>
      <c r="P484" s="71">
        <v>39.111171634987905</v>
      </c>
      <c r="Q484" s="71">
        <v>2.10830077220061</v>
      </c>
      <c r="R484" s="71">
        <v>0</v>
      </c>
      <c r="S484" s="71">
        <v>0</v>
      </c>
      <c r="T484" s="72"/>
      <c r="U484" s="71">
        <v>2765928</v>
      </c>
      <c r="V484" s="71">
        <v>903</v>
      </c>
      <c r="W484" s="71">
        <v>535</v>
      </c>
      <c r="X484" s="71">
        <v>8634</v>
      </c>
      <c r="Y484" s="71">
        <v>13856</v>
      </c>
      <c r="Z484" s="71">
        <v>19423</v>
      </c>
      <c r="AA484" s="71">
        <v>8101</v>
      </c>
      <c r="AB484" s="71">
        <v>30867</v>
      </c>
      <c r="AC484" s="71">
        <v>0</v>
      </c>
      <c r="AD484" s="71">
        <v>0</v>
      </c>
      <c r="AE484" s="72"/>
      <c r="AF484" s="71">
        <v>38933225.167840511</v>
      </c>
      <c r="AG484" s="71">
        <v>1450284.727440072</v>
      </c>
      <c r="AH484" s="71">
        <v>3362433.947198662</v>
      </c>
      <c r="AI484" s="71">
        <v>49200519.831810772</v>
      </c>
      <c r="AJ484" s="71">
        <v>68461221.97334446</v>
      </c>
      <c r="AK484" s="71">
        <v>0</v>
      </c>
      <c r="AL484" s="71">
        <v>0</v>
      </c>
      <c r="AM484" s="71">
        <v>4240103.5521089695</v>
      </c>
      <c r="AN484" s="71">
        <v>0</v>
      </c>
      <c r="AO484" s="71">
        <v>0</v>
      </c>
      <c r="AP484" s="71">
        <v>165647789.19974345</v>
      </c>
      <c r="AQ484" s="72"/>
      <c r="AR484" s="71">
        <v>1257</v>
      </c>
      <c r="AS484" s="71">
        <v>566</v>
      </c>
      <c r="AT484" s="71">
        <v>0</v>
      </c>
      <c r="AU484" s="71">
        <v>0</v>
      </c>
      <c r="AV484" s="71">
        <v>0</v>
      </c>
      <c r="AW484" s="71">
        <v>1</v>
      </c>
      <c r="AX484" s="71"/>
      <c r="AY484" s="72"/>
      <c r="AZ484" s="71">
        <v>6375.92</v>
      </c>
      <c r="BA484" s="71">
        <v>35306.400000000031</v>
      </c>
      <c r="BB484" s="71">
        <v>0</v>
      </c>
      <c r="BC484" s="71">
        <v>0</v>
      </c>
      <c r="BD484" s="71">
        <v>0</v>
      </c>
      <c r="BE484" s="71">
        <v>40</v>
      </c>
      <c r="BF484" s="71"/>
      <c r="BG484" s="72"/>
      <c r="BH484" s="71">
        <v>0</v>
      </c>
      <c r="BI484" s="71">
        <v>0</v>
      </c>
      <c r="BJ484" s="71">
        <v>4.0220000000000002</v>
      </c>
      <c r="BK484" s="71">
        <v>0</v>
      </c>
      <c r="BL484" s="71">
        <v>0</v>
      </c>
      <c r="BM484" s="71">
        <v>0</v>
      </c>
      <c r="BN484" s="72"/>
      <c r="BO484" s="71">
        <v>0</v>
      </c>
      <c r="BP484" s="71">
        <v>0</v>
      </c>
      <c r="BQ484" s="71">
        <v>1</v>
      </c>
      <c r="BR484" s="71">
        <v>0</v>
      </c>
      <c r="BS484" s="71">
        <v>0</v>
      </c>
      <c r="BT484" s="71">
        <v>0</v>
      </c>
      <c r="BU484"/>
      <c r="BV484" s="70">
        <v>4.0220000000000002</v>
      </c>
      <c r="BW484" s="70">
        <v>0</v>
      </c>
      <c r="BX484" s="70">
        <v>0</v>
      </c>
      <c r="BY484" s="70">
        <v>0</v>
      </c>
      <c r="BZ484" s="70">
        <v>0</v>
      </c>
      <c r="CA484" s="70">
        <v>0</v>
      </c>
      <c r="CB484" s="70">
        <v>0</v>
      </c>
      <c r="CC484" s="70">
        <v>0</v>
      </c>
      <c r="CD484" s="70">
        <v>0</v>
      </c>
    </row>
    <row r="485" spans="1:82">
      <c r="A485" s="70" t="s">
        <v>2242</v>
      </c>
      <c r="B485" s="70">
        <v>372</v>
      </c>
      <c r="C485" s="70">
        <v>15</v>
      </c>
      <c r="D485" s="70">
        <v>22</v>
      </c>
      <c r="E485" s="70">
        <v>2018</v>
      </c>
      <c r="F485" s="70" t="s">
        <v>183</v>
      </c>
      <c r="G485" s="70" t="s">
        <v>2227</v>
      </c>
      <c r="H485" s="70" t="s">
        <v>2228</v>
      </c>
      <c r="I485" s="148"/>
      <c r="J485" s="71">
        <v>46.050522882938857</v>
      </c>
      <c r="K485" s="71">
        <v>1.6053275500462598</v>
      </c>
      <c r="L485" s="71">
        <v>20.430238241629691</v>
      </c>
      <c r="M485" s="71">
        <v>29.531227157567912</v>
      </c>
      <c r="N485" s="71">
        <v>25.780905865200946</v>
      </c>
      <c r="O485" s="71">
        <v>31.71963470216436</v>
      </c>
      <c r="P485" s="71">
        <v>38.645371586532441</v>
      </c>
      <c r="Q485" s="71">
        <v>1.93317879892945</v>
      </c>
      <c r="R485" s="71">
        <v>0</v>
      </c>
      <c r="S485" s="71">
        <v>0</v>
      </c>
      <c r="T485" s="72"/>
      <c r="U485" s="71">
        <v>3021038</v>
      </c>
      <c r="V485" s="71">
        <v>903</v>
      </c>
      <c r="W485" s="71">
        <v>535</v>
      </c>
      <c r="X485" s="71">
        <v>8634</v>
      </c>
      <c r="Y485" s="71">
        <v>13854</v>
      </c>
      <c r="Z485" s="71">
        <v>19328</v>
      </c>
      <c r="AA485" s="71">
        <v>8085</v>
      </c>
      <c r="AB485" s="71">
        <v>30501</v>
      </c>
      <c r="AC485" s="71">
        <v>0</v>
      </c>
      <c r="AD485" s="71">
        <v>0</v>
      </c>
      <c r="AE485" s="72"/>
      <c r="AF485" s="71">
        <v>44488472.547533453</v>
      </c>
      <c r="AG485" s="71">
        <v>1277823.7456194339</v>
      </c>
      <c r="AH485" s="71">
        <v>3116424.0024623042</v>
      </c>
      <c r="AI485" s="71">
        <v>50269430.897823378</v>
      </c>
      <c r="AJ485" s="71">
        <v>52679477.94308798</v>
      </c>
      <c r="AK485" s="71">
        <v>0</v>
      </c>
      <c r="AL485" s="71">
        <v>0</v>
      </c>
      <c r="AM485" s="71">
        <v>4198496.5278160023</v>
      </c>
      <c r="AN485" s="71">
        <v>0</v>
      </c>
      <c r="AO485" s="71">
        <v>0</v>
      </c>
      <c r="AP485" s="71">
        <v>156030125.66434252</v>
      </c>
      <c r="AQ485" s="72"/>
      <c r="AR485" s="71">
        <v>1306</v>
      </c>
      <c r="AS485" s="71">
        <v>628</v>
      </c>
      <c r="AT485" s="71">
        <v>0</v>
      </c>
      <c r="AU485" s="71">
        <v>0</v>
      </c>
      <c r="AV485" s="71">
        <v>0</v>
      </c>
      <c r="AW485" s="71">
        <v>1</v>
      </c>
      <c r="AX485" s="71"/>
      <c r="AY485" s="72"/>
      <c r="AZ485" s="71">
        <v>6678.09</v>
      </c>
      <c r="BA485" s="71">
        <v>38135</v>
      </c>
      <c r="BB485" s="71">
        <v>0</v>
      </c>
      <c r="BC485" s="71">
        <v>0</v>
      </c>
      <c r="BD485" s="71">
        <v>0</v>
      </c>
      <c r="BE485" s="71">
        <v>40</v>
      </c>
      <c r="BF485" s="71"/>
      <c r="BG485" s="72"/>
      <c r="BH485" s="71">
        <v>0</v>
      </c>
      <c r="BI485" s="71">
        <v>0</v>
      </c>
      <c r="BJ485" s="71">
        <v>4.1639999999999997</v>
      </c>
      <c r="BK485" s="71">
        <v>0</v>
      </c>
      <c r="BL485" s="71">
        <v>0</v>
      </c>
      <c r="BM485" s="71">
        <v>0</v>
      </c>
      <c r="BN485" s="72"/>
      <c r="BO485" s="71">
        <v>0</v>
      </c>
      <c r="BP485" s="71">
        <v>0</v>
      </c>
      <c r="BQ485" s="71">
        <v>1</v>
      </c>
      <c r="BR485" s="71">
        <v>0</v>
      </c>
      <c r="BS485" s="71">
        <v>0</v>
      </c>
      <c r="BT485" s="71">
        <v>0</v>
      </c>
      <c r="BU485"/>
      <c r="BV485" s="70">
        <v>4.1639999999999997</v>
      </c>
      <c r="BW485" s="70">
        <v>0</v>
      </c>
      <c r="BX485" s="70">
        <v>0</v>
      </c>
      <c r="BY485" s="70">
        <v>0</v>
      </c>
      <c r="BZ485" s="70">
        <v>0</v>
      </c>
      <c r="CA485" s="70">
        <v>0</v>
      </c>
      <c r="CB485" s="70">
        <v>0</v>
      </c>
      <c r="CC485" s="70">
        <v>0</v>
      </c>
      <c r="CD485" s="70">
        <v>0</v>
      </c>
    </row>
    <row r="486" spans="1:82">
      <c r="A486" s="70" t="s">
        <v>2243</v>
      </c>
      <c r="B486" s="70">
        <v>373</v>
      </c>
      <c r="C486" s="70">
        <v>16</v>
      </c>
      <c r="D486" s="70">
        <v>22</v>
      </c>
      <c r="E486" s="70">
        <v>2019</v>
      </c>
      <c r="F486" s="70" t="s">
        <v>158</v>
      </c>
      <c r="G486" s="70" t="s">
        <v>2227</v>
      </c>
      <c r="H486" s="70" t="s">
        <v>2228</v>
      </c>
      <c r="I486" s="148"/>
      <c r="J486" s="71">
        <v>42.233276491695413</v>
      </c>
      <c r="K486" s="71">
        <v>1.5101205970034062</v>
      </c>
      <c r="L486" s="71">
        <v>20.752681804939272</v>
      </c>
      <c r="M486" s="71">
        <v>33.071776337610366</v>
      </c>
      <c r="N486" s="71">
        <v>26.619384963369487</v>
      </c>
      <c r="O486" s="71">
        <v>30.797022612304875</v>
      </c>
      <c r="P486" s="71">
        <v>38.098844085306965</v>
      </c>
      <c r="Q486" s="71">
        <v>1.85346644400327</v>
      </c>
      <c r="R486" s="71">
        <v>0</v>
      </c>
      <c r="S486" s="71">
        <v>0</v>
      </c>
      <c r="T486" s="72"/>
      <c r="U486" s="71">
        <v>2745186</v>
      </c>
      <c r="V486" s="71">
        <v>903</v>
      </c>
      <c r="W486" s="71">
        <v>535</v>
      </c>
      <c r="X486" s="71">
        <v>8634</v>
      </c>
      <c r="Y486" s="71">
        <v>13851</v>
      </c>
      <c r="Z486" s="71">
        <v>19281</v>
      </c>
      <c r="AA486" s="71">
        <v>7911</v>
      </c>
      <c r="AB486" s="71">
        <v>30035</v>
      </c>
      <c r="AC486" s="71">
        <v>0</v>
      </c>
      <c r="AD486" s="71">
        <v>0</v>
      </c>
      <c r="AE486" s="72"/>
      <c r="AF486" s="71">
        <v>36440758.071639173</v>
      </c>
      <c r="AG486" s="71">
        <v>1237577.5208550149</v>
      </c>
      <c r="AH486" s="71">
        <v>3392786.3546496858</v>
      </c>
      <c r="AI486" s="71">
        <v>49677895.518025629</v>
      </c>
      <c r="AJ486" s="71">
        <v>55327491.425734408</v>
      </c>
      <c r="AK486" s="71">
        <v>0</v>
      </c>
      <c r="AL486" s="71">
        <v>0</v>
      </c>
      <c r="AM486" s="71">
        <v>4090540.8966410547</v>
      </c>
      <c r="AN486" s="71">
        <v>0</v>
      </c>
      <c r="AO486" s="71">
        <v>0</v>
      </c>
      <c r="AP486" s="71">
        <v>150167049.78754497</v>
      </c>
      <c r="AQ486" s="72"/>
      <c r="AR486" s="71">
        <v>1389</v>
      </c>
      <c r="AS486" s="71">
        <v>704</v>
      </c>
      <c r="AT486" s="71">
        <v>0</v>
      </c>
      <c r="AU486" s="71">
        <v>0</v>
      </c>
      <c r="AV486" s="71">
        <v>0</v>
      </c>
      <c r="AW486" s="71">
        <v>1</v>
      </c>
      <c r="AX486" s="71"/>
      <c r="AY486" s="72"/>
      <c r="AZ486" s="71">
        <v>7198.1200000000008</v>
      </c>
      <c r="BA486" s="71">
        <v>40685.800000000047</v>
      </c>
      <c r="BB486" s="71">
        <v>0</v>
      </c>
      <c r="BC486" s="71">
        <v>0</v>
      </c>
      <c r="BD486" s="71">
        <v>0</v>
      </c>
      <c r="BE486" s="71">
        <v>40</v>
      </c>
      <c r="BF486" s="71"/>
      <c r="BG486" s="72"/>
      <c r="BH486" s="71">
        <v>0</v>
      </c>
      <c r="BI486" s="71">
        <v>0</v>
      </c>
      <c r="BJ486" s="71">
        <v>2.2610000000000001</v>
      </c>
      <c r="BK486" s="71">
        <v>0</v>
      </c>
      <c r="BL486" s="71">
        <v>0</v>
      </c>
      <c r="BM486" s="71">
        <v>0</v>
      </c>
      <c r="BN486" s="72"/>
      <c r="BO486" s="71">
        <v>0</v>
      </c>
      <c r="BP486" s="71">
        <v>0</v>
      </c>
      <c r="BQ486" s="71">
        <v>1</v>
      </c>
      <c r="BR486" s="71">
        <v>0</v>
      </c>
      <c r="BS486" s="71">
        <v>0</v>
      </c>
      <c r="BT486" s="71">
        <v>0</v>
      </c>
      <c r="BU486"/>
      <c r="BV486" s="70">
        <v>2.2610000000000001</v>
      </c>
      <c r="BW486" s="70">
        <v>0</v>
      </c>
      <c r="BX486" s="70">
        <v>0</v>
      </c>
      <c r="BY486" s="70">
        <v>0</v>
      </c>
      <c r="BZ486" s="70">
        <v>0</v>
      </c>
      <c r="CA486" s="70">
        <v>0</v>
      </c>
      <c r="CB486" s="70">
        <v>0</v>
      </c>
      <c r="CC486" s="70">
        <v>0</v>
      </c>
      <c r="CD486" s="70">
        <v>0</v>
      </c>
    </row>
    <row r="487" spans="1:82">
      <c r="A487" s="70" t="s">
        <v>2244</v>
      </c>
      <c r="B487" s="70">
        <v>374</v>
      </c>
      <c r="C487" s="70">
        <v>17</v>
      </c>
      <c r="D487" s="70">
        <v>22</v>
      </c>
      <c r="E487" s="70">
        <v>2020</v>
      </c>
      <c r="F487" s="70" t="s">
        <v>159</v>
      </c>
      <c r="G487" s="70" t="s">
        <v>2227</v>
      </c>
      <c r="H487" s="70" t="s">
        <v>2228</v>
      </c>
      <c r="I487" s="148"/>
      <c r="J487" s="71">
        <v>30.640433479902121</v>
      </c>
      <c r="K487" s="71">
        <v>1.5808018886338275</v>
      </c>
      <c r="L487" s="71">
        <v>27.874673570897723</v>
      </c>
      <c r="M487" s="71">
        <v>31.564164320852719</v>
      </c>
      <c r="N487" s="71">
        <v>29.753672696283203</v>
      </c>
      <c r="O487" s="71">
        <v>26.894381448527064</v>
      </c>
      <c r="P487" s="71">
        <v>35.753801891377044</v>
      </c>
      <c r="Q487" s="71">
        <v>1.7480675273311701</v>
      </c>
      <c r="R487" s="71">
        <v>0</v>
      </c>
      <c r="S487" s="71">
        <v>0</v>
      </c>
      <c r="T487" s="72"/>
      <c r="U487" s="71">
        <v>2162015</v>
      </c>
      <c r="V487" s="71">
        <v>825</v>
      </c>
      <c r="W487" s="71">
        <v>674</v>
      </c>
      <c r="X487" s="71">
        <v>8651</v>
      </c>
      <c r="Y487" s="71">
        <v>13908</v>
      </c>
      <c r="Z487" s="71">
        <v>19218</v>
      </c>
      <c r="AA487" s="71">
        <v>7891</v>
      </c>
      <c r="AB487" s="71">
        <v>29648</v>
      </c>
      <c r="AC487" s="71">
        <v>0</v>
      </c>
      <c r="AD487" s="71">
        <v>0</v>
      </c>
      <c r="AE487" s="72"/>
      <c r="AF487" s="71">
        <v>26446721.760400891</v>
      </c>
      <c r="AG487" s="71">
        <v>1178765.0235936965</v>
      </c>
      <c r="AH487" s="71">
        <v>4675545.2678169925</v>
      </c>
      <c r="AI487" s="71">
        <v>46457029.363268591</v>
      </c>
      <c r="AJ487" s="71">
        <v>65850727.427698858</v>
      </c>
      <c r="AK487" s="71"/>
      <c r="AL487" s="71"/>
      <c r="AM487" s="71">
        <v>3869393.3961502309</v>
      </c>
      <c r="AN487" s="71"/>
      <c r="AO487" s="71"/>
      <c r="AP487" s="71">
        <v>148478182.23892927</v>
      </c>
      <c r="AQ487" s="72"/>
      <c r="AR487" s="71">
        <v>1428</v>
      </c>
      <c r="AS487" s="71">
        <v>754</v>
      </c>
      <c r="AT487" s="71">
        <v>0</v>
      </c>
      <c r="AU487" s="71">
        <v>1</v>
      </c>
      <c r="AV487" s="71">
        <v>0</v>
      </c>
      <c r="AW487" s="71">
        <v>0</v>
      </c>
      <c r="AX487" s="71"/>
      <c r="AY487" s="72"/>
      <c r="AZ487" s="71">
        <v>7458.909999999998</v>
      </c>
      <c r="BA487" s="71">
        <v>42915.399999999921</v>
      </c>
      <c r="BB487" s="71">
        <v>0</v>
      </c>
      <c r="BC487" s="71">
        <v>330</v>
      </c>
      <c r="BD487" s="71">
        <v>0</v>
      </c>
      <c r="BE487" s="71">
        <v>0</v>
      </c>
      <c r="BF487" s="71"/>
      <c r="BG487" s="72"/>
      <c r="BH487" s="71">
        <v>0</v>
      </c>
      <c r="BI487" s="71">
        <v>0</v>
      </c>
      <c r="BJ487" s="71">
        <v>2.6960000000000002</v>
      </c>
      <c r="BK487" s="71">
        <v>0</v>
      </c>
      <c r="BL487" s="71">
        <v>0</v>
      </c>
      <c r="BM487" s="71">
        <v>0</v>
      </c>
      <c r="BN487" s="72"/>
      <c r="BO487" s="71">
        <v>0</v>
      </c>
      <c r="BP487" s="71">
        <v>0</v>
      </c>
      <c r="BQ487" s="71">
        <v>1</v>
      </c>
      <c r="BR487" s="71">
        <v>0</v>
      </c>
      <c r="BS487" s="71">
        <v>0</v>
      </c>
      <c r="BT487" s="71">
        <v>0</v>
      </c>
      <c r="BU487"/>
      <c r="BV487" s="70">
        <v>2.6960000000000002</v>
      </c>
      <c r="BW487" s="70">
        <v>0</v>
      </c>
      <c r="BX487" s="70">
        <v>0</v>
      </c>
      <c r="BY487" s="70">
        <v>0</v>
      </c>
      <c r="BZ487" s="70">
        <v>0</v>
      </c>
      <c r="CA487" s="70">
        <v>0</v>
      </c>
      <c r="CB487" s="70">
        <v>0</v>
      </c>
      <c r="CC487" s="70">
        <v>0</v>
      </c>
      <c r="CD487" s="70">
        <v>0</v>
      </c>
    </row>
    <row r="488" spans="1:82">
      <c r="A488" s="70" t="s">
        <v>2245</v>
      </c>
      <c r="B488" s="70">
        <v>374</v>
      </c>
      <c r="C488" s="70">
        <v>18</v>
      </c>
      <c r="D488" s="70">
        <v>22</v>
      </c>
      <c r="E488" s="70">
        <v>2021</v>
      </c>
      <c r="F488" s="70" t="s">
        <v>160</v>
      </c>
      <c r="G488" s="70" t="s">
        <v>2227</v>
      </c>
      <c r="H488" s="70" t="s">
        <v>2228</v>
      </c>
      <c r="I488" s="148"/>
      <c r="J488" s="71">
        <v>29.4208855322697</v>
      </c>
      <c r="K488" s="71">
        <v>1.5867397418905151</v>
      </c>
      <c r="L488" s="71">
        <v>25.650958604337372</v>
      </c>
      <c r="M488" s="71">
        <v>28.735891945775823</v>
      </c>
      <c r="N488" s="71">
        <v>24.855767366312019</v>
      </c>
      <c r="O488" s="71">
        <v>26.141615423841255</v>
      </c>
      <c r="P488" s="71">
        <v>36.503767387189143</v>
      </c>
      <c r="Q488" s="71">
        <v>1.7043196649311501</v>
      </c>
      <c r="R488" s="71">
        <v>0</v>
      </c>
      <c r="S488" s="71">
        <v>0</v>
      </c>
      <c r="T488" s="72"/>
      <c r="U488" s="71">
        <v>2354796</v>
      </c>
      <c r="V488" s="71">
        <v>825</v>
      </c>
      <c r="W488" s="71">
        <v>674</v>
      </c>
      <c r="X488" s="71">
        <v>8651</v>
      </c>
      <c r="Y488" s="71">
        <v>13891</v>
      </c>
      <c r="Z488" s="71">
        <v>19234</v>
      </c>
      <c r="AA488" s="71">
        <v>7856</v>
      </c>
      <c r="AB488" s="71">
        <v>29190</v>
      </c>
      <c r="AC488" s="71">
        <v>0</v>
      </c>
      <c r="AD488" s="71">
        <v>0</v>
      </c>
      <c r="AE488" s="72"/>
      <c r="AF488" s="71">
        <v>26309254.785489749</v>
      </c>
      <c r="AG488" s="71">
        <v>1256251.063821536</v>
      </c>
      <c r="AH488" s="71">
        <v>4274321.8032796402</v>
      </c>
      <c r="AI488" s="71">
        <v>51305101.325666703</v>
      </c>
      <c r="AJ488" s="71">
        <v>60681660.743594967</v>
      </c>
      <c r="AK488" s="71">
        <v>0</v>
      </c>
      <c r="AL488" s="71">
        <v>0</v>
      </c>
      <c r="AM488" s="71">
        <v>3831592.8851097673</v>
      </c>
      <c r="AN488" s="71">
        <v>0</v>
      </c>
      <c r="AO488" s="71">
        <v>0</v>
      </c>
      <c r="AP488" s="71">
        <v>147658182.60696238</v>
      </c>
      <c r="AQ488" s="72"/>
      <c r="AR488" s="71">
        <v>1487</v>
      </c>
      <c r="AS488" s="71">
        <v>771</v>
      </c>
      <c r="AT488" s="71">
        <v>0</v>
      </c>
      <c r="AU488" s="71">
        <v>1</v>
      </c>
      <c r="AV488" s="71">
        <v>0</v>
      </c>
      <c r="AW488" s="71">
        <v>0</v>
      </c>
      <c r="AX488" s="71"/>
      <c r="AY488" s="72"/>
      <c r="AZ488" s="71">
        <v>7816.8699999999953</v>
      </c>
      <c r="BA488" s="71">
        <v>43755.399999999921</v>
      </c>
      <c r="BB488" s="71">
        <v>0</v>
      </c>
      <c r="BC488" s="71">
        <v>330</v>
      </c>
      <c r="BD488" s="71">
        <v>0</v>
      </c>
      <c r="BE488" s="71">
        <v>0</v>
      </c>
      <c r="BF488" s="71"/>
      <c r="BG488" s="72"/>
      <c r="BH488" s="71">
        <v>0</v>
      </c>
      <c r="BI488" s="71">
        <v>0</v>
      </c>
      <c r="BJ488" s="71">
        <v>2.8450000000000002</v>
      </c>
      <c r="BK488" s="71">
        <v>0</v>
      </c>
      <c r="BL488" s="71">
        <v>0</v>
      </c>
      <c r="BM488" s="71">
        <v>0</v>
      </c>
      <c r="BN488" s="72"/>
      <c r="BO488" s="71">
        <v>0</v>
      </c>
      <c r="BP488" s="71">
        <v>0</v>
      </c>
      <c r="BQ488" s="71">
        <v>1</v>
      </c>
      <c r="BR488" s="71">
        <v>0</v>
      </c>
      <c r="BS488" s="71">
        <v>0</v>
      </c>
      <c r="BT488" s="71">
        <v>0</v>
      </c>
      <c r="BU488"/>
      <c r="BV488" s="70">
        <v>2.8450000000000002</v>
      </c>
      <c r="BW488" s="70">
        <v>0</v>
      </c>
      <c r="BX488" s="70">
        <v>0</v>
      </c>
      <c r="BY488" s="70">
        <v>0</v>
      </c>
      <c r="BZ488" s="70">
        <v>0</v>
      </c>
      <c r="CA488" s="70">
        <v>0</v>
      </c>
      <c r="CB488" s="70">
        <v>0</v>
      </c>
      <c r="CC488" s="70">
        <v>0</v>
      </c>
      <c r="CD488" s="70">
        <v>0</v>
      </c>
    </row>
    <row r="489" spans="1:82">
      <c r="A489" s="70" t="s">
        <v>2246</v>
      </c>
      <c r="B489" s="70">
        <v>374</v>
      </c>
      <c r="C489" s="70">
        <v>19</v>
      </c>
      <c r="D489" s="70">
        <v>22</v>
      </c>
      <c r="E489" s="70">
        <v>2022</v>
      </c>
      <c r="F489" s="70" t="s">
        <v>161</v>
      </c>
      <c r="G489" s="70" t="s">
        <v>2227</v>
      </c>
      <c r="H489" s="70" t="s">
        <v>2228</v>
      </c>
      <c r="I489" s="148"/>
      <c r="J489" s="71">
        <v>33.09643747725486</v>
      </c>
      <c r="K489" s="71">
        <v>1.6169873670630839</v>
      </c>
      <c r="L489" s="71">
        <v>22.285204363030072</v>
      </c>
      <c r="M489" s="71">
        <v>29.565761119987041</v>
      </c>
      <c r="N489" s="71">
        <v>37.656204678133648</v>
      </c>
      <c r="O489" s="71">
        <v>27.554420165846583</v>
      </c>
      <c r="P489" s="71">
        <v>36.41332826269867</v>
      </c>
      <c r="Q489" s="71">
        <v>1.6993957436520015</v>
      </c>
      <c r="R489" s="71">
        <v>0</v>
      </c>
      <c r="S489" s="71">
        <v>0</v>
      </c>
      <c r="T489" s="72"/>
      <c r="U489" s="71">
        <v>2968527</v>
      </c>
      <c r="V489" s="71">
        <v>825</v>
      </c>
      <c r="W489" s="71">
        <v>674</v>
      </c>
      <c r="X489" s="71">
        <v>8651</v>
      </c>
      <c r="Y489" s="71">
        <v>13971</v>
      </c>
      <c r="Z489" s="71">
        <v>19262</v>
      </c>
      <c r="AA489" s="71">
        <v>7956</v>
      </c>
      <c r="AB489" s="71">
        <v>28867</v>
      </c>
      <c r="AC489" s="71">
        <v>0</v>
      </c>
      <c r="AD489" s="71">
        <v>0</v>
      </c>
      <c r="AE489" s="72"/>
      <c r="AF489" s="71">
        <v>30620338.482465316</v>
      </c>
      <c r="AG489" s="71">
        <v>1258868.090520706</v>
      </c>
      <c r="AH489" s="71">
        <v>4383283.4050643332</v>
      </c>
      <c r="AI489" s="71">
        <v>47441502.527963035</v>
      </c>
      <c r="AJ489" s="71">
        <v>74629269.449834347</v>
      </c>
      <c r="AK489" s="71">
        <v>0</v>
      </c>
      <c r="AL489" s="71">
        <v>0</v>
      </c>
      <c r="AM489" s="71">
        <v>3727517.607650205</v>
      </c>
      <c r="AN489" s="71">
        <v>0</v>
      </c>
      <c r="AO489" s="71">
        <v>0</v>
      </c>
      <c r="AP489" s="71">
        <v>162060779.56349793</v>
      </c>
      <c r="AQ489" s="72"/>
      <c r="AR489" s="71">
        <v>1545</v>
      </c>
      <c r="AS489" s="71">
        <v>798</v>
      </c>
      <c r="AT489" s="71">
        <v>0</v>
      </c>
      <c r="AU489" s="71">
        <v>2</v>
      </c>
      <c r="AV489" s="71">
        <v>0</v>
      </c>
      <c r="AW489" s="71">
        <v>0</v>
      </c>
      <c r="AX489" s="71"/>
      <c r="AY489" s="72"/>
      <c r="AZ489" s="71">
        <v>8177.1399999999885</v>
      </c>
      <c r="BA489" s="71">
        <v>46996.899999999921</v>
      </c>
      <c r="BB489" s="71">
        <v>0</v>
      </c>
      <c r="BC489" s="71">
        <v>11830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2247</v>
      </c>
      <c r="B490" s="70">
        <v>374</v>
      </c>
      <c r="C490" s="70">
        <v>20</v>
      </c>
      <c r="D490" s="70">
        <v>22</v>
      </c>
      <c r="E490" s="70">
        <v>2023</v>
      </c>
      <c r="F490" s="70" t="s">
        <v>1539</v>
      </c>
      <c r="G490" s="70" t="s">
        <v>2227</v>
      </c>
      <c r="H490" s="70" t="s">
        <v>2228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1593</v>
      </c>
      <c r="AS490" s="71">
        <v>817</v>
      </c>
      <c r="AT490" s="71">
        <v>0</v>
      </c>
      <c r="AU490" s="71">
        <v>2</v>
      </c>
      <c r="AV490" s="71">
        <v>0</v>
      </c>
      <c r="AW490" s="71">
        <v>0</v>
      </c>
      <c r="AX490" s="71"/>
      <c r="AY490" s="72"/>
      <c r="AZ490" s="71">
        <v>8461.6399999999849</v>
      </c>
      <c r="BA490" s="71">
        <v>49755.199999999888</v>
      </c>
      <c r="BB490" s="71">
        <v>0</v>
      </c>
      <c r="BC490" s="71">
        <v>11830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2248</v>
      </c>
      <c r="B491" s="70">
        <v>374</v>
      </c>
      <c r="C491" s="70">
        <v>21</v>
      </c>
      <c r="D491" s="70">
        <v>22</v>
      </c>
      <c r="E491" s="70">
        <v>2024</v>
      </c>
      <c r="F491" s="70" t="s">
        <v>1554</v>
      </c>
      <c r="G491" s="70" t="s">
        <v>2227</v>
      </c>
      <c r="H491" s="70" t="s">
        <v>2228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2249</v>
      </c>
      <c r="B492" s="70">
        <v>426</v>
      </c>
      <c r="C492" s="70">
        <v>1</v>
      </c>
      <c r="D492" s="70">
        <v>26</v>
      </c>
      <c r="E492" s="70">
        <v>1990</v>
      </c>
      <c r="F492" s="70" t="s">
        <v>787</v>
      </c>
      <c r="G492" s="70" t="s">
        <v>2250</v>
      </c>
      <c r="H492" s="70" t="s">
        <v>2251</v>
      </c>
      <c r="I492" s="148"/>
      <c r="J492" s="71">
        <v>141.59876664658981</v>
      </c>
      <c r="K492" s="71">
        <v>7.1870322502661379</v>
      </c>
      <c r="L492" s="71">
        <v>23.097046090477189</v>
      </c>
      <c r="M492" s="71">
        <v>18.967400179930411</v>
      </c>
      <c r="N492" s="71">
        <v>36.84129115359373</v>
      </c>
      <c r="O492" s="71">
        <v>27.188626460536909</v>
      </c>
      <c r="P492" s="71">
        <v>42.218005181649929</v>
      </c>
      <c r="Q492" s="71">
        <v>2.2402462359520898</v>
      </c>
      <c r="R492" s="71">
        <v>0</v>
      </c>
      <c r="S492" s="71">
        <v>2.3326858915102382</v>
      </c>
      <c r="T492" s="72"/>
      <c r="U492" s="71">
        <v>9639026</v>
      </c>
      <c r="V492" s="71">
        <v>2263</v>
      </c>
      <c r="W492" s="71">
        <v>214</v>
      </c>
      <c r="X492" s="71">
        <v>7562</v>
      </c>
      <c r="Y492" s="71">
        <v>8613</v>
      </c>
      <c r="Z492" s="71">
        <v>11183</v>
      </c>
      <c r="AA492" s="71">
        <v>10251</v>
      </c>
      <c r="AB492" s="71">
        <v>36374</v>
      </c>
      <c r="AC492" s="71">
        <v>0</v>
      </c>
      <c r="AD492" s="71">
        <v>2.3326858915102382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2252</v>
      </c>
      <c r="B493" s="70">
        <v>427</v>
      </c>
      <c r="C493" s="70">
        <v>2</v>
      </c>
      <c r="D493" s="70">
        <v>26</v>
      </c>
      <c r="E493" s="70">
        <v>2005</v>
      </c>
      <c r="F493" s="70" t="s">
        <v>789</v>
      </c>
      <c r="G493" s="70" t="s">
        <v>2250</v>
      </c>
      <c r="H493" s="70" t="s">
        <v>2251</v>
      </c>
      <c r="I493" s="148"/>
      <c r="J493" s="71">
        <v>130.96014783969511</v>
      </c>
      <c r="K493" s="71">
        <v>4.7547172223399201</v>
      </c>
      <c r="L493" s="71">
        <v>47.515199554192932</v>
      </c>
      <c r="M493" s="71">
        <v>32.300794064942693</v>
      </c>
      <c r="N493" s="71">
        <v>50.440646516727043</v>
      </c>
      <c r="O493" s="71">
        <v>41.893743912332141</v>
      </c>
      <c r="P493" s="71">
        <v>35.733682888091167</v>
      </c>
      <c r="Q493" s="71">
        <v>1.9966651154296999</v>
      </c>
      <c r="R493" s="71">
        <v>0</v>
      </c>
      <c r="S493" s="71">
        <v>0</v>
      </c>
      <c r="T493" s="72"/>
      <c r="U493" s="71">
        <v>8938857</v>
      </c>
      <c r="V493" s="71">
        <v>1827</v>
      </c>
      <c r="W493" s="71">
        <v>419</v>
      </c>
      <c r="X493" s="71">
        <v>6830</v>
      </c>
      <c r="Y493" s="71">
        <v>9742</v>
      </c>
      <c r="Z493" s="71">
        <v>19940</v>
      </c>
      <c r="AA493" s="71">
        <v>7106</v>
      </c>
      <c r="AB493" s="71">
        <v>33891</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2253</v>
      </c>
      <c r="B494" s="70">
        <v>428</v>
      </c>
      <c r="C494" s="70">
        <v>3</v>
      </c>
      <c r="D494" s="70">
        <v>26</v>
      </c>
      <c r="E494" s="70">
        <v>2006</v>
      </c>
      <c r="F494" s="70" t="s">
        <v>790</v>
      </c>
      <c r="G494" s="70" t="s">
        <v>2250</v>
      </c>
      <c r="H494" s="70" t="s">
        <v>2251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2254</v>
      </c>
      <c r="B495" s="70">
        <v>429</v>
      </c>
      <c r="C495" s="70">
        <v>4</v>
      </c>
      <c r="D495" s="70">
        <v>26</v>
      </c>
      <c r="E495" s="70">
        <v>2007</v>
      </c>
      <c r="F495" s="70" t="s">
        <v>791</v>
      </c>
      <c r="G495" s="70" t="s">
        <v>2250</v>
      </c>
      <c r="H495" s="70" t="s">
        <v>2251</v>
      </c>
      <c r="I495" s="148"/>
      <c r="J495" s="71">
        <v>123.2348744183242</v>
      </c>
      <c r="K495" s="71">
        <v>5.2779611054871669</v>
      </c>
      <c r="L495" s="71">
        <v>41.605440399876898</v>
      </c>
      <c r="M495" s="71">
        <v>43.459911471071642</v>
      </c>
      <c r="N495" s="71">
        <v>64.964858317455423</v>
      </c>
      <c r="O495" s="71">
        <v>40.441294767896707</v>
      </c>
      <c r="P495" s="71">
        <v>35.398267776808119</v>
      </c>
      <c r="Q495" s="71">
        <v>2.0570738998013001</v>
      </c>
      <c r="R495" s="71">
        <v>0</v>
      </c>
      <c r="S495" s="71">
        <v>0</v>
      </c>
      <c r="T495" s="72"/>
      <c r="U495" s="71">
        <v>8900852</v>
      </c>
      <c r="V495" s="71">
        <v>1619</v>
      </c>
      <c r="W495" s="71">
        <v>348</v>
      </c>
      <c r="X495" s="71">
        <v>7624</v>
      </c>
      <c r="Y495" s="71">
        <v>9775</v>
      </c>
      <c r="Z495" s="71">
        <v>20010</v>
      </c>
      <c r="AA495" s="71">
        <v>6932</v>
      </c>
      <c r="AB495" s="71">
        <v>33070</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2255</v>
      </c>
      <c r="B496" s="70">
        <v>430</v>
      </c>
      <c r="C496" s="70">
        <v>5</v>
      </c>
      <c r="D496" s="70">
        <v>26</v>
      </c>
      <c r="E496" s="70">
        <v>2008</v>
      </c>
      <c r="F496" s="70" t="s">
        <v>792</v>
      </c>
      <c r="G496" s="70" t="s">
        <v>2250</v>
      </c>
      <c r="H496" s="70" t="s">
        <v>2251</v>
      </c>
      <c r="I496" s="148"/>
      <c r="J496" s="71">
        <v>103.7026647471977</v>
      </c>
      <c r="K496" s="71">
        <v>3.691118672603698</v>
      </c>
      <c r="L496" s="71">
        <v>35.112441150555938</v>
      </c>
      <c r="M496" s="71">
        <v>42.014796219793013</v>
      </c>
      <c r="N496" s="71">
        <v>55.118009863927213</v>
      </c>
      <c r="O496" s="71">
        <v>39.126629223029028</v>
      </c>
      <c r="P496" s="71">
        <v>34.562219850790967</v>
      </c>
      <c r="Q496" s="71">
        <v>2.0088548370572301</v>
      </c>
      <c r="R496" s="71">
        <v>0</v>
      </c>
      <c r="S496" s="71">
        <v>0</v>
      </c>
      <c r="T496" s="72"/>
      <c r="U496" s="71">
        <v>8781529</v>
      </c>
      <c r="V496" s="71">
        <v>1619</v>
      </c>
      <c r="W496" s="71">
        <v>348</v>
      </c>
      <c r="X496" s="71">
        <v>7624</v>
      </c>
      <c r="Y496" s="71">
        <v>9808</v>
      </c>
      <c r="Z496" s="71">
        <v>20039</v>
      </c>
      <c r="AA496" s="71">
        <v>6776</v>
      </c>
      <c r="AB496" s="71">
        <v>32826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2256</v>
      </c>
      <c r="B497" s="70">
        <v>431</v>
      </c>
      <c r="C497" s="70">
        <v>6</v>
      </c>
      <c r="D497" s="70">
        <v>26</v>
      </c>
      <c r="E497" s="70">
        <v>2009</v>
      </c>
      <c r="F497" s="70" t="s">
        <v>176</v>
      </c>
      <c r="G497" s="70" t="s">
        <v>2250</v>
      </c>
      <c r="H497" s="70" t="s">
        <v>2251</v>
      </c>
      <c r="I497" s="148"/>
      <c r="J497" s="71">
        <v>82.468540709900807</v>
      </c>
      <c r="K497" s="71">
        <v>2.9968345315204719</v>
      </c>
      <c r="L497" s="71">
        <v>34.43366364144579</v>
      </c>
      <c r="M497" s="71">
        <v>39.611673475091528</v>
      </c>
      <c r="N497" s="71">
        <v>43.737300867597042</v>
      </c>
      <c r="O497" s="71">
        <v>39.831903347360438</v>
      </c>
      <c r="P497" s="71">
        <v>32.84149996608501</v>
      </c>
      <c r="Q497" s="71">
        <v>1.8981619880907099</v>
      </c>
      <c r="R497" s="71">
        <v>0</v>
      </c>
      <c r="S497" s="71">
        <v>0</v>
      </c>
      <c r="T497" s="72"/>
      <c r="U497" s="71">
        <v>6980571</v>
      </c>
      <c r="V497" s="71">
        <v>1538</v>
      </c>
      <c r="W497" s="71">
        <v>523</v>
      </c>
      <c r="X497" s="71">
        <v>8497</v>
      </c>
      <c r="Y497" s="71">
        <v>9833</v>
      </c>
      <c r="Z497" s="71">
        <v>20136</v>
      </c>
      <c r="AA497" s="71">
        <v>6610</v>
      </c>
      <c r="AB497" s="71">
        <v>32560</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41.853999999999999</v>
      </c>
      <c r="BK497" s="71">
        <v>0</v>
      </c>
      <c r="BL497" s="71">
        <v>0</v>
      </c>
      <c r="BM497" s="71">
        <v>0</v>
      </c>
      <c r="BN497" s="72"/>
      <c r="BO497" s="71">
        <v>0</v>
      </c>
      <c r="BP497" s="71">
        <v>0</v>
      </c>
      <c r="BQ497" s="71">
        <v>3</v>
      </c>
      <c r="BR497" s="71">
        <v>0</v>
      </c>
      <c r="BS497" s="71">
        <v>0</v>
      </c>
      <c r="BT497" s="71">
        <v>0</v>
      </c>
      <c r="BU497"/>
      <c r="BV497" s="70">
        <v>41.853999999999999</v>
      </c>
      <c r="BW497" s="70">
        <v>0</v>
      </c>
      <c r="BX497" s="70">
        <v>0</v>
      </c>
      <c r="BY497" s="70">
        <v>0</v>
      </c>
      <c r="BZ497" s="70">
        <v>0</v>
      </c>
      <c r="CA497" s="70">
        <v>0</v>
      </c>
      <c r="CB497" s="70">
        <v>0</v>
      </c>
      <c r="CC497" s="70">
        <v>0</v>
      </c>
      <c r="CD497" s="70">
        <v>0</v>
      </c>
    </row>
    <row r="498" spans="1:82">
      <c r="A498" s="70" t="s">
        <v>2257</v>
      </c>
      <c r="B498" s="70">
        <v>432</v>
      </c>
      <c r="C498" s="70">
        <v>7</v>
      </c>
      <c r="D498" s="70">
        <v>26</v>
      </c>
      <c r="E498" s="70">
        <v>2010</v>
      </c>
      <c r="F498" s="70" t="s">
        <v>177</v>
      </c>
      <c r="G498" s="70" t="s">
        <v>2250</v>
      </c>
      <c r="H498" s="70" t="s">
        <v>2251</v>
      </c>
      <c r="I498" s="148"/>
      <c r="J498" s="71">
        <v>82.905146460271808</v>
      </c>
      <c r="K498" s="71">
        <v>3.3650675229385598</v>
      </c>
      <c r="L498" s="71">
        <v>32.211680841341717</v>
      </c>
      <c r="M498" s="71">
        <v>45.925738027905723</v>
      </c>
      <c r="N498" s="71">
        <v>52.277718909871624</v>
      </c>
      <c r="O498" s="71">
        <v>39.769746224135552</v>
      </c>
      <c r="P498" s="71">
        <v>33.142534913337627</v>
      </c>
      <c r="Q498" s="71">
        <v>1.95919722857205</v>
      </c>
      <c r="R498" s="71">
        <v>0</v>
      </c>
      <c r="S498" s="71">
        <v>0</v>
      </c>
      <c r="T498" s="72"/>
      <c r="U498" s="71">
        <v>7165630</v>
      </c>
      <c r="V498" s="71">
        <v>1538</v>
      </c>
      <c r="W498" s="71">
        <v>523</v>
      </c>
      <c r="X498" s="71">
        <v>8497</v>
      </c>
      <c r="Y498" s="71">
        <v>9835</v>
      </c>
      <c r="Z498" s="71">
        <v>20198</v>
      </c>
      <c r="AA498" s="71">
        <v>6504</v>
      </c>
      <c r="AB498" s="71">
        <v>32203</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35.429000000000002</v>
      </c>
      <c r="BK498" s="71">
        <v>0</v>
      </c>
      <c r="BL498" s="71">
        <v>0</v>
      </c>
      <c r="BM498" s="71">
        <v>0</v>
      </c>
      <c r="BN498" s="72"/>
      <c r="BO498" s="71">
        <v>0</v>
      </c>
      <c r="BP498" s="71">
        <v>0</v>
      </c>
      <c r="BQ498" s="71">
        <v>3</v>
      </c>
      <c r="BR498" s="71">
        <v>0</v>
      </c>
      <c r="BS498" s="71">
        <v>0</v>
      </c>
      <c r="BT498" s="71">
        <v>0</v>
      </c>
      <c r="BU498"/>
      <c r="BV498" s="70">
        <v>35.429000000000002</v>
      </c>
      <c r="BW498" s="70">
        <v>0</v>
      </c>
      <c r="BX498" s="70">
        <v>0</v>
      </c>
      <c r="BY498" s="70">
        <v>0</v>
      </c>
      <c r="BZ498" s="70">
        <v>0</v>
      </c>
      <c r="CA498" s="70">
        <v>0</v>
      </c>
      <c r="CB498" s="70">
        <v>0</v>
      </c>
      <c r="CC498" s="70">
        <v>0</v>
      </c>
      <c r="CD498" s="70">
        <v>0</v>
      </c>
    </row>
    <row r="499" spans="1:82">
      <c r="A499" s="70" t="s">
        <v>2258</v>
      </c>
      <c r="B499" s="70">
        <v>433</v>
      </c>
      <c r="C499" s="70">
        <v>8</v>
      </c>
      <c r="D499" s="70">
        <v>26</v>
      </c>
      <c r="E499" s="70">
        <v>2011</v>
      </c>
      <c r="F499" s="70" t="s">
        <v>178</v>
      </c>
      <c r="G499" s="70" t="s">
        <v>2250</v>
      </c>
      <c r="H499" s="70" t="s">
        <v>2251</v>
      </c>
      <c r="I499" s="148"/>
      <c r="J499" s="71">
        <v>106.1626079702345</v>
      </c>
      <c r="K499" s="71">
        <v>4.6450187773732488</v>
      </c>
      <c r="L499" s="71">
        <v>28.725798411425291</v>
      </c>
      <c r="M499" s="71">
        <v>58.06211733614137</v>
      </c>
      <c r="N499" s="71">
        <v>65.883294023417733</v>
      </c>
      <c r="O499" s="71">
        <v>39.261367081539333</v>
      </c>
      <c r="P499" s="71">
        <v>31.927449326822458</v>
      </c>
      <c r="Q499" s="71">
        <v>2.2353493125715098</v>
      </c>
      <c r="R499" s="71">
        <v>0</v>
      </c>
      <c r="S499" s="71">
        <v>0</v>
      </c>
      <c r="T499" s="72"/>
      <c r="U499" s="71">
        <v>7380629</v>
      </c>
      <c r="V499" s="71">
        <v>1538</v>
      </c>
      <c r="W499" s="71">
        <v>523</v>
      </c>
      <c r="X499" s="71">
        <v>8497</v>
      </c>
      <c r="Y499" s="71">
        <v>9845</v>
      </c>
      <c r="Z499" s="71">
        <v>20373</v>
      </c>
      <c r="AA499" s="71">
        <v>6452</v>
      </c>
      <c r="AB499" s="71">
        <v>31853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40.784999999999997</v>
      </c>
      <c r="BK499" s="71">
        <v>0</v>
      </c>
      <c r="BL499" s="71">
        <v>0</v>
      </c>
      <c r="BM499" s="71">
        <v>0</v>
      </c>
      <c r="BN499" s="72"/>
      <c r="BO499" s="71">
        <v>0</v>
      </c>
      <c r="BP499" s="71">
        <v>0</v>
      </c>
      <c r="BQ499" s="71">
        <v>4</v>
      </c>
      <c r="BR499" s="71">
        <v>0</v>
      </c>
      <c r="BS499" s="71">
        <v>0</v>
      </c>
      <c r="BT499" s="71">
        <v>0</v>
      </c>
      <c r="BU499"/>
      <c r="BV499" s="70">
        <v>40.784999999999997</v>
      </c>
      <c r="BW499" s="70">
        <v>0</v>
      </c>
      <c r="BX499" s="70">
        <v>0</v>
      </c>
      <c r="BY499" s="70">
        <v>0</v>
      </c>
      <c r="BZ499" s="70">
        <v>0</v>
      </c>
      <c r="CA499" s="70">
        <v>0</v>
      </c>
      <c r="CB499" s="70">
        <v>0</v>
      </c>
      <c r="CC499" s="70">
        <v>0</v>
      </c>
      <c r="CD499" s="70">
        <v>0</v>
      </c>
    </row>
    <row r="500" spans="1:82">
      <c r="A500" s="70" t="s">
        <v>2259</v>
      </c>
      <c r="B500" s="70">
        <v>434</v>
      </c>
      <c r="C500" s="70">
        <v>9</v>
      </c>
      <c r="D500" s="70">
        <v>26</v>
      </c>
      <c r="E500" s="70">
        <v>2012</v>
      </c>
      <c r="F500" s="70" t="s">
        <v>179</v>
      </c>
      <c r="G500" s="70" t="s">
        <v>2250</v>
      </c>
      <c r="H500" s="70" t="s">
        <v>2251</v>
      </c>
      <c r="I500" s="148"/>
      <c r="J500" s="71">
        <v>104.490625297561</v>
      </c>
      <c r="K500" s="71">
        <v>4.2000523088103723</v>
      </c>
      <c r="L500" s="71">
        <v>27.95169306527637</v>
      </c>
      <c r="M500" s="71">
        <v>56.164486219250577</v>
      </c>
      <c r="N500" s="71">
        <v>70.327744524171422</v>
      </c>
      <c r="O500" s="71">
        <v>39.162729251706011</v>
      </c>
      <c r="P500" s="71">
        <v>31.621392709915121</v>
      </c>
      <c r="Q500" s="71">
        <v>2.42751829671611</v>
      </c>
      <c r="R500" s="71">
        <v>0</v>
      </c>
      <c r="S500" s="71">
        <v>0</v>
      </c>
      <c r="T500" s="72"/>
      <c r="U500" s="71">
        <v>7156916</v>
      </c>
      <c r="V500" s="71">
        <v>1538</v>
      </c>
      <c r="W500" s="71">
        <v>523</v>
      </c>
      <c r="X500" s="71">
        <v>8497</v>
      </c>
      <c r="Y500" s="71">
        <v>10053</v>
      </c>
      <c r="Z500" s="71">
        <v>20483</v>
      </c>
      <c r="AA500" s="71">
        <v>6354</v>
      </c>
      <c r="AB500" s="71">
        <v>31838</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46.451000000000001</v>
      </c>
      <c r="BK500" s="71">
        <v>0</v>
      </c>
      <c r="BL500" s="71">
        <v>0</v>
      </c>
      <c r="BM500" s="71">
        <v>0</v>
      </c>
      <c r="BN500" s="72"/>
      <c r="BO500" s="71">
        <v>0</v>
      </c>
      <c r="BP500" s="71">
        <v>0</v>
      </c>
      <c r="BQ500" s="71">
        <v>4</v>
      </c>
      <c r="BR500" s="71">
        <v>0</v>
      </c>
      <c r="BS500" s="71">
        <v>0</v>
      </c>
      <c r="BT500" s="71">
        <v>0</v>
      </c>
      <c r="BU500"/>
      <c r="BV500" s="70">
        <v>46.451000000000001</v>
      </c>
      <c r="BW500" s="70">
        <v>0</v>
      </c>
      <c r="BX500" s="70">
        <v>0</v>
      </c>
      <c r="BY500" s="70">
        <v>0</v>
      </c>
      <c r="BZ500" s="70">
        <v>0</v>
      </c>
      <c r="CA500" s="70">
        <v>0</v>
      </c>
      <c r="CB500" s="70">
        <v>0</v>
      </c>
      <c r="CC500" s="70">
        <v>0</v>
      </c>
      <c r="CD500" s="70">
        <v>0</v>
      </c>
    </row>
    <row r="501" spans="1:82">
      <c r="A501" s="70" t="s">
        <v>2260</v>
      </c>
      <c r="B501" s="70">
        <v>435</v>
      </c>
      <c r="C501" s="70">
        <v>10</v>
      </c>
      <c r="D501" s="70">
        <v>26</v>
      </c>
      <c r="E501" s="70">
        <v>2013</v>
      </c>
      <c r="F501" s="70" t="s">
        <v>180</v>
      </c>
      <c r="G501" s="1064" t="s">
        <v>2250</v>
      </c>
      <c r="H501" s="70" t="s">
        <v>2251</v>
      </c>
      <c r="I501" s="148"/>
      <c r="J501" s="71">
        <v>107.01155588009379</v>
      </c>
      <c r="K501" s="71">
        <v>3.3578146407054241</v>
      </c>
      <c r="L501" s="71">
        <v>25.59042830409081</v>
      </c>
      <c r="M501" s="71">
        <v>53.897001622159877</v>
      </c>
      <c r="N501" s="71">
        <v>60.795643519257133</v>
      </c>
      <c r="O501" s="71">
        <v>37.757964234860104</v>
      </c>
      <c r="P501" s="71">
        <v>31.565704609768041</v>
      </c>
      <c r="Q501" s="71">
        <v>2.4497521316888999</v>
      </c>
      <c r="R501" s="71">
        <v>0</v>
      </c>
      <c r="S501" s="71">
        <v>0</v>
      </c>
      <c r="T501" s="72"/>
      <c r="U501" s="71">
        <v>7711804</v>
      </c>
      <c r="V501" s="71">
        <v>1538</v>
      </c>
      <c r="W501" s="71">
        <v>523</v>
      </c>
      <c r="X501" s="71">
        <v>8497</v>
      </c>
      <c r="Y501" s="71">
        <v>10102</v>
      </c>
      <c r="Z501" s="71">
        <v>20630</v>
      </c>
      <c r="AA501" s="71">
        <v>6319</v>
      </c>
      <c r="AB501" s="71">
        <v>31669</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66.655000000000001</v>
      </c>
      <c r="BK501" s="71">
        <v>0</v>
      </c>
      <c r="BL501" s="71">
        <v>0</v>
      </c>
      <c r="BM501" s="71">
        <v>0</v>
      </c>
      <c r="BN501" s="72"/>
      <c r="BO501" s="71">
        <v>0</v>
      </c>
      <c r="BP501" s="71">
        <v>0</v>
      </c>
      <c r="BQ501" s="71">
        <v>4</v>
      </c>
      <c r="BR501" s="71">
        <v>0</v>
      </c>
      <c r="BS501" s="71">
        <v>0</v>
      </c>
      <c r="BT501" s="71">
        <v>0</v>
      </c>
      <c r="BU501"/>
      <c r="BV501" s="70">
        <v>66.655000000000001</v>
      </c>
      <c r="BW501" s="70">
        <v>0</v>
      </c>
      <c r="BX501" s="70">
        <v>0</v>
      </c>
      <c r="BY501" s="70">
        <v>0</v>
      </c>
      <c r="BZ501" s="70">
        <v>0</v>
      </c>
      <c r="CA501" s="70">
        <v>0</v>
      </c>
      <c r="CB501" s="70">
        <v>0</v>
      </c>
      <c r="CC501" s="70">
        <v>0</v>
      </c>
      <c r="CD501" s="70">
        <v>0</v>
      </c>
    </row>
    <row r="502" spans="1:82">
      <c r="A502" s="70" t="s">
        <v>2261</v>
      </c>
      <c r="B502" s="70">
        <v>436</v>
      </c>
      <c r="C502" s="70">
        <v>11</v>
      </c>
      <c r="D502" s="70">
        <v>26</v>
      </c>
      <c r="E502" s="70">
        <v>2014</v>
      </c>
      <c r="F502" s="70" t="s">
        <v>181</v>
      </c>
      <c r="G502" s="1064" t="s">
        <v>2250</v>
      </c>
      <c r="H502" s="70" t="s">
        <v>2251</v>
      </c>
      <c r="I502" s="148"/>
      <c r="J502" s="71">
        <v>113.2296463509843</v>
      </c>
      <c r="K502" s="71">
        <v>3.301251459106628</v>
      </c>
      <c r="L502" s="71">
        <v>24.48239297448125</v>
      </c>
      <c r="M502" s="71">
        <v>54.071035744520941</v>
      </c>
      <c r="N502" s="71">
        <v>59.444663369621473</v>
      </c>
      <c r="O502" s="71">
        <v>36.041092477934271</v>
      </c>
      <c r="P502" s="71">
        <v>31.15232547958983</v>
      </c>
      <c r="Q502" s="71">
        <v>2.3232276818338198</v>
      </c>
      <c r="R502" s="71">
        <v>0</v>
      </c>
      <c r="S502" s="71">
        <v>1.357095402210388</v>
      </c>
      <c r="T502" s="72"/>
      <c r="U502" s="71">
        <v>8440066</v>
      </c>
      <c r="V502" s="71">
        <v>1258</v>
      </c>
      <c r="W502" s="71">
        <v>573</v>
      </c>
      <c r="X502" s="71">
        <v>8432</v>
      </c>
      <c r="Y502" s="71">
        <v>10135</v>
      </c>
      <c r="Z502" s="71">
        <v>20740</v>
      </c>
      <c r="AA502" s="71">
        <v>6204</v>
      </c>
      <c r="AB502" s="71">
        <v>31303</v>
      </c>
      <c r="AC502" s="71">
        <v>0</v>
      </c>
      <c r="AD502" s="71">
        <v>1.357095402210388</v>
      </c>
      <c r="AE502" s="72"/>
      <c r="AF502" s="71"/>
      <c r="AG502" s="71"/>
      <c r="AH502" s="71"/>
      <c r="AI502" s="71"/>
      <c r="AJ502" s="71"/>
      <c r="AK502" s="71"/>
      <c r="AL502" s="71"/>
      <c r="AM502" s="71"/>
      <c r="AN502" s="71"/>
      <c r="AO502" s="71"/>
      <c r="AP502" s="71"/>
      <c r="AQ502" s="72"/>
      <c r="AR502" s="71">
        <v>370</v>
      </c>
      <c r="AS502" s="71">
        <v>78</v>
      </c>
      <c r="AT502" s="71">
        <v>1</v>
      </c>
      <c r="AU502" s="71">
        <v>0</v>
      </c>
      <c r="AV502" s="71">
        <v>0</v>
      </c>
      <c r="AW502" s="71">
        <v>0</v>
      </c>
      <c r="AX502" s="71"/>
      <c r="AY502" s="72"/>
      <c r="AZ502" s="71">
        <v>1698.7650000000001</v>
      </c>
      <c r="BA502" s="71">
        <v>5897.5080000000007</v>
      </c>
      <c r="BB502" s="71">
        <v>1800</v>
      </c>
      <c r="BC502" s="71">
        <v>0</v>
      </c>
      <c r="BD502" s="71">
        <v>0</v>
      </c>
      <c r="BE502" s="71">
        <v>0</v>
      </c>
      <c r="BF502" s="71"/>
      <c r="BG502" s="72"/>
      <c r="BH502" s="71">
        <v>0</v>
      </c>
      <c r="BI502" s="71">
        <v>0</v>
      </c>
      <c r="BJ502" s="71">
        <v>73.352999999999994</v>
      </c>
      <c r="BK502" s="71">
        <v>0</v>
      </c>
      <c r="BL502" s="71">
        <v>0</v>
      </c>
      <c r="BM502" s="71">
        <v>0</v>
      </c>
      <c r="BN502" s="72"/>
      <c r="BO502" s="71">
        <v>0</v>
      </c>
      <c r="BP502" s="71">
        <v>0</v>
      </c>
      <c r="BQ502" s="71">
        <v>5</v>
      </c>
      <c r="BR502" s="71">
        <v>0</v>
      </c>
      <c r="BS502" s="71">
        <v>0</v>
      </c>
      <c r="BT502" s="71">
        <v>0</v>
      </c>
      <c r="BU502"/>
      <c r="BV502" s="70">
        <v>73.352999999999994</v>
      </c>
      <c r="BW502" s="70">
        <v>0</v>
      </c>
      <c r="BX502" s="70">
        <v>0</v>
      </c>
      <c r="BY502" s="70">
        <v>0</v>
      </c>
      <c r="BZ502" s="70">
        <v>0</v>
      </c>
      <c r="CA502" s="70">
        <v>0</v>
      </c>
      <c r="CB502" s="70">
        <v>0</v>
      </c>
      <c r="CC502" s="70">
        <v>0</v>
      </c>
      <c r="CD502" s="70">
        <v>0</v>
      </c>
    </row>
    <row r="503" spans="1:82">
      <c r="A503" s="70" t="s">
        <v>2262</v>
      </c>
      <c r="B503" s="70">
        <v>437</v>
      </c>
      <c r="C503" s="70">
        <v>12</v>
      </c>
      <c r="D503" s="70">
        <v>26</v>
      </c>
      <c r="E503" s="70">
        <v>2015</v>
      </c>
      <c r="F503" s="70" t="s">
        <v>182</v>
      </c>
      <c r="G503" s="70" t="s">
        <v>2250</v>
      </c>
      <c r="H503" s="70" t="s">
        <v>2251</v>
      </c>
      <c r="I503" s="148"/>
      <c r="J503" s="71">
        <v>84.493273763351084</v>
      </c>
      <c r="K503" s="71">
        <v>3.113501721933901</v>
      </c>
      <c r="L503" s="71">
        <v>23.002526089093731</v>
      </c>
      <c r="M503" s="71">
        <v>48.762387936853848</v>
      </c>
      <c r="N503" s="71">
        <v>57.048134649668057</v>
      </c>
      <c r="O503" s="71">
        <v>35.692378734280638</v>
      </c>
      <c r="P503" s="71">
        <v>30.72466097896254</v>
      </c>
      <c r="Q503" s="71">
        <v>2.2615757099875902</v>
      </c>
      <c r="R503" s="71">
        <v>0</v>
      </c>
      <c r="S503" s="71">
        <v>2.720029950196829</v>
      </c>
      <c r="T503" s="72"/>
      <c r="U503" s="71">
        <v>7407988</v>
      </c>
      <c r="V503" s="71">
        <v>1258</v>
      </c>
      <c r="W503" s="71">
        <v>573</v>
      </c>
      <c r="X503" s="71">
        <v>8432</v>
      </c>
      <c r="Y503" s="71">
        <v>10256</v>
      </c>
      <c r="Z503" s="71">
        <v>20737</v>
      </c>
      <c r="AA503" s="71">
        <v>6114</v>
      </c>
      <c r="AB503" s="71">
        <v>31128</v>
      </c>
      <c r="AC503" s="71">
        <v>0</v>
      </c>
      <c r="AD503" s="71">
        <v>2.720029950196829</v>
      </c>
      <c r="AE503" s="72"/>
      <c r="AF503" s="71">
        <v>89003829.871735886</v>
      </c>
      <c r="AG503" s="71">
        <v>2229571.1259486098</v>
      </c>
      <c r="AH503" s="71">
        <v>2984666.8492871048</v>
      </c>
      <c r="AI503" s="71">
        <v>51443379.869392537</v>
      </c>
      <c r="AJ503" s="71">
        <v>75672198.452315718</v>
      </c>
      <c r="AK503" s="71">
        <v>0</v>
      </c>
      <c r="AL503" s="71">
        <v>0</v>
      </c>
      <c r="AM503" s="71">
        <v>4265961.822951097</v>
      </c>
      <c r="AN503" s="71">
        <v>0</v>
      </c>
      <c r="AO503" s="71">
        <v>0</v>
      </c>
      <c r="AP503" s="71">
        <v>225599607.99163097</v>
      </c>
      <c r="AQ503" s="72"/>
      <c r="AR503" s="71">
        <v>390</v>
      </c>
      <c r="AS503" s="71">
        <v>91</v>
      </c>
      <c r="AT503" s="71">
        <v>1</v>
      </c>
      <c r="AU503" s="71">
        <v>0</v>
      </c>
      <c r="AV503" s="71">
        <v>0</v>
      </c>
      <c r="AW503" s="71">
        <v>0</v>
      </c>
      <c r="AX503" s="71"/>
      <c r="AY503" s="72"/>
      <c r="AZ503" s="71">
        <v>1811.963</v>
      </c>
      <c r="BA503" s="71">
        <v>8410.7079999999987</v>
      </c>
      <c r="BB503" s="71">
        <v>1800</v>
      </c>
      <c r="BC503" s="71">
        <v>0</v>
      </c>
      <c r="BD503" s="71">
        <v>0</v>
      </c>
      <c r="BE503" s="71">
        <v>0</v>
      </c>
      <c r="BF503" s="71"/>
      <c r="BG503" s="72"/>
      <c r="BH503" s="71">
        <v>0</v>
      </c>
      <c r="BI503" s="71">
        <v>0</v>
      </c>
      <c r="BJ503" s="71">
        <v>70.994</v>
      </c>
      <c r="BK503" s="71">
        <v>0</v>
      </c>
      <c r="BL503" s="71">
        <v>0</v>
      </c>
      <c r="BM503" s="71">
        <v>0</v>
      </c>
      <c r="BN503" s="72"/>
      <c r="BO503" s="71">
        <v>0</v>
      </c>
      <c r="BP503" s="71">
        <v>0</v>
      </c>
      <c r="BQ503" s="71">
        <v>5</v>
      </c>
      <c r="BR503" s="71">
        <v>0</v>
      </c>
      <c r="BS503" s="71">
        <v>0</v>
      </c>
      <c r="BT503" s="71">
        <v>0</v>
      </c>
      <c r="BU503"/>
      <c r="BV503" s="70">
        <v>70.994</v>
      </c>
      <c r="BW503" s="70">
        <v>0</v>
      </c>
      <c r="BX503" s="70">
        <v>0</v>
      </c>
      <c r="BY503" s="70">
        <v>0</v>
      </c>
      <c r="BZ503" s="70">
        <v>0</v>
      </c>
      <c r="CA503" s="70">
        <v>0</v>
      </c>
      <c r="CB503" s="70">
        <v>0</v>
      </c>
      <c r="CC503" s="70">
        <v>0</v>
      </c>
      <c r="CD503" s="70">
        <v>0</v>
      </c>
    </row>
    <row r="504" spans="1:82">
      <c r="A504" s="70" t="s">
        <v>2263</v>
      </c>
      <c r="B504" s="70">
        <v>438</v>
      </c>
      <c r="C504" s="70">
        <v>13</v>
      </c>
      <c r="D504" s="70">
        <v>26</v>
      </c>
      <c r="E504" s="70">
        <v>2016</v>
      </c>
      <c r="F504" s="70" t="s">
        <v>155</v>
      </c>
      <c r="G504" s="70" t="s">
        <v>2250</v>
      </c>
      <c r="H504" s="70" t="s">
        <v>2251</v>
      </c>
      <c r="I504" s="148"/>
      <c r="J504" s="71">
        <v>87.598087532081664</v>
      </c>
      <c r="K504" s="71">
        <v>3.1381960504074553</v>
      </c>
      <c r="L504" s="71">
        <v>26.811718132721893</v>
      </c>
      <c r="M504" s="71">
        <v>40.721108226770177</v>
      </c>
      <c r="N504" s="71">
        <v>55.36449459036379</v>
      </c>
      <c r="O504" s="71">
        <v>35.206239963351109</v>
      </c>
      <c r="P504" s="71">
        <v>30.920906388362408</v>
      </c>
      <c r="Q504" s="71">
        <v>2.1716523283162568</v>
      </c>
      <c r="R504" s="71">
        <v>0</v>
      </c>
      <c r="S504" s="71">
        <v>2.0700370186483954</v>
      </c>
      <c r="T504" s="72"/>
      <c r="U504" s="71">
        <v>7420005</v>
      </c>
      <c r="V504" s="71">
        <v>1258</v>
      </c>
      <c r="W504" s="71">
        <v>573</v>
      </c>
      <c r="X504" s="71">
        <v>8432</v>
      </c>
      <c r="Y504" s="71">
        <v>10253</v>
      </c>
      <c r="Z504" s="71">
        <v>20706</v>
      </c>
      <c r="AA504" s="71">
        <v>6364</v>
      </c>
      <c r="AB504" s="71">
        <v>30746</v>
      </c>
      <c r="AC504" s="71">
        <v>0</v>
      </c>
      <c r="AD504" s="71">
        <v>2.070037018648395</v>
      </c>
      <c r="AE504" s="72"/>
      <c r="AF504" s="71">
        <v>93533146.320894763</v>
      </c>
      <c r="AG504" s="71">
        <v>2112993.138379389</v>
      </c>
      <c r="AH504" s="71">
        <v>2738508.5542497542</v>
      </c>
      <c r="AI504" s="71">
        <v>49416526.757992193</v>
      </c>
      <c r="AJ504" s="71">
        <v>71322046.904740632</v>
      </c>
      <c r="AK504" s="71">
        <v>0</v>
      </c>
      <c r="AL504" s="71">
        <v>0</v>
      </c>
      <c r="AM504" s="71">
        <v>4216883.8871679101</v>
      </c>
      <c r="AN504" s="71">
        <v>0</v>
      </c>
      <c r="AO504" s="71">
        <v>0</v>
      </c>
      <c r="AP504" s="71">
        <v>223340105.56342462</v>
      </c>
      <c r="AQ504" s="72"/>
      <c r="AR504" s="71">
        <v>416</v>
      </c>
      <c r="AS504" s="71">
        <v>101</v>
      </c>
      <c r="AT504" s="71">
        <v>1</v>
      </c>
      <c r="AU504" s="71">
        <v>0</v>
      </c>
      <c r="AV504" s="71">
        <v>0</v>
      </c>
      <c r="AW504" s="71">
        <v>0</v>
      </c>
      <c r="AX504" s="71"/>
      <c r="AY504" s="72"/>
      <c r="AZ504" s="71">
        <v>1960.213</v>
      </c>
      <c r="BA504" s="71">
        <v>10386.008</v>
      </c>
      <c r="BB504" s="71">
        <v>1800</v>
      </c>
      <c r="BC504" s="71">
        <v>0</v>
      </c>
      <c r="BD504" s="71">
        <v>0</v>
      </c>
      <c r="BE504" s="71">
        <v>0</v>
      </c>
      <c r="BF504" s="71"/>
      <c r="BG504" s="72"/>
      <c r="BH504" s="71">
        <v>0</v>
      </c>
      <c r="BI504" s="71">
        <v>0</v>
      </c>
      <c r="BJ504" s="71">
        <v>73.588999999999999</v>
      </c>
      <c r="BK504" s="71">
        <v>0</v>
      </c>
      <c r="BL504" s="71">
        <v>5.6580000000000004</v>
      </c>
      <c r="BM504" s="71">
        <v>0</v>
      </c>
      <c r="BN504" s="72"/>
      <c r="BO504" s="71">
        <v>0</v>
      </c>
      <c r="BP504" s="71">
        <v>0</v>
      </c>
      <c r="BQ504" s="71">
        <v>5</v>
      </c>
      <c r="BR504" s="71">
        <v>0</v>
      </c>
      <c r="BS504" s="71">
        <v>1</v>
      </c>
      <c r="BT504" s="71">
        <v>0</v>
      </c>
      <c r="BU504"/>
      <c r="BV504" s="70">
        <v>79.247</v>
      </c>
      <c r="BW504" s="70">
        <v>0</v>
      </c>
      <c r="BX504" s="70">
        <v>0</v>
      </c>
      <c r="BY504" s="70">
        <v>0</v>
      </c>
      <c r="BZ504" s="70">
        <v>0</v>
      </c>
      <c r="CA504" s="70">
        <v>0</v>
      </c>
      <c r="CB504" s="70">
        <v>0</v>
      </c>
      <c r="CC504" s="70">
        <v>0</v>
      </c>
      <c r="CD504" s="70">
        <v>0</v>
      </c>
    </row>
    <row r="505" spans="1:82">
      <c r="A505" s="70" t="s">
        <v>2264</v>
      </c>
      <c r="B505" s="70">
        <v>439</v>
      </c>
      <c r="C505" s="70">
        <v>14</v>
      </c>
      <c r="D505" s="70">
        <v>26</v>
      </c>
      <c r="E505" s="70">
        <v>2017</v>
      </c>
      <c r="F505" s="70" t="s">
        <v>156</v>
      </c>
      <c r="G505" s="70" t="s">
        <v>2250</v>
      </c>
      <c r="H505" s="70" t="s">
        <v>2251</v>
      </c>
      <c r="I505" s="148"/>
      <c r="J505" s="71">
        <v>83.560260840092582</v>
      </c>
      <c r="K505" s="71">
        <v>2.9145020944369313</v>
      </c>
      <c r="L505" s="71">
        <v>24.355326062645005</v>
      </c>
      <c r="M505" s="71">
        <v>39.270787699804124</v>
      </c>
      <c r="N505" s="71">
        <v>56.61145022970031</v>
      </c>
      <c r="O505" s="71">
        <v>34.621722732648522</v>
      </c>
      <c r="P505" s="71">
        <v>30.696065825855214</v>
      </c>
      <c r="Q505" s="71">
        <v>2.0800234365447001</v>
      </c>
      <c r="R505" s="71">
        <v>0</v>
      </c>
      <c r="S505" s="71">
        <v>2.7092552578232194</v>
      </c>
      <c r="T505" s="72"/>
      <c r="U505" s="71">
        <v>7930225.9999999991</v>
      </c>
      <c r="V505" s="71">
        <v>1258</v>
      </c>
      <c r="W505" s="71">
        <v>573</v>
      </c>
      <c r="X505" s="71">
        <v>8432</v>
      </c>
      <c r="Y505" s="71">
        <v>10315</v>
      </c>
      <c r="Z505" s="71">
        <v>20700</v>
      </c>
      <c r="AA505" s="71">
        <v>6358</v>
      </c>
      <c r="AB505" s="71">
        <v>30453</v>
      </c>
      <c r="AC505" s="71">
        <v>0</v>
      </c>
      <c r="AD505" s="71">
        <v>2.709255257823219</v>
      </c>
      <c r="AE505" s="72"/>
      <c r="AF505" s="71">
        <v>96639966.786680326</v>
      </c>
      <c r="AG505" s="71">
        <v>2050616.6911034959</v>
      </c>
      <c r="AH505" s="71">
        <v>3564449.2926895758</v>
      </c>
      <c r="AI505" s="71">
        <v>51991444.842741497</v>
      </c>
      <c r="AJ505" s="71">
        <v>75501452.778072983</v>
      </c>
      <c r="AK505" s="71">
        <v>0</v>
      </c>
      <c r="AL505" s="71">
        <v>0</v>
      </c>
      <c r="AM505" s="71">
        <v>4183233.662888342</v>
      </c>
      <c r="AN505" s="71">
        <v>0</v>
      </c>
      <c r="AO505" s="71">
        <v>0</v>
      </c>
      <c r="AP505" s="71">
        <v>233931164.05417621</v>
      </c>
      <c r="AQ505" s="72"/>
      <c r="AR505" s="71">
        <v>448</v>
      </c>
      <c r="AS505" s="71">
        <v>115</v>
      </c>
      <c r="AT505" s="71">
        <v>1</v>
      </c>
      <c r="AU505" s="71">
        <v>0</v>
      </c>
      <c r="AV505" s="71">
        <v>0</v>
      </c>
      <c r="AW505" s="71">
        <v>0</v>
      </c>
      <c r="AX505" s="71"/>
      <c r="AY505" s="72"/>
      <c r="AZ505" s="71">
        <v>2132.723</v>
      </c>
      <c r="BA505" s="71">
        <v>14851.108</v>
      </c>
      <c r="BB505" s="71">
        <v>1800</v>
      </c>
      <c r="BC505" s="71">
        <v>0</v>
      </c>
      <c r="BD505" s="71">
        <v>0</v>
      </c>
      <c r="BE505" s="71">
        <v>0</v>
      </c>
      <c r="BF505" s="71"/>
      <c r="BG505" s="72"/>
      <c r="BH505" s="71">
        <v>0</v>
      </c>
      <c r="BI505" s="71">
        <v>0</v>
      </c>
      <c r="BJ505" s="71">
        <v>66.081000000000003</v>
      </c>
      <c r="BK505" s="71">
        <v>0</v>
      </c>
      <c r="BL505" s="71">
        <v>5.4160000000000004</v>
      </c>
      <c r="BM505" s="71">
        <v>0</v>
      </c>
      <c r="BN505" s="72"/>
      <c r="BO505" s="71">
        <v>0</v>
      </c>
      <c r="BP505" s="71">
        <v>0</v>
      </c>
      <c r="BQ505" s="71">
        <v>4</v>
      </c>
      <c r="BR505" s="71">
        <v>0</v>
      </c>
      <c r="BS505" s="71">
        <v>1</v>
      </c>
      <c r="BT505" s="71">
        <v>0</v>
      </c>
      <c r="BU505"/>
      <c r="BV505" s="70">
        <v>71.497</v>
      </c>
      <c r="BW505" s="70">
        <v>0</v>
      </c>
      <c r="BX505" s="70">
        <v>0</v>
      </c>
      <c r="BY505" s="70">
        <v>0</v>
      </c>
      <c r="BZ505" s="70">
        <v>0</v>
      </c>
      <c r="CA505" s="70">
        <v>0</v>
      </c>
      <c r="CB505" s="70">
        <v>0</v>
      </c>
      <c r="CC505" s="70">
        <v>0</v>
      </c>
      <c r="CD505" s="70">
        <v>0</v>
      </c>
    </row>
    <row r="506" spans="1:82">
      <c r="A506" s="70" t="s">
        <v>2265</v>
      </c>
      <c r="B506" s="70">
        <v>440</v>
      </c>
      <c r="C506" s="70">
        <v>15</v>
      </c>
      <c r="D506" s="70">
        <v>26</v>
      </c>
      <c r="E506" s="70">
        <v>2018</v>
      </c>
      <c r="F506" s="70" t="s">
        <v>183</v>
      </c>
      <c r="G506" s="70" t="s">
        <v>2250</v>
      </c>
      <c r="H506" s="70" t="s">
        <v>2251</v>
      </c>
      <c r="I506" s="148"/>
      <c r="J506" s="71">
        <v>77.556248937578417</v>
      </c>
      <c r="K506" s="71">
        <v>2.666086065186398</v>
      </c>
      <c r="L506" s="71">
        <v>22.521467198863704</v>
      </c>
      <c r="M506" s="71">
        <v>38.162790368754763</v>
      </c>
      <c r="N506" s="71">
        <v>53.319653290242769</v>
      </c>
      <c r="O506" s="71">
        <v>33.826837255847053</v>
      </c>
      <c r="P506" s="71">
        <v>30.361830589691291</v>
      </c>
      <c r="Q506" s="71">
        <v>1.91048846057934</v>
      </c>
      <c r="R506" s="71">
        <v>0</v>
      </c>
      <c r="S506" s="71">
        <v>2.7130809462813201</v>
      </c>
      <c r="T506" s="72"/>
      <c r="U506" s="71">
        <v>8412769</v>
      </c>
      <c r="V506" s="71">
        <v>1258</v>
      </c>
      <c r="W506" s="71">
        <v>573</v>
      </c>
      <c r="X506" s="71">
        <v>8432</v>
      </c>
      <c r="Y506" s="71">
        <v>10442</v>
      </c>
      <c r="Z506" s="71">
        <v>20612</v>
      </c>
      <c r="AA506" s="71">
        <v>6352</v>
      </c>
      <c r="AB506" s="71">
        <v>30143</v>
      </c>
      <c r="AC506" s="71">
        <v>0</v>
      </c>
      <c r="AD506" s="71">
        <v>2.7130809462813201</v>
      </c>
      <c r="AE506" s="72"/>
      <c r="AF506" s="71">
        <v>93943364.06139119</v>
      </c>
      <c r="AG506" s="71">
        <v>1827496.179995181</v>
      </c>
      <c r="AH506" s="71">
        <v>3387105.075935299</v>
      </c>
      <c r="AI506" s="71">
        <v>50741466.005735673</v>
      </c>
      <c r="AJ506" s="71">
        <v>75610012.59022598</v>
      </c>
      <c r="AK506" s="71">
        <v>0</v>
      </c>
      <c r="AL506" s="71">
        <v>0</v>
      </c>
      <c r="AM506" s="71">
        <v>4149217.4301812318</v>
      </c>
      <c r="AN506" s="71">
        <v>0</v>
      </c>
      <c r="AO506" s="71">
        <v>0</v>
      </c>
      <c r="AP506" s="71">
        <v>229658661.34346458</v>
      </c>
      <c r="AQ506" s="72"/>
      <c r="AR506" s="71">
        <v>472</v>
      </c>
      <c r="AS506" s="71">
        <v>121</v>
      </c>
      <c r="AT506" s="71">
        <v>1</v>
      </c>
      <c r="AU506" s="71">
        <v>0</v>
      </c>
      <c r="AV506" s="71">
        <v>0</v>
      </c>
      <c r="AW506" s="71">
        <v>0</v>
      </c>
      <c r="AX506" s="71"/>
      <c r="AY506" s="72"/>
      <c r="AZ506" s="71">
        <v>2262.223</v>
      </c>
      <c r="BA506" s="71">
        <v>15253.407999999999</v>
      </c>
      <c r="BB506" s="71">
        <v>1800</v>
      </c>
      <c r="BC506" s="71">
        <v>0</v>
      </c>
      <c r="BD506" s="71">
        <v>0</v>
      </c>
      <c r="BE506" s="71">
        <v>0</v>
      </c>
      <c r="BF506" s="71"/>
      <c r="BG506" s="72"/>
      <c r="BH506" s="71">
        <v>0</v>
      </c>
      <c r="BI506" s="71">
        <v>0</v>
      </c>
      <c r="BJ506" s="71">
        <v>67.043000000000006</v>
      </c>
      <c r="BK506" s="71">
        <v>0</v>
      </c>
      <c r="BL506" s="71">
        <v>4.6050000000000004</v>
      </c>
      <c r="BM506" s="71">
        <v>0</v>
      </c>
      <c r="BN506" s="72"/>
      <c r="BO506" s="71">
        <v>0</v>
      </c>
      <c r="BP506" s="71">
        <v>0</v>
      </c>
      <c r="BQ506" s="71">
        <v>4</v>
      </c>
      <c r="BR506" s="71">
        <v>0</v>
      </c>
      <c r="BS506" s="71">
        <v>1</v>
      </c>
      <c r="BT506" s="71">
        <v>0</v>
      </c>
      <c r="BU506"/>
      <c r="BV506" s="70">
        <v>71.647999999999996</v>
      </c>
      <c r="BW506" s="70">
        <v>0</v>
      </c>
      <c r="BX506" s="70">
        <v>0</v>
      </c>
      <c r="BY506" s="70">
        <v>0</v>
      </c>
      <c r="BZ506" s="70">
        <v>0</v>
      </c>
      <c r="CA506" s="70">
        <v>0</v>
      </c>
      <c r="CB506" s="70">
        <v>0</v>
      </c>
      <c r="CC506" s="70">
        <v>0</v>
      </c>
      <c r="CD506" s="70">
        <v>0</v>
      </c>
    </row>
    <row r="507" spans="1:82">
      <c r="A507" s="70" t="s">
        <v>2266</v>
      </c>
      <c r="B507" s="70">
        <v>441</v>
      </c>
      <c r="C507" s="70">
        <v>16</v>
      </c>
      <c r="D507" s="70">
        <v>26</v>
      </c>
      <c r="E507" s="70">
        <v>2019</v>
      </c>
      <c r="F507" s="70" t="s">
        <v>158</v>
      </c>
      <c r="G507" s="70" t="s">
        <v>2250</v>
      </c>
      <c r="H507" s="70" t="s">
        <v>2251</v>
      </c>
      <c r="I507" s="148"/>
      <c r="J507" s="71">
        <v>74.648005061752343</v>
      </c>
      <c r="K507" s="71">
        <v>2.3994784004046426</v>
      </c>
      <c r="L507" s="71">
        <v>22.65662574890791</v>
      </c>
      <c r="M507" s="71">
        <v>33.855490752526698</v>
      </c>
      <c r="N507" s="71">
        <v>49.113146083362949</v>
      </c>
      <c r="O507" s="71">
        <v>32.713750330512738</v>
      </c>
      <c r="P507" s="71">
        <v>28.457346694486013</v>
      </c>
      <c r="Q507" s="71">
        <v>1.83791546867819</v>
      </c>
      <c r="R507" s="71">
        <v>0</v>
      </c>
      <c r="S507" s="71">
        <v>3.0404641701149902</v>
      </c>
      <c r="T507" s="72"/>
      <c r="U507" s="71">
        <v>8372729</v>
      </c>
      <c r="V507" s="71">
        <v>1258</v>
      </c>
      <c r="W507" s="71">
        <v>573</v>
      </c>
      <c r="X507" s="71">
        <v>8432</v>
      </c>
      <c r="Y507" s="71">
        <v>10505</v>
      </c>
      <c r="Z507" s="71">
        <v>20481</v>
      </c>
      <c r="AA507" s="71">
        <v>5909</v>
      </c>
      <c r="AB507" s="71">
        <v>29783</v>
      </c>
      <c r="AC507" s="71">
        <v>0</v>
      </c>
      <c r="AD507" s="71">
        <v>3.0404641701149902</v>
      </c>
      <c r="AE507" s="72"/>
      <c r="AF507" s="71">
        <v>95228857.659441829</v>
      </c>
      <c r="AG507" s="71">
        <v>1763204.517041856</v>
      </c>
      <c r="AH507" s="71">
        <v>3626237.6179634412</v>
      </c>
      <c r="AI507" s="71">
        <v>49715558.783486262</v>
      </c>
      <c r="AJ507" s="71">
        <v>69771383.75144662</v>
      </c>
      <c r="AK507" s="71">
        <v>0</v>
      </c>
      <c r="AL507" s="71">
        <v>0</v>
      </c>
      <c r="AM507" s="71">
        <v>4056220.393696039</v>
      </c>
      <c r="AN507" s="71">
        <v>0</v>
      </c>
      <c r="AO507" s="71">
        <v>0</v>
      </c>
      <c r="AP507" s="71">
        <v>224161462.72307602</v>
      </c>
      <c r="AQ507" s="72"/>
      <c r="AR507" s="71">
        <v>506</v>
      </c>
      <c r="AS507" s="71">
        <v>127</v>
      </c>
      <c r="AT507" s="71">
        <v>1</v>
      </c>
      <c r="AU507" s="71">
        <v>0</v>
      </c>
      <c r="AV507" s="71">
        <v>0</v>
      </c>
      <c r="AW507" s="71">
        <v>0</v>
      </c>
      <c r="AX507" s="71"/>
      <c r="AY507" s="72"/>
      <c r="AZ507" s="71">
        <v>2461.1439999999998</v>
      </c>
      <c r="BA507" s="71">
        <v>17254.7</v>
      </c>
      <c r="BB507" s="71">
        <v>1800</v>
      </c>
      <c r="BC507" s="71">
        <v>0</v>
      </c>
      <c r="BD507" s="71">
        <v>0</v>
      </c>
      <c r="BE507" s="71">
        <v>0</v>
      </c>
      <c r="BF507" s="71"/>
      <c r="BG507" s="72"/>
      <c r="BH507" s="71">
        <v>0</v>
      </c>
      <c r="BI507" s="71">
        <v>0</v>
      </c>
      <c r="BJ507" s="71">
        <v>61.003</v>
      </c>
      <c r="BK507" s="71">
        <v>0</v>
      </c>
      <c r="BL507" s="71">
        <v>4.2850000000000001</v>
      </c>
      <c r="BM507" s="71">
        <v>0</v>
      </c>
      <c r="BN507" s="72"/>
      <c r="BO507" s="71">
        <v>0</v>
      </c>
      <c r="BP507" s="71">
        <v>0</v>
      </c>
      <c r="BQ507" s="71">
        <v>4</v>
      </c>
      <c r="BR507" s="71">
        <v>0</v>
      </c>
      <c r="BS507" s="71">
        <v>1</v>
      </c>
      <c r="BT507" s="71">
        <v>0</v>
      </c>
      <c r="BU507"/>
      <c r="BV507" s="70">
        <v>65.287999999999997</v>
      </c>
      <c r="BW507" s="70">
        <v>0</v>
      </c>
      <c r="BX507" s="70">
        <v>0</v>
      </c>
      <c r="BY507" s="70">
        <v>0</v>
      </c>
      <c r="BZ507" s="70">
        <v>0</v>
      </c>
      <c r="CA507" s="70">
        <v>0</v>
      </c>
      <c r="CB507" s="70">
        <v>0</v>
      </c>
      <c r="CC507" s="70">
        <v>0</v>
      </c>
      <c r="CD507" s="70">
        <v>0</v>
      </c>
    </row>
    <row r="508" spans="1:82">
      <c r="A508" s="70" t="s">
        <v>2267</v>
      </c>
      <c r="B508" s="70">
        <v>442</v>
      </c>
      <c r="C508" s="70">
        <v>17</v>
      </c>
      <c r="D508" s="70">
        <v>26</v>
      </c>
      <c r="E508" s="70">
        <v>2020</v>
      </c>
      <c r="F508" s="70" t="s">
        <v>159</v>
      </c>
      <c r="G508" s="70" t="s">
        <v>2250</v>
      </c>
      <c r="H508" s="70" t="s">
        <v>2251</v>
      </c>
      <c r="I508" s="148"/>
      <c r="J508" s="71">
        <v>79.283754551765853</v>
      </c>
      <c r="K508" s="71">
        <v>2.520316683785877</v>
      </c>
      <c r="L508" s="71">
        <v>29.034135117262551</v>
      </c>
      <c r="M508" s="71">
        <v>33.962212139132525</v>
      </c>
      <c r="N508" s="71">
        <v>46.675709121784998</v>
      </c>
      <c r="O508" s="71">
        <v>28.699655257903686</v>
      </c>
      <c r="P508" s="71">
        <v>26.555953983697993</v>
      </c>
      <c r="Q508" s="71">
        <v>1.7369239506087799</v>
      </c>
      <c r="R508" s="71">
        <v>0</v>
      </c>
      <c r="S508" s="71">
        <v>3.0763071112061868</v>
      </c>
      <c r="T508" s="72"/>
      <c r="U508" s="71">
        <v>9103008</v>
      </c>
      <c r="V508" s="71">
        <v>1150</v>
      </c>
      <c r="W508" s="71">
        <v>1068</v>
      </c>
      <c r="X508" s="71">
        <v>9075</v>
      </c>
      <c r="Y508" s="71">
        <v>10537</v>
      </c>
      <c r="Z508" s="71">
        <v>20508</v>
      </c>
      <c r="AA508" s="71">
        <v>5861</v>
      </c>
      <c r="AB508" s="71">
        <v>29459</v>
      </c>
      <c r="AC508" s="71">
        <v>0</v>
      </c>
      <c r="AD508" s="71">
        <v>3.0763071112061868</v>
      </c>
      <c r="AE508" s="72"/>
      <c r="AF508" s="71">
        <v>106323745.73615339</v>
      </c>
      <c r="AG508" s="71">
        <v>1793603.0378586089</v>
      </c>
      <c r="AH508" s="71">
        <v>4395204.9954215446</v>
      </c>
      <c r="AI508" s="71">
        <v>52158143.7175721</v>
      </c>
      <c r="AJ508" s="71">
        <v>76662410.023498595</v>
      </c>
      <c r="AK508" s="71"/>
      <c r="AL508" s="71"/>
      <c r="AM508" s="71">
        <v>3844726.7963164342</v>
      </c>
      <c r="AN508" s="71"/>
      <c r="AO508" s="71"/>
      <c r="AP508" s="71">
        <v>245177834.30682069</v>
      </c>
      <c r="AQ508" s="72"/>
      <c r="AR508" s="71">
        <v>524</v>
      </c>
      <c r="AS508" s="71">
        <v>136</v>
      </c>
      <c r="AT508" s="71">
        <v>1</v>
      </c>
      <c r="AU508" s="71">
        <v>0</v>
      </c>
      <c r="AV508" s="71">
        <v>0</v>
      </c>
      <c r="AW508" s="71">
        <v>0</v>
      </c>
      <c r="AX508" s="71"/>
      <c r="AY508" s="72"/>
      <c r="AZ508" s="71">
        <v>2558.1339999999991</v>
      </c>
      <c r="BA508" s="71">
        <v>22549.9</v>
      </c>
      <c r="BB508" s="71">
        <v>1800</v>
      </c>
      <c r="BC508" s="71">
        <v>0</v>
      </c>
      <c r="BD508" s="71">
        <v>0</v>
      </c>
      <c r="BE508" s="71">
        <v>0</v>
      </c>
      <c r="BF508" s="71"/>
      <c r="BG508" s="72"/>
      <c r="BH508" s="71">
        <v>0</v>
      </c>
      <c r="BI508" s="71">
        <v>0</v>
      </c>
      <c r="BJ508" s="71">
        <v>48.753999999999998</v>
      </c>
      <c r="BK508" s="71">
        <v>0</v>
      </c>
      <c r="BL508" s="71">
        <v>3.8239999999999998</v>
      </c>
      <c r="BM508" s="71">
        <v>0</v>
      </c>
      <c r="BN508" s="72"/>
      <c r="BO508" s="71">
        <v>0</v>
      </c>
      <c r="BP508" s="71">
        <v>0</v>
      </c>
      <c r="BQ508" s="71">
        <v>3</v>
      </c>
      <c r="BR508" s="71">
        <v>0</v>
      </c>
      <c r="BS508" s="71">
        <v>1</v>
      </c>
      <c r="BT508" s="71">
        <v>0</v>
      </c>
      <c r="BU508"/>
      <c r="BV508" s="70">
        <v>52.578000000000003</v>
      </c>
      <c r="BW508" s="70">
        <v>0</v>
      </c>
      <c r="BX508" s="70">
        <v>0</v>
      </c>
      <c r="BY508" s="70">
        <v>0</v>
      </c>
      <c r="BZ508" s="70">
        <v>0</v>
      </c>
      <c r="CA508" s="70">
        <v>0</v>
      </c>
      <c r="CB508" s="70">
        <v>0</v>
      </c>
      <c r="CC508" s="70">
        <v>0</v>
      </c>
      <c r="CD508" s="70">
        <v>0</v>
      </c>
    </row>
    <row r="509" spans="1:82">
      <c r="A509" s="70" t="s">
        <v>2268</v>
      </c>
      <c r="B509" s="70">
        <v>442</v>
      </c>
      <c r="C509" s="70">
        <v>18</v>
      </c>
      <c r="D509" s="70">
        <v>26</v>
      </c>
      <c r="E509" s="70">
        <v>2021</v>
      </c>
      <c r="F509" s="70" t="s">
        <v>160</v>
      </c>
      <c r="G509" s="70" t="s">
        <v>2250</v>
      </c>
      <c r="H509" s="70" t="s">
        <v>2251</v>
      </c>
      <c r="I509" s="148"/>
      <c r="J509" s="71">
        <v>59.91225122018438</v>
      </c>
      <c r="K509" s="71">
        <v>2.643120503784095</v>
      </c>
      <c r="L509" s="71">
        <v>25.865647481356852</v>
      </c>
      <c r="M509" s="71">
        <v>36.760038113787452</v>
      </c>
      <c r="N509" s="71">
        <v>49.653634033099785</v>
      </c>
      <c r="O509" s="71">
        <v>27.708698848177796</v>
      </c>
      <c r="P509" s="71">
        <v>27.30812639186744</v>
      </c>
      <c r="Q509" s="71">
        <v>1.6918832110555</v>
      </c>
      <c r="R509" s="71">
        <v>0</v>
      </c>
      <c r="S509" s="71">
        <v>2.6645910511059712</v>
      </c>
      <c r="T509" s="72"/>
      <c r="U509" s="71">
        <v>7455025</v>
      </c>
      <c r="V509" s="71">
        <v>1150</v>
      </c>
      <c r="W509" s="71">
        <v>1068</v>
      </c>
      <c r="X509" s="71">
        <v>9075</v>
      </c>
      <c r="Y509" s="71">
        <v>10516</v>
      </c>
      <c r="Z509" s="71">
        <v>20387</v>
      </c>
      <c r="AA509" s="71">
        <v>5877</v>
      </c>
      <c r="AB509" s="71">
        <v>28977</v>
      </c>
      <c r="AC509" s="71">
        <v>0</v>
      </c>
      <c r="AD509" s="71">
        <v>2.6645910511059712</v>
      </c>
      <c r="AE509" s="72"/>
      <c r="AF509" s="71">
        <v>80783475.213209465</v>
      </c>
      <c r="AG509" s="71">
        <v>1855446.4996708869</v>
      </c>
      <c r="AH509" s="71">
        <v>3800751.3595370562</v>
      </c>
      <c r="AI509" s="71">
        <v>56617772.011952542</v>
      </c>
      <c r="AJ509" s="71">
        <v>77068102.082849726</v>
      </c>
      <c r="AK509" s="71">
        <v>0</v>
      </c>
      <c r="AL509" s="71">
        <v>0</v>
      </c>
      <c r="AM509" s="71">
        <v>3803633.6770067052</v>
      </c>
      <c r="AN509" s="71">
        <v>0</v>
      </c>
      <c r="AO509" s="71">
        <v>0</v>
      </c>
      <c r="AP509" s="71">
        <v>223929180.84422639</v>
      </c>
      <c r="AQ509" s="72"/>
      <c r="AR509" s="71">
        <v>543</v>
      </c>
      <c r="AS509" s="71">
        <v>139</v>
      </c>
      <c r="AT509" s="71">
        <v>1</v>
      </c>
      <c r="AU509" s="71">
        <v>0</v>
      </c>
      <c r="AV509" s="71">
        <v>0</v>
      </c>
      <c r="AW509" s="71">
        <v>0</v>
      </c>
      <c r="AX509" s="71"/>
      <c r="AY509" s="72"/>
      <c r="AZ509" s="71">
        <v>2670.3839999999991</v>
      </c>
      <c r="BA509" s="71">
        <v>23076.6</v>
      </c>
      <c r="BB509" s="71">
        <v>1800</v>
      </c>
      <c r="BC509" s="71">
        <v>0</v>
      </c>
      <c r="BD509" s="71">
        <v>0</v>
      </c>
      <c r="BE509" s="71">
        <v>0</v>
      </c>
      <c r="BF509" s="71"/>
      <c r="BG509" s="72"/>
      <c r="BH509" s="71">
        <v>0</v>
      </c>
      <c r="BI509" s="71">
        <v>0</v>
      </c>
      <c r="BJ509" s="71">
        <v>50.966000000000001</v>
      </c>
      <c r="BK509" s="71">
        <v>0</v>
      </c>
      <c r="BL509" s="71">
        <v>3.7010000000000001</v>
      </c>
      <c r="BM509" s="71">
        <v>0</v>
      </c>
      <c r="BN509" s="72"/>
      <c r="BO509" s="71">
        <v>0</v>
      </c>
      <c r="BP509" s="71">
        <v>0</v>
      </c>
      <c r="BQ509" s="71">
        <v>3</v>
      </c>
      <c r="BR509" s="71">
        <v>0</v>
      </c>
      <c r="BS509" s="71">
        <v>1</v>
      </c>
      <c r="BT509" s="71">
        <v>0</v>
      </c>
      <c r="BU509"/>
      <c r="BV509" s="70">
        <v>54.667000000000002</v>
      </c>
      <c r="BW509" s="70">
        <v>0</v>
      </c>
      <c r="BX509" s="70">
        <v>0</v>
      </c>
      <c r="BY509" s="70">
        <v>0</v>
      </c>
      <c r="BZ509" s="70">
        <v>0</v>
      </c>
      <c r="CA509" s="70">
        <v>0</v>
      </c>
      <c r="CB509" s="70">
        <v>0</v>
      </c>
      <c r="CC509" s="70">
        <v>0</v>
      </c>
      <c r="CD509" s="70">
        <v>0</v>
      </c>
    </row>
    <row r="510" spans="1:82">
      <c r="A510" s="70" t="s">
        <v>2269</v>
      </c>
      <c r="B510" s="70">
        <v>442</v>
      </c>
      <c r="C510" s="70">
        <v>19</v>
      </c>
      <c r="D510" s="70">
        <v>26</v>
      </c>
      <c r="E510" s="70">
        <v>2022</v>
      </c>
      <c r="F510" s="70" t="s">
        <v>161</v>
      </c>
      <c r="G510" s="70" t="s">
        <v>2250</v>
      </c>
      <c r="H510" s="70" t="s">
        <v>2251</v>
      </c>
      <c r="I510" s="148"/>
      <c r="J510" s="71">
        <v>58.955081463645804</v>
      </c>
      <c r="K510" s="71">
        <v>2.5047180689571462</v>
      </c>
      <c r="L510" s="71">
        <v>24.775099529134383</v>
      </c>
      <c r="M510" s="71">
        <v>38.064731851206339</v>
      </c>
      <c r="N510" s="71">
        <v>48.279530837053613</v>
      </c>
      <c r="O510" s="71">
        <v>29.020689539223842</v>
      </c>
      <c r="P510" s="71">
        <v>26.989617491846911</v>
      </c>
      <c r="Q510" s="71">
        <v>1.6837952353876242</v>
      </c>
      <c r="R510" s="71">
        <v>0</v>
      </c>
      <c r="S510" s="71">
        <v>3.3812177677498441</v>
      </c>
      <c r="T510" s="72"/>
      <c r="U510" s="71">
        <v>8112864</v>
      </c>
      <c r="V510" s="71">
        <v>1150</v>
      </c>
      <c r="W510" s="71">
        <v>1068</v>
      </c>
      <c r="X510" s="71">
        <v>9075</v>
      </c>
      <c r="Y510" s="71">
        <v>10599</v>
      </c>
      <c r="Z510" s="71">
        <v>20287</v>
      </c>
      <c r="AA510" s="71">
        <v>5897</v>
      </c>
      <c r="AB510" s="71">
        <v>28602</v>
      </c>
      <c r="AC510" s="71">
        <v>0</v>
      </c>
      <c r="AD510" s="71">
        <v>3.3812177677498441</v>
      </c>
      <c r="AE510" s="72"/>
      <c r="AF510" s="71">
        <v>77228333.072206661</v>
      </c>
      <c r="AG510" s="71">
        <v>1868016.9612834489</v>
      </c>
      <c r="AH510" s="71">
        <v>4343627.4385995949</v>
      </c>
      <c r="AI510" s="71">
        <v>53913476.596228704</v>
      </c>
      <c r="AJ510" s="71">
        <v>80396598.616711676</v>
      </c>
      <c r="AK510" s="71">
        <v>0</v>
      </c>
      <c r="AL510" s="71">
        <v>0</v>
      </c>
      <c r="AM510" s="71">
        <v>3693298.8746323194</v>
      </c>
      <c r="AN510" s="71">
        <v>0</v>
      </c>
      <c r="AO510" s="71">
        <v>0</v>
      </c>
      <c r="AP510" s="71">
        <v>221443351.55966243</v>
      </c>
      <c r="AQ510" s="72"/>
      <c r="AR510" s="71">
        <v>562</v>
      </c>
      <c r="AS510" s="71">
        <v>143</v>
      </c>
      <c r="AT510" s="71">
        <v>1</v>
      </c>
      <c r="AU510" s="71">
        <v>0</v>
      </c>
      <c r="AV510" s="71">
        <v>0</v>
      </c>
      <c r="AW510" s="71">
        <v>0</v>
      </c>
      <c r="AX510" s="71"/>
      <c r="AY510" s="72"/>
      <c r="AZ510" s="71">
        <v>2778.1389999999992</v>
      </c>
      <c r="BA510" s="71">
        <v>24541.800000000003</v>
      </c>
      <c r="BB510" s="71">
        <v>1800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2270</v>
      </c>
      <c r="B511" s="70">
        <v>442</v>
      </c>
      <c r="C511" s="70">
        <v>20</v>
      </c>
      <c r="D511" s="70">
        <v>26</v>
      </c>
      <c r="E511" s="70">
        <v>2023</v>
      </c>
      <c r="F511" s="70" t="s">
        <v>1539</v>
      </c>
      <c r="G511" s="70" t="s">
        <v>2250</v>
      </c>
      <c r="H511" s="70" t="s">
        <v>2251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592</v>
      </c>
      <c r="AS511" s="71">
        <v>143</v>
      </c>
      <c r="AT511" s="71">
        <v>1</v>
      </c>
      <c r="AU511" s="71">
        <v>0</v>
      </c>
      <c r="AV511" s="71">
        <v>0</v>
      </c>
      <c r="AW511" s="71">
        <v>0</v>
      </c>
      <c r="AX511" s="71"/>
      <c r="AY511" s="72"/>
      <c r="AZ511" s="71">
        <v>2932.2389999999987</v>
      </c>
      <c r="BA511" s="71">
        <v>24541.800000000003</v>
      </c>
      <c r="BB511" s="71">
        <v>1800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2271</v>
      </c>
      <c r="B512" s="70">
        <v>442</v>
      </c>
      <c r="C512" s="70">
        <v>21</v>
      </c>
      <c r="D512" s="70">
        <v>26</v>
      </c>
      <c r="E512" s="70">
        <v>2024</v>
      </c>
      <c r="F512" s="70" t="s">
        <v>1554</v>
      </c>
      <c r="G512" s="70" t="s">
        <v>2250</v>
      </c>
      <c r="H512" s="70" t="s">
        <v>2251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2272</v>
      </c>
      <c r="B513" s="70">
        <v>341</v>
      </c>
      <c r="C513" s="70">
        <v>1</v>
      </c>
      <c r="D513" s="70">
        <v>21</v>
      </c>
      <c r="E513" s="70">
        <v>1990</v>
      </c>
      <c r="F513" s="70" t="s">
        <v>787</v>
      </c>
      <c r="G513" s="70" t="s">
        <v>2273</v>
      </c>
      <c r="H513" s="70" t="s">
        <v>2274</v>
      </c>
      <c r="I513" s="148"/>
      <c r="J513" s="71">
        <v>53.308394177311463</v>
      </c>
      <c r="K513" s="71">
        <v>2.1618206658637198</v>
      </c>
      <c r="L513" s="71">
        <v>0.17369934802731171</v>
      </c>
      <c r="M513" s="71">
        <v>7.7159626394395557</v>
      </c>
      <c r="N513" s="71">
        <v>20.68194354611574</v>
      </c>
      <c r="O513" s="71">
        <v>19.94351272965968</v>
      </c>
      <c r="P513" s="71">
        <v>17.622753309167891</v>
      </c>
      <c r="Q513" s="71">
        <v>1.4739531786112401</v>
      </c>
      <c r="R513" s="71">
        <v>0</v>
      </c>
      <c r="S513" s="71">
        <v>1.6005359660586651</v>
      </c>
      <c r="T513" s="72"/>
      <c r="U513" s="71">
        <v>4536909</v>
      </c>
      <c r="V513" s="71">
        <v>809</v>
      </c>
      <c r="W513" s="71">
        <v>2</v>
      </c>
      <c r="X513" s="71">
        <v>2934</v>
      </c>
      <c r="Y513" s="71">
        <v>6625</v>
      </c>
      <c r="Z513" s="71">
        <v>8203</v>
      </c>
      <c r="AA513" s="71">
        <v>4279</v>
      </c>
      <c r="AB513" s="71">
        <v>23932</v>
      </c>
      <c r="AC513" s="71">
        <v>0</v>
      </c>
      <c r="AD513" s="71">
        <v>1.6005359660586651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2275</v>
      </c>
      <c r="B514" s="70">
        <v>342</v>
      </c>
      <c r="C514" s="70">
        <v>2</v>
      </c>
      <c r="D514" s="70">
        <v>21</v>
      </c>
      <c r="E514" s="70">
        <v>2005</v>
      </c>
      <c r="F514" s="70" t="s">
        <v>789</v>
      </c>
      <c r="G514" s="70" t="s">
        <v>2273</v>
      </c>
      <c r="H514" s="70" t="s">
        <v>2274</v>
      </c>
      <c r="I514" s="148"/>
      <c r="J514" s="71">
        <v>38.16010474465552</v>
      </c>
      <c r="K514" s="71">
        <v>2.1152432490660171</v>
      </c>
      <c r="L514" s="71">
        <v>1.512982285496395</v>
      </c>
      <c r="M514" s="71">
        <v>23.665175659761601</v>
      </c>
      <c r="N514" s="71">
        <v>29.49231714139734</v>
      </c>
      <c r="O514" s="71">
        <v>29.506305892918391</v>
      </c>
      <c r="P514" s="71">
        <v>15.734688116639081</v>
      </c>
      <c r="Q514" s="71">
        <v>1.4584239158615</v>
      </c>
      <c r="R514" s="71">
        <v>0</v>
      </c>
      <c r="S514" s="71">
        <v>2.365875114351772</v>
      </c>
      <c r="T514" s="72"/>
      <c r="U514" s="71">
        <v>3878787</v>
      </c>
      <c r="V514" s="71">
        <v>923</v>
      </c>
      <c r="W514" s="71">
        <v>20</v>
      </c>
      <c r="X514" s="71">
        <v>4776</v>
      </c>
      <c r="Y514" s="71">
        <v>8022</v>
      </c>
      <c r="Z514" s="71">
        <v>14044</v>
      </c>
      <c r="AA514" s="71">
        <v>3129</v>
      </c>
      <c r="AB514" s="71">
        <v>24755</v>
      </c>
      <c r="AC514" s="71">
        <v>0</v>
      </c>
      <c r="AD514" s="71">
        <v>2.365875114351772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2276</v>
      </c>
      <c r="B515" s="70">
        <v>343</v>
      </c>
      <c r="C515" s="70">
        <v>3</v>
      </c>
      <c r="D515" s="70">
        <v>21</v>
      </c>
      <c r="E515" s="70">
        <v>2006</v>
      </c>
      <c r="F515" s="70" t="s">
        <v>790</v>
      </c>
      <c r="G515" s="70" t="s">
        <v>2273</v>
      </c>
      <c r="H515" s="70" t="s">
        <v>2274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2277</v>
      </c>
      <c r="B516" s="70">
        <v>344</v>
      </c>
      <c r="C516" s="70">
        <v>4</v>
      </c>
      <c r="D516" s="70">
        <v>21</v>
      </c>
      <c r="E516" s="70">
        <v>2007</v>
      </c>
      <c r="F516" s="70" t="s">
        <v>791</v>
      </c>
      <c r="G516" s="70" t="s">
        <v>2273</v>
      </c>
      <c r="H516" s="70" t="s">
        <v>2274</v>
      </c>
      <c r="I516" s="148"/>
      <c r="J516" s="71">
        <v>56.746836116325547</v>
      </c>
      <c r="K516" s="71">
        <v>1.7909925903900921</v>
      </c>
      <c r="L516" s="71">
        <v>2.6455696861741278</v>
      </c>
      <c r="M516" s="71">
        <v>25.283880260372811</v>
      </c>
      <c r="N516" s="71">
        <v>29.27318262622375</v>
      </c>
      <c r="O516" s="71">
        <v>29.939897086038069</v>
      </c>
      <c r="P516" s="71">
        <v>15.697385335532051</v>
      </c>
      <c r="Q516" s="71">
        <v>1.54911909285308</v>
      </c>
      <c r="R516" s="71">
        <v>0</v>
      </c>
      <c r="S516" s="71">
        <v>2.1198924964655328</v>
      </c>
      <c r="T516" s="72"/>
      <c r="U516" s="71">
        <v>6883550</v>
      </c>
      <c r="V516" s="71">
        <v>783</v>
      </c>
      <c r="W516" s="71">
        <v>30</v>
      </c>
      <c r="X516" s="71">
        <v>5585</v>
      </c>
      <c r="Y516" s="71">
        <v>8281</v>
      </c>
      <c r="Z516" s="71">
        <v>14814</v>
      </c>
      <c r="AA516" s="71">
        <v>3074</v>
      </c>
      <c r="AB516" s="71">
        <v>24904</v>
      </c>
      <c r="AC516" s="71">
        <v>0</v>
      </c>
      <c r="AD516" s="71">
        <v>2.1198924964655328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2278</v>
      </c>
      <c r="B517" s="70">
        <v>345</v>
      </c>
      <c r="C517" s="70">
        <v>5</v>
      </c>
      <c r="D517" s="70">
        <v>21</v>
      </c>
      <c r="E517" s="70">
        <v>2008</v>
      </c>
      <c r="F517" s="70" t="s">
        <v>792</v>
      </c>
      <c r="G517" s="70" t="s">
        <v>2273</v>
      </c>
      <c r="H517" s="70" t="s">
        <v>2274</v>
      </c>
      <c r="I517" s="148"/>
      <c r="J517" s="71">
        <v>54.522875138199417</v>
      </c>
      <c r="K517" s="71">
        <v>1.337484749991311</v>
      </c>
      <c r="L517" s="71">
        <v>1.8074149175041609</v>
      </c>
      <c r="M517" s="71">
        <v>25.211342218865092</v>
      </c>
      <c r="N517" s="71">
        <v>29.463016993217881</v>
      </c>
      <c r="O517" s="71">
        <v>29.278097968926609</v>
      </c>
      <c r="P517" s="71">
        <v>15.602985614458319</v>
      </c>
      <c r="Q517" s="71">
        <v>1.52515323978372</v>
      </c>
      <c r="R517" s="71">
        <v>0</v>
      </c>
      <c r="S517" s="71">
        <v>2.036929357760441</v>
      </c>
      <c r="T517" s="72"/>
      <c r="U517" s="71">
        <v>7048327</v>
      </c>
      <c r="V517" s="71">
        <v>783</v>
      </c>
      <c r="W517" s="71">
        <v>23</v>
      </c>
      <c r="X517" s="71">
        <v>5585</v>
      </c>
      <c r="Y517" s="71">
        <v>8427</v>
      </c>
      <c r="Z517" s="71">
        <v>14995</v>
      </c>
      <c r="AA517" s="71">
        <v>3059</v>
      </c>
      <c r="AB517" s="71">
        <v>24922</v>
      </c>
      <c r="AC517" s="71">
        <v>0</v>
      </c>
      <c r="AD517" s="71">
        <v>2.036929357760441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2279</v>
      </c>
      <c r="B518" s="70">
        <v>346</v>
      </c>
      <c r="C518" s="70">
        <v>6</v>
      </c>
      <c r="D518" s="70">
        <v>21</v>
      </c>
      <c r="E518" s="70">
        <v>2009</v>
      </c>
      <c r="F518" s="70" t="s">
        <v>176</v>
      </c>
      <c r="G518" s="70" t="s">
        <v>2273</v>
      </c>
      <c r="H518" s="70" t="s">
        <v>2274</v>
      </c>
      <c r="I518" s="148"/>
      <c r="J518" s="71">
        <v>40.588295618668297</v>
      </c>
      <c r="K518" s="71">
        <v>1.14617203222968</v>
      </c>
      <c r="L518" s="71">
        <v>1.8038132296803679</v>
      </c>
      <c r="M518" s="71">
        <v>28.24310293587466</v>
      </c>
      <c r="N518" s="71">
        <v>29.24371518299268</v>
      </c>
      <c r="O518" s="71">
        <v>29.77304217725079</v>
      </c>
      <c r="P518" s="71">
        <v>15.07926662588018</v>
      </c>
      <c r="Q518" s="71">
        <v>1.47078405397852</v>
      </c>
      <c r="R518" s="71">
        <v>0</v>
      </c>
      <c r="S518" s="71">
        <v>1.5000734525934609</v>
      </c>
      <c r="T518" s="72"/>
      <c r="U518" s="71">
        <v>4124925</v>
      </c>
      <c r="V518" s="71">
        <v>705</v>
      </c>
      <c r="W518" s="71">
        <v>39</v>
      </c>
      <c r="X518" s="71">
        <v>6619</v>
      </c>
      <c r="Y518" s="71">
        <v>8641</v>
      </c>
      <c r="Z518" s="71">
        <v>15051</v>
      </c>
      <c r="AA518" s="71">
        <v>3035</v>
      </c>
      <c r="AB518" s="71">
        <v>25229</v>
      </c>
      <c r="AC518" s="71">
        <v>0</v>
      </c>
      <c r="AD518" s="71">
        <v>1.5000734525934609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42.253</v>
      </c>
      <c r="BK518" s="71">
        <v>0</v>
      </c>
      <c r="BL518" s="71">
        <v>3.77</v>
      </c>
      <c r="BM518" s="71">
        <v>0</v>
      </c>
      <c r="BN518" s="72"/>
      <c r="BO518" s="71">
        <v>0</v>
      </c>
      <c r="BP518" s="71">
        <v>0</v>
      </c>
      <c r="BQ518" s="71">
        <v>3</v>
      </c>
      <c r="BR518" s="71">
        <v>0</v>
      </c>
      <c r="BS518" s="71">
        <v>1</v>
      </c>
      <c r="BT518" s="71">
        <v>0</v>
      </c>
      <c r="BU518"/>
      <c r="BV518" s="70">
        <v>46.023000000000003</v>
      </c>
      <c r="BW518" s="70">
        <v>0</v>
      </c>
      <c r="BX518" s="70">
        <v>0</v>
      </c>
      <c r="BY518" s="70">
        <v>0</v>
      </c>
      <c r="BZ518" s="70">
        <v>0</v>
      </c>
      <c r="CA518" s="70">
        <v>0</v>
      </c>
      <c r="CB518" s="70">
        <v>0</v>
      </c>
      <c r="CC518" s="70">
        <v>0</v>
      </c>
      <c r="CD518" s="70">
        <v>0</v>
      </c>
    </row>
    <row r="519" spans="1:82">
      <c r="A519" s="70" t="s">
        <v>2280</v>
      </c>
      <c r="B519" s="70">
        <v>347</v>
      </c>
      <c r="C519" s="70">
        <v>7</v>
      </c>
      <c r="D519" s="70">
        <v>21</v>
      </c>
      <c r="E519" s="70">
        <v>2010</v>
      </c>
      <c r="F519" s="70" t="s">
        <v>177</v>
      </c>
      <c r="G519" s="70" t="s">
        <v>2273</v>
      </c>
      <c r="H519" s="70" t="s">
        <v>2274</v>
      </c>
      <c r="I519" s="148"/>
      <c r="J519" s="71">
        <v>40.607884452680999</v>
      </c>
      <c r="K519" s="71">
        <v>1.222843311696473</v>
      </c>
      <c r="L519" s="71">
        <v>1.701593248713847</v>
      </c>
      <c r="M519" s="71">
        <v>28.994960157112651</v>
      </c>
      <c r="N519" s="71">
        <v>33.460749180391197</v>
      </c>
      <c r="O519" s="71">
        <v>30.04685252897853</v>
      </c>
      <c r="P519" s="71">
        <v>15.353391404349059</v>
      </c>
      <c r="Q519" s="71">
        <v>1.5774935546267299</v>
      </c>
      <c r="R519" s="71">
        <v>0</v>
      </c>
      <c r="S519" s="71">
        <v>1.9098764399496651</v>
      </c>
      <c r="T519" s="72"/>
      <c r="U519" s="71">
        <v>4181047</v>
      </c>
      <c r="V519" s="71">
        <v>705</v>
      </c>
      <c r="W519" s="71">
        <v>39</v>
      </c>
      <c r="X519" s="71">
        <v>6619</v>
      </c>
      <c r="Y519" s="71">
        <v>9006</v>
      </c>
      <c r="Z519" s="71">
        <v>15260</v>
      </c>
      <c r="AA519" s="71">
        <v>3013</v>
      </c>
      <c r="AB519" s="71">
        <v>25929</v>
      </c>
      <c r="AC519" s="71">
        <v>0</v>
      </c>
      <c r="AD519" s="71">
        <v>1.9098764399496651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53.226999999999997</v>
      </c>
      <c r="BK519" s="71">
        <v>0</v>
      </c>
      <c r="BL519" s="71">
        <v>3.8140000000000001</v>
      </c>
      <c r="BM519" s="71">
        <v>0</v>
      </c>
      <c r="BN519" s="72"/>
      <c r="BO519" s="71">
        <v>0</v>
      </c>
      <c r="BP519" s="71">
        <v>0</v>
      </c>
      <c r="BQ519" s="71">
        <v>3</v>
      </c>
      <c r="BR519" s="71">
        <v>0</v>
      </c>
      <c r="BS519" s="71">
        <v>1</v>
      </c>
      <c r="BT519" s="71">
        <v>0</v>
      </c>
      <c r="BU519"/>
      <c r="BV519" s="70">
        <v>57.040999999999997</v>
      </c>
      <c r="BW519" s="70">
        <v>0</v>
      </c>
      <c r="BX519" s="70">
        <v>0</v>
      </c>
      <c r="BY519" s="70">
        <v>0</v>
      </c>
      <c r="BZ519" s="70">
        <v>0</v>
      </c>
      <c r="CA519" s="70">
        <v>0</v>
      </c>
      <c r="CB519" s="70">
        <v>0</v>
      </c>
      <c r="CC519" s="70">
        <v>0</v>
      </c>
      <c r="CD519" s="70">
        <v>0</v>
      </c>
    </row>
    <row r="520" spans="1:82">
      <c r="A520" s="70" t="s">
        <v>2281</v>
      </c>
      <c r="B520" s="70">
        <v>348</v>
      </c>
      <c r="C520" s="70">
        <v>8</v>
      </c>
      <c r="D520" s="70">
        <v>21</v>
      </c>
      <c r="E520" s="70">
        <v>2011</v>
      </c>
      <c r="F520" s="70" t="s">
        <v>178</v>
      </c>
      <c r="G520" s="1064" t="s">
        <v>2273</v>
      </c>
      <c r="H520" s="70" t="s">
        <v>2274</v>
      </c>
      <c r="I520" s="148"/>
      <c r="J520" s="71">
        <v>46.054516185742138</v>
      </c>
      <c r="K520" s="71">
        <v>1.660574211764003</v>
      </c>
      <c r="L520" s="71">
        <v>1.766923839094469</v>
      </c>
      <c r="M520" s="71">
        <v>31.402208352060381</v>
      </c>
      <c r="N520" s="71">
        <v>34.732140935967557</v>
      </c>
      <c r="O520" s="71">
        <v>29.749066099137227</v>
      </c>
      <c r="P520" s="71">
        <v>14.969084658034395</v>
      </c>
      <c r="Q520" s="71">
        <v>1.85688452612445</v>
      </c>
      <c r="R520" s="71">
        <v>0</v>
      </c>
      <c r="S520" s="71">
        <v>2.0887061081721332</v>
      </c>
      <c r="T520" s="72"/>
      <c r="U520" s="71">
        <v>4668816</v>
      </c>
      <c r="V520" s="71">
        <v>705</v>
      </c>
      <c r="W520" s="71">
        <v>39</v>
      </c>
      <c r="X520" s="71">
        <v>6619</v>
      </c>
      <c r="Y520" s="71">
        <v>9281</v>
      </c>
      <c r="Z520" s="71">
        <v>15437</v>
      </c>
      <c r="AA520" s="71">
        <v>3025</v>
      </c>
      <c r="AB520" s="71">
        <v>26460</v>
      </c>
      <c r="AC520" s="71">
        <v>0</v>
      </c>
      <c r="AD520" s="71">
        <v>2.0887061081721332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52.488999999999997</v>
      </c>
      <c r="BK520" s="71">
        <v>0</v>
      </c>
      <c r="BL520" s="71">
        <v>3.5310000000000001</v>
      </c>
      <c r="BM520" s="71">
        <v>0</v>
      </c>
      <c r="BN520" s="72"/>
      <c r="BO520" s="71">
        <v>0</v>
      </c>
      <c r="BP520" s="71">
        <v>0</v>
      </c>
      <c r="BQ520" s="71">
        <v>3</v>
      </c>
      <c r="BR520" s="71">
        <v>0</v>
      </c>
      <c r="BS520" s="71">
        <v>1</v>
      </c>
      <c r="BT520" s="71">
        <v>0</v>
      </c>
      <c r="BU520"/>
      <c r="BV520" s="70">
        <v>56.02</v>
      </c>
      <c r="BW520" s="70">
        <v>0</v>
      </c>
      <c r="BX520" s="70">
        <v>0</v>
      </c>
      <c r="BY520" s="70">
        <v>0</v>
      </c>
      <c r="BZ520" s="70">
        <v>0</v>
      </c>
      <c r="CA520" s="70">
        <v>0</v>
      </c>
      <c r="CB520" s="70">
        <v>0</v>
      </c>
      <c r="CC520" s="70">
        <v>0</v>
      </c>
      <c r="CD520" s="70">
        <v>0</v>
      </c>
    </row>
    <row r="521" spans="1:82">
      <c r="A521" s="70" t="s">
        <v>2282</v>
      </c>
      <c r="B521" s="70">
        <v>349</v>
      </c>
      <c r="C521" s="70">
        <v>9</v>
      </c>
      <c r="D521" s="70">
        <v>21</v>
      </c>
      <c r="E521" s="70">
        <v>2012</v>
      </c>
      <c r="F521" s="70" t="s">
        <v>179</v>
      </c>
      <c r="G521" s="1064" t="s">
        <v>2273</v>
      </c>
      <c r="H521" s="70" t="s">
        <v>2274</v>
      </c>
      <c r="I521" s="148"/>
      <c r="J521" s="71">
        <v>42.058910336426393</v>
      </c>
      <c r="K521" s="71">
        <v>1.485048948231152</v>
      </c>
      <c r="L521" s="71">
        <v>1.721190662503417</v>
      </c>
      <c r="M521" s="71">
        <v>33.175200577009171</v>
      </c>
      <c r="N521" s="71">
        <v>36.154263190661247</v>
      </c>
      <c r="O521" s="71">
        <v>30.130618087078798</v>
      </c>
      <c r="P521" s="71">
        <v>15.108994061583621</v>
      </c>
      <c r="Q521" s="71">
        <v>2.0641301378446699</v>
      </c>
      <c r="R521" s="71">
        <v>0</v>
      </c>
      <c r="S521" s="71">
        <v>2.4051880799316931</v>
      </c>
      <c r="T521" s="72"/>
      <c r="U521" s="71">
        <v>4591042</v>
      </c>
      <c r="V521" s="71">
        <v>705</v>
      </c>
      <c r="W521" s="71">
        <v>39</v>
      </c>
      <c r="X521" s="71">
        <v>6619</v>
      </c>
      <c r="Y521" s="71">
        <v>9557</v>
      </c>
      <c r="Z521" s="71">
        <v>15759</v>
      </c>
      <c r="AA521" s="71">
        <v>3036</v>
      </c>
      <c r="AB521" s="71">
        <v>27072</v>
      </c>
      <c r="AC521" s="71">
        <v>0</v>
      </c>
      <c r="AD521" s="71">
        <v>2.4051880799316931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48.960999999999999</v>
      </c>
      <c r="BK521" s="71">
        <v>0</v>
      </c>
      <c r="BL521" s="71">
        <v>3.577</v>
      </c>
      <c r="BM521" s="71">
        <v>0</v>
      </c>
      <c r="BN521" s="72"/>
      <c r="BO521" s="71">
        <v>0</v>
      </c>
      <c r="BP521" s="71">
        <v>0</v>
      </c>
      <c r="BQ521" s="71">
        <v>3</v>
      </c>
      <c r="BR521" s="71">
        <v>0</v>
      </c>
      <c r="BS521" s="71">
        <v>1</v>
      </c>
      <c r="BT521" s="71">
        <v>0</v>
      </c>
      <c r="BU521"/>
      <c r="BV521" s="70">
        <v>52.537999999999997</v>
      </c>
      <c r="BW521" s="70">
        <v>0</v>
      </c>
      <c r="BX521" s="70">
        <v>0</v>
      </c>
      <c r="BY521" s="70">
        <v>0</v>
      </c>
      <c r="BZ521" s="70">
        <v>0</v>
      </c>
      <c r="CA521" s="70">
        <v>0</v>
      </c>
      <c r="CB521" s="70">
        <v>0</v>
      </c>
      <c r="CC521" s="70">
        <v>0</v>
      </c>
      <c r="CD521" s="70">
        <v>0</v>
      </c>
    </row>
    <row r="522" spans="1:82">
      <c r="A522" s="70" t="s">
        <v>2283</v>
      </c>
      <c r="B522" s="70">
        <v>350</v>
      </c>
      <c r="C522" s="70">
        <v>10</v>
      </c>
      <c r="D522" s="70">
        <v>21</v>
      </c>
      <c r="E522" s="70">
        <v>2013</v>
      </c>
      <c r="F522" s="70" t="s">
        <v>180</v>
      </c>
      <c r="G522" s="70" t="s">
        <v>2273</v>
      </c>
      <c r="H522" s="70" t="s">
        <v>2274</v>
      </c>
      <c r="I522" s="148"/>
      <c r="J522" s="71">
        <v>43.040339736650097</v>
      </c>
      <c r="K522" s="71">
        <v>1.2619663757422219</v>
      </c>
      <c r="L522" s="71">
        <v>1.588174207882483</v>
      </c>
      <c r="M522" s="71">
        <v>33.028087994664318</v>
      </c>
      <c r="N522" s="71">
        <v>33.2550055311725</v>
      </c>
      <c r="O522" s="71">
        <v>29.624353325518445</v>
      </c>
      <c r="P522" s="71">
        <v>15.130957313338726</v>
      </c>
      <c r="Q522" s="71">
        <v>2.1209938330473999</v>
      </c>
      <c r="R522" s="71">
        <v>0</v>
      </c>
      <c r="S522" s="71">
        <v>2.3065586778980651</v>
      </c>
      <c r="T522" s="72"/>
      <c r="U522" s="71">
        <v>4846157</v>
      </c>
      <c r="V522" s="71">
        <v>705</v>
      </c>
      <c r="W522" s="71">
        <v>39</v>
      </c>
      <c r="X522" s="71">
        <v>6619</v>
      </c>
      <c r="Y522" s="71">
        <v>9728</v>
      </c>
      <c r="Z522" s="71">
        <v>16186</v>
      </c>
      <c r="AA522" s="71">
        <v>3029</v>
      </c>
      <c r="AB522" s="71">
        <v>27419</v>
      </c>
      <c r="AC522" s="71">
        <v>0</v>
      </c>
      <c r="AD522" s="71">
        <v>2.3065586778980651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55.972000000000001</v>
      </c>
      <c r="BK522" s="71">
        <v>0</v>
      </c>
      <c r="BL522" s="71">
        <v>3.4369999999999998</v>
      </c>
      <c r="BM522" s="71">
        <v>0</v>
      </c>
      <c r="BN522" s="72"/>
      <c r="BO522" s="71">
        <v>0</v>
      </c>
      <c r="BP522" s="71">
        <v>0</v>
      </c>
      <c r="BQ522" s="71">
        <v>3</v>
      </c>
      <c r="BR522" s="71">
        <v>0</v>
      </c>
      <c r="BS522" s="71">
        <v>1</v>
      </c>
      <c r="BT522" s="71">
        <v>0</v>
      </c>
      <c r="BU522"/>
      <c r="BV522" s="70">
        <v>59.408999999999999</v>
      </c>
      <c r="BW522" s="70">
        <v>0</v>
      </c>
      <c r="BX522" s="70">
        <v>0</v>
      </c>
      <c r="BY522" s="70">
        <v>0</v>
      </c>
      <c r="BZ522" s="70">
        <v>0</v>
      </c>
      <c r="CA522" s="70">
        <v>0</v>
      </c>
      <c r="CB522" s="70">
        <v>0</v>
      </c>
      <c r="CC522" s="70">
        <v>0</v>
      </c>
      <c r="CD522" s="70">
        <v>0</v>
      </c>
    </row>
    <row r="523" spans="1:82">
      <c r="A523" s="70" t="s">
        <v>2284</v>
      </c>
      <c r="B523" s="70">
        <v>351</v>
      </c>
      <c r="C523" s="70">
        <v>11</v>
      </c>
      <c r="D523" s="70">
        <v>21</v>
      </c>
      <c r="E523" s="70">
        <v>2014</v>
      </c>
      <c r="F523" s="70" t="s">
        <v>181</v>
      </c>
      <c r="G523" s="70" t="s">
        <v>2273</v>
      </c>
      <c r="H523" s="70" t="s">
        <v>2274</v>
      </c>
      <c r="I523" s="148"/>
      <c r="J523" s="71">
        <v>44.636479654641157</v>
      </c>
      <c r="K523" s="71">
        <v>1.4300411450433439</v>
      </c>
      <c r="L523" s="71">
        <v>2.0018918541445121</v>
      </c>
      <c r="M523" s="71">
        <v>31.953105609882279</v>
      </c>
      <c r="N523" s="71">
        <v>32.727519035711794</v>
      </c>
      <c r="O523" s="71">
        <v>28.570472585810865</v>
      </c>
      <c r="P523" s="71">
        <v>15.179477744165064</v>
      </c>
      <c r="Q523" s="71">
        <v>2.0720759559505</v>
      </c>
      <c r="R523" s="71">
        <v>0</v>
      </c>
      <c r="S523" s="71">
        <v>2.3179218274155722</v>
      </c>
      <c r="T523" s="72"/>
      <c r="U523" s="71">
        <v>5488088</v>
      </c>
      <c r="V523" s="71">
        <v>692</v>
      </c>
      <c r="W523" s="71">
        <v>42</v>
      </c>
      <c r="X523" s="71">
        <v>6860</v>
      </c>
      <c r="Y523" s="71">
        <v>9984</v>
      </c>
      <c r="Z523" s="71">
        <v>16441</v>
      </c>
      <c r="AA523" s="71">
        <v>3023</v>
      </c>
      <c r="AB523" s="71">
        <v>27919</v>
      </c>
      <c r="AC523" s="71">
        <v>0</v>
      </c>
      <c r="AD523" s="71">
        <v>2.3179218274155722</v>
      </c>
      <c r="AE523" s="72"/>
      <c r="AF523" s="71"/>
      <c r="AG523" s="71"/>
      <c r="AH523" s="71"/>
      <c r="AI523" s="71"/>
      <c r="AJ523" s="71"/>
      <c r="AK523" s="71"/>
      <c r="AL523" s="71"/>
      <c r="AM523" s="71"/>
      <c r="AN523" s="71"/>
      <c r="AO523" s="71"/>
      <c r="AP523" s="71"/>
      <c r="AQ523" s="72"/>
      <c r="AR523" s="71">
        <v>1040</v>
      </c>
      <c r="AS523" s="71">
        <v>161</v>
      </c>
      <c r="AT523" s="71">
        <v>0</v>
      </c>
      <c r="AU523" s="71">
        <v>0</v>
      </c>
      <c r="AV523" s="71">
        <v>0</v>
      </c>
      <c r="AW523" s="71">
        <v>0</v>
      </c>
      <c r="AX523" s="71"/>
      <c r="AY523" s="72"/>
      <c r="AZ523" s="71">
        <v>4223.6000000000004</v>
      </c>
      <c r="BA523" s="71">
        <v>4870.6000000000004</v>
      </c>
      <c r="BB523" s="71">
        <v>0</v>
      </c>
      <c r="BC523" s="71">
        <v>0</v>
      </c>
      <c r="BD523" s="71">
        <v>0</v>
      </c>
      <c r="BE523" s="71">
        <v>0</v>
      </c>
      <c r="BF523" s="71"/>
      <c r="BG523" s="72"/>
      <c r="BH523" s="71">
        <v>0</v>
      </c>
      <c r="BI523" s="71">
        <v>0</v>
      </c>
      <c r="BJ523" s="71">
        <v>49.375</v>
      </c>
      <c r="BK523" s="71">
        <v>0</v>
      </c>
      <c r="BL523" s="71">
        <v>3.19</v>
      </c>
      <c r="BM523" s="71">
        <v>0</v>
      </c>
      <c r="BN523" s="72"/>
      <c r="BO523" s="71">
        <v>0</v>
      </c>
      <c r="BP523" s="71">
        <v>0</v>
      </c>
      <c r="BQ523" s="71">
        <v>3</v>
      </c>
      <c r="BR523" s="71">
        <v>0</v>
      </c>
      <c r="BS523" s="71">
        <v>1</v>
      </c>
      <c r="BT523" s="71">
        <v>0</v>
      </c>
      <c r="BU523"/>
      <c r="BV523" s="70">
        <v>52.564999999999998</v>
      </c>
      <c r="BW523" s="70">
        <v>0</v>
      </c>
      <c r="BX523" s="70">
        <v>0</v>
      </c>
      <c r="BY523" s="70">
        <v>0</v>
      </c>
      <c r="BZ523" s="70">
        <v>0</v>
      </c>
      <c r="CA523" s="70">
        <v>0</v>
      </c>
      <c r="CB523" s="70">
        <v>0</v>
      </c>
      <c r="CC523" s="70">
        <v>0</v>
      </c>
      <c r="CD523" s="70">
        <v>0</v>
      </c>
    </row>
    <row r="524" spans="1:82">
      <c r="A524" s="70" t="s">
        <v>2285</v>
      </c>
      <c r="B524" s="70">
        <v>352</v>
      </c>
      <c r="C524" s="70">
        <v>12</v>
      </c>
      <c r="D524" s="70">
        <v>21</v>
      </c>
      <c r="E524" s="70">
        <v>2015</v>
      </c>
      <c r="F524" s="70" t="s">
        <v>182</v>
      </c>
      <c r="G524" s="70" t="s">
        <v>2273</v>
      </c>
      <c r="H524" s="70" t="s">
        <v>2274</v>
      </c>
      <c r="I524" s="148"/>
      <c r="J524" s="71">
        <v>69.55273573026912</v>
      </c>
      <c r="K524" s="71">
        <v>1.386626840070615</v>
      </c>
      <c r="L524" s="71">
        <v>2.3525943577491142</v>
      </c>
      <c r="M524" s="71">
        <v>30.459148313218051</v>
      </c>
      <c r="N524" s="71">
        <v>29.931712904332009</v>
      </c>
      <c r="O524" s="71">
        <v>28.812770410949408</v>
      </c>
      <c r="P524" s="71">
        <v>15.236698084431534</v>
      </c>
      <c r="Q524" s="71">
        <v>2.0510968860402099</v>
      </c>
      <c r="R524" s="71">
        <v>0</v>
      </c>
      <c r="S524" s="71">
        <v>2.6499814198261928</v>
      </c>
      <c r="T524" s="72"/>
      <c r="U524" s="71">
        <v>9802002</v>
      </c>
      <c r="V524" s="71">
        <v>692</v>
      </c>
      <c r="W524" s="71">
        <v>42</v>
      </c>
      <c r="X524" s="71">
        <v>6860</v>
      </c>
      <c r="Y524" s="71">
        <v>10154</v>
      </c>
      <c r="Z524" s="71">
        <v>16740</v>
      </c>
      <c r="AA524" s="71">
        <v>3032</v>
      </c>
      <c r="AB524" s="71">
        <v>28231</v>
      </c>
      <c r="AC524" s="71">
        <v>0</v>
      </c>
      <c r="AD524" s="71">
        <v>2.6499814198261928</v>
      </c>
      <c r="AE524" s="72"/>
      <c r="AF524" s="71">
        <v>51722075.319018073</v>
      </c>
      <c r="AG524" s="71">
        <v>1150474.5410597681</v>
      </c>
      <c r="AH524" s="71">
        <v>476637.43432674953</v>
      </c>
      <c r="AI524" s="71">
        <v>41230570.435371377</v>
      </c>
      <c r="AJ524" s="71">
        <v>44438727.281094342</v>
      </c>
      <c r="AK524" s="71">
        <v>0</v>
      </c>
      <c r="AL524" s="71">
        <v>0</v>
      </c>
      <c r="AM524" s="71">
        <v>3868940.1254090341</v>
      </c>
      <c r="AN524" s="71">
        <v>0</v>
      </c>
      <c r="AO524" s="71">
        <v>0</v>
      </c>
      <c r="AP524" s="71">
        <v>142887425.13627934</v>
      </c>
      <c r="AQ524" s="72"/>
      <c r="AR524" s="71">
        <v>1161</v>
      </c>
      <c r="AS524" s="71">
        <v>245</v>
      </c>
      <c r="AT524" s="71">
        <v>0</v>
      </c>
      <c r="AU524" s="71">
        <v>0</v>
      </c>
      <c r="AV524" s="71">
        <v>0</v>
      </c>
      <c r="AW524" s="71">
        <v>0</v>
      </c>
      <c r="AX524" s="71"/>
      <c r="AY524" s="72"/>
      <c r="AZ524" s="71">
        <v>4843.8999999999996</v>
      </c>
      <c r="BA524" s="71">
        <v>10768.2</v>
      </c>
      <c r="BB524" s="71">
        <v>0</v>
      </c>
      <c r="BC524" s="71">
        <v>0</v>
      </c>
      <c r="BD524" s="71">
        <v>0</v>
      </c>
      <c r="BE524" s="71">
        <v>0</v>
      </c>
      <c r="BF524" s="71"/>
      <c r="BG524" s="72"/>
      <c r="BH524" s="71">
        <v>0</v>
      </c>
      <c r="BI524" s="71">
        <v>0</v>
      </c>
      <c r="BJ524" s="71">
        <v>49.545000000000002</v>
      </c>
      <c r="BK524" s="71">
        <v>0</v>
      </c>
      <c r="BL524" s="71">
        <v>2.907</v>
      </c>
      <c r="BM524" s="71">
        <v>0</v>
      </c>
      <c r="BN524" s="72"/>
      <c r="BO524" s="71">
        <v>0</v>
      </c>
      <c r="BP524" s="71">
        <v>0</v>
      </c>
      <c r="BQ524" s="71">
        <v>3</v>
      </c>
      <c r="BR524" s="71">
        <v>0</v>
      </c>
      <c r="BS524" s="71">
        <v>1</v>
      </c>
      <c r="BT524" s="71">
        <v>0</v>
      </c>
      <c r="BU524"/>
      <c r="BV524" s="70">
        <v>52.451999999999998</v>
      </c>
      <c r="BW524" s="70">
        <v>0</v>
      </c>
      <c r="BX524" s="70">
        <v>0</v>
      </c>
      <c r="BY524" s="70">
        <v>0</v>
      </c>
      <c r="BZ524" s="70">
        <v>0</v>
      </c>
      <c r="CA524" s="70">
        <v>0</v>
      </c>
      <c r="CB524" s="70">
        <v>0</v>
      </c>
      <c r="CC524" s="70">
        <v>0</v>
      </c>
      <c r="CD524" s="70">
        <v>0</v>
      </c>
    </row>
    <row r="525" spans="1:82">
      <c r="A525" s="70" t="s">
        <v>2286</v>
      </c>
      <c r="B525" s="70">
        <v>353</v>
      </c>
      <c r="C525" s="70">
        <v>13</v>
      </c>
      <c r="D525" s="70">
        <v>21</v>
      </c>
      <c r="E525" s="70">
        <v>2016</v>
      </c>
      <c r="F525" s="70" t="s">
        <v>155</v>
      </c>
      <c r="G525" s="70" t="s">
        <v>2273</v>
      </c>
      <c r="H525" s="70" t="s">
        <v>2274</v>
      </c>
      <c r="I525" s="148"/>
      <c r="J525" s="71">
        <v>65.460685454690378</v>
      </c>
      <c r="K525" s="71">
        <v>1.3954857698704477</v>
      </c>
      <c r="L525" s="71">
        <v>2.4909060977727897</v>
      </c>
      <c r="M525" s="71">
        <v>26.42466634724661</v>
      </c>
      <c r="N525" s="71">
        <v>30.108259675191217</v>
      </c>
      <c r="O525" s="71">
        <v>28.780837624825857</v>
      </c>
      <c r="P525" s="71">
        <v>14.804525733083009</v>
      </c>
      <c r="Q525" s="71">
        <v>2.0197934684359486</v>
      </c>
      <c r="R525" s="71">
        <v>0</v>
      </c>
      <c r="S525" s="71">
        <v>2.8731646301619933</v>
      </c>
      <c r="T525" s="72"/>
      <c r="U525" s="71">
        <v>8551915</v>
      </c>
      <c r="V525" s="71">
        <v>692</v>
      </c>
      <c r="W525" s="71">
        <v>42</v>
      </c>
      <c r="X525" s="71">
        <v>6860</v>
      </c>
      <c r="Y525" s="71">
        <v>10368</v>
      </c>
      <c r="Z525" s="71">
        <v>16927</v>
      </c>
      <c r="AA525" s="71">
        <v>3047</v>
      </c>
      <c r="AB525" s="71">
        <v>28596</v>
      </c>
      <c r="AC525" s="71">
        <v>0</v>
      </c>
      <c r="AD525" s="71">
        <v>2.8731646301619929</v>
      </c>
      <c r="AE525" s="72"/>
      <c r="AF525" s="71">
        <v>46090262.446168281</v>
      </c>
      <c r="AG525" s="71">
        <v>1092537.4924295261</v>
      </c>
      <c r="AH525" s="71">
        <v>383343.76485247607</v>
      </c>
      <c r="AI525" s="71">
        <v>40878143.935699411</v>
      </c>
      <c r="AJ525" s="71">
        <v>43164963.890610173</v>
      </c>
      <c r="AK525" s="71">
        <v>0</v>
      </c>
      <c r="AL525" s="71">
        <v>0</v>
      </c>
      <c r="AM525" s="71">
        <v>3922006.4931195462</v>
      </c>
      <c r="AN525" s="71">
        <v>0</v>
      </c>
      <c r="AO525" s="71">
        <v>0</v>
      </c>
      <c r="AP525" s="71">
        <v>135531258.02287942</v>
      </c>
      <c r="AQ525" s="72"/>
      <c r="AR525" s="71">
        <v>1263</v>
      </c>
      <c r="AS525" s="71">
        <v>301</v>
      </c>
      <c r="AT525" s="71">
        <v>1</v>
      </c>
      <c r="AU525" s="71">
        <v>0</v>
      </c>
      <c r="AV525" s="71">
        <v>0</v>
      </c>
      <c r="AW525" s="71">
        <v>0</v>
      </c>
      <c r="AX525" s="71"/>
      <c r="AY525" s="72"/>
      <c r="AZ525" s="71">
        <v>5355.5</v>
      </c>
      <c r="BA525" s="71">
        <v>13229.9</v>
      </c>
      <c r="BB525" s="71">
        <v>12</v>
      </c>
      <c r="BC525" s="71">
        <v>0</v>
      </c>
      <c r="BD525" s="71">
        <v>0</v>
      </c>
      <c r="BE525" s="71">
        <v>0</v>
      </c>
      <c r="BF525" s="71"/>
      <c r="BG525" s="72"/>
      <c r="BH525" s="71">
        <v>0</v>
      </c>
      <c r="BI525" s="71">
        <v>0</v>
      </c>
      <c r="BJ525" s="71">
        <v>48.326999999999998</v>
      </c>
      <c r="BK525" s="71">
        <v>0</v>
      </c>
      <c r="BL525" s="71">
        <v>2.5459999999999998</v>
      </c>
      <c r="BM525" s="71">
        <v>0</v>
      </c>
      <c r="BN525" s="72"/>
      <c r="BO525" s="71">
        <v>0</v>
      </c>
      <c r="BP525" s="71">
        <v>0</v>
      </c>
      <c r="BQ525" s="71">
        <v>3</v>
      </c>
      <c r="BR525" s="71">
        <v>0</v>
      </c>
      <c r="BS525" s="71">
        <v>1</v>
      </c>
      <c r="BT525" s="71">
        <v>0</v>
      </c>
      <c r="BU525"/>
      <c r="BV525" s="70">
        <v>50.872999999999998</v>
      </c>
      <c r="BW525" s="70">
        <v>0</v>
      </c>
      <c r="BX525" s="70">
        <v>0</v>
      </c>
      <c r="BY525" s="70">
        <v>0</v>
      </c>
      <c r="BZ525" s="70">
        <v>0</v>
      </c>
      <c r="CA525" s="70">
        <v>0</v>
      </c>
      <c r="CB525" s="70">
        <v>0</v>
      </c>
      <c r="CC525" s="70">
        <v>0</v>
      </c>
      <c r="CD525" s="70">
        <v>0</v>
      </c>
    </row>
    <row r="526" spans="1:82">
      <c r="A526" s="70" t="s">
        <v>2287</v>
      </c>
      <c r="B526" s="70">
        <v>354</v>
      </c>
      <c r="C526" s="70">
        <v>14</v>
      </c>
      <c r="D526" s="70">
        <v>21</v>
      </c>
      <c r="E526" s="70">
        <v>2017</v>
      </c>
      <c r="F526" s="70" t="s">
        <v>156</v>
      </c>
      <c r="G526" s="70" t="s">
        <v>2273</v>
      </c>
      <c r="H526" s="70" t="s">
        <v>2274</v>
      </c>
      <c r="I526" s="148"/>
      <c r="J526" s="71">
        <v>58.046524925356344</v>
      </c>
      <c r="K526" s="71">
        <v>1.4247314600748255</v>
      </c>
      <c r="L526" s="71">
        <v>2.3172005051284317</v>
      </c>
      <c r="M526" s="71">
        <v>26.187605944745055</v>
      </c>
      <c r="N526" s="71">
        <v>31.262537543180908</v>
      </c>
      <c r="O526" s="71">
        <v>28.833037593629367</v>
      </c>
      <c r="P526" s="71">
        <v>15.077668067654265</v>
      </c>
      <c r="Q526" s="71">
        <v>1.96254271836072</v>
      </c>
      <c r="R526" s="71">
        <v>0</v>
      </c>
      <c r="S526" s="71">
        <v>2.6719381863683096</v>
      </c>
      <c r="T526" s="72"/>
      <c r="U526" s="71">
        <v>8079750.9999999991</v>
      </c>
      <c r="V526" s="71">
        <v>692</v>
      </c>
      <c r="W526" s="71">
        <v>42</v>
      </c>
      <c r="X526" s="71">
        <v>6860</v>
      </c>
      <c r="Y526" s="71">
        <v>10524</v>
      </c>
      <c r="Z526" s="71">
        <v>17239</v>
      </c>
      <c r="AA526" s="71">
        <v>3123</v>
      </c>
      <c r="AB526" s="71">
        <v>28733</v>
      </c>
      <c r="AC526" s="71">
        <v>0</v>
      </c>
      <c r="AD526" s="71">
        <v>2.67193818636831</v>
      </c>
      <c r="AE526" s="72"/>
      <c r="AF526" s="71">
        <v>43594069.754371896</v>
      </c>
      <c r="AG526" s="71">
        <v>1130738.796976357</v>
      </c>
      <c r="AH526" s="71">
        <v>488523.54934926663</v>
      </c>
      <c r="AI526" s="71">
        <v>41536745.345313467</v>
      </c>
      <c r="AJ526" s="71">
        <v>46259279.559307434</v>
      </c>
      <c r="AK526" s="71">
        <v>0</v>
      </c>
      <c r="AL526" s="71">
        <v>0</v>
      </c>
      <c r="AM526" s="71">
        <v>3946962.625546603</v>
      </c>
      <c r="AN526" s="71">
        <v>0</v>
      </c>
      <c r="AO526" s="71">
        <v>0</v>
      </c>
      <c r="AP526" s="71">
        <v>136956319.63086501</v>
      </c>
      <c r="AQ526" s="72"/>
      <c r="AR526" s="71">
        <v>1330</v>
      </c>
      <c r="AS526" s="71">
        <v>328</v>
      </c>
      <c r="AT526" s="71">
        <v>1</v>
      </c>
      <c r="AU526" s="71">
        <v>0</v>
      </c>
      <c r="AV526" s="71">
        <v>0</v>
      </c>
      <c r="AW526" s="71">
        <v>0</v>
      </c>
      <c r="AX526" s="71"/>
      <c r="AY526" s="72"/>
      <c r="AZ526" s="71">
        <v>5680.2000000000007</v>
      </c>
      <c r="BA526" s="71">
        <v>14442.9</v>
      </c>
      <c r="BB526" s="71">
        <v>12</v>
      </c>
      <c r="BC526" s="71">
        <v>0</v>
      </c>
      <c r="BD526" s="71">
        <v>0</v>
      </c>
      <c r="BE526" s="71">
        <v>0</v>
      </c>
      <c r="BF526" s="71"/>
      <c r="BG526" s="72"/>
      <c r="BH526" s="71">
        <v>0</v>
      </c>
      <c r="BI526" s="71">
        <v>0</v>
      </c>
      <c r="BJ526" s="71">
        <v>48.944000000000003</v>
      </c>
      <c r="BK526" s="71">
        <v>0</v>
      </c>
      <c r="BL526" s="71">
        <v>0</v>
      </c>
      <c r="BM526" s="71">
        <v>0</v>
      </c>
      <c r="BN526" s="72"/>
      <c r="BO526" s="71">
        <v>0</v>
      </c>
      <c r="BP526" s="71">
        <v>0</v>
      </c>
      <c r="BQ526" s="71">
        <v>3</v>
      </c>
      <c r="BR526" s="71">
        <v>0</v>
      </c>
      <c r="BS526" s="71">
        <v>0</v>
      </c>
      <c r="BT526" s="71">
        <v>0</v>
      </c>
      <c r="BU526"/>
      <c r="BV526" s="70">
        <v>48.944000000000003</v>
      </c>
      <c r="BW526" s="70">
        <v>0</v>
      </c>
      <c r="BX526" s="70">
        <v>0</v>
      </c>
      <c r="BY526" s="70">
        <v>0</v>
      </c>
      <c r="BZ526" s="70">
        <v>0</v>
      </c>
      <c r="CA526" s="70">
        <v>0</v>
      </c>
      <c r="CB526" s="70">
        <v>0</v>
      </c>
      <c r="CC526" s="70">
        <v>0</v>
      </c>
      <c r="CD526" s="70">
        <v>0</v>
      </c>
    </row>
    <row r="527" spans="1:82">
      <c r="A527" s="70" t="s">
        <v>2288</v>
      </c>
      <c r="B527" s="70">
        <v>355</v>
      </c>
      <c r="C527" s="70">
        <v>15</v>
      </c>
      <c r="D527" s="70">
        <v>21</v>
      </c>
      <c r="E527" s="70">
        <v>2018</v>
      </c>
      <c r="F527" s="70" t="s">
        <v>183</v>
      </c>
      <c r="G527" s="70" t="s">
        <v>2273</v>
      </c>
      <c r="H527" s="70" t="s">
        <v>2274</v>
      </c>
      <c r="I527" s="148"/>
      <c r="J527" s="71">
        <v>56.844948089075558</v>
      </c>
      <c r="K527" s="71">
        <v>1.3301294133534305</v>
      </c>
      <c r="L527" s="71">
        <v>2.1578614013206816</v>
      </c>
      <c r="M527" s="71">
        <v>26.59502830078922</v>
      </c>
      <c r="N527" s="71">
        <v>28.695407919934855</v>
      </c>
      <c r="O527" s="71">
        <v>28.442311104263791</v>
      </c>
      <c r="P527" s="71">
        <v>14.951480806762337</v>
      </c>
      <c r="Q527" s="71">
        <v>1.8232764338481899</v>
      </c>
      <c r="R527" s="71">
        <v>0</v>
      </c>
      <c r="S527" s="71">
        <v>2.6939754294627227</v>
      </c>
      <c r="T527" s="72"/>
      <c r="U527" s="71">
        <v>8257308</v>
      </c>
      <c r="V527" s="71">
        <v>692</v>
      </c>
      <c r="W527" s="71">
        <v>42</v>
      </c>
      <c r="X527" s="71">
        <v>6860</v>
      </c>
      <c r="Y527" s="71">
        <v>10649</v>
      </c>
      <c r="Z527" s="71">
        <v>17331</v>
      </c>
      <c r="AA527" s="71">
        <v>3128</v>
      </c>
      <c r="AB527" s="71">
        <v>28767</v>
      </c>
      <c r="AC527" s="71">
        <v>0</v>
      </c>
      <c r="AD527" s="71">
        <v>2.6939754294627232</v>
      </c>
      <c r="AE527" s="72"/>
      <c r="AF527" s="71">
        <v>42952184.591619723</v>
      </c>
      <c r="AG527" s="71">
        <v>1004551.901528676</v>
      </c>
      <c r="AH527" s="71">
        <v>460708.16649572679</v>
      </c>
      <c r="AI527" s="71">
        <v>40077981.650490597</v>
      </c>
      <c r="AJ527" s="71">
        <v>41932874.11228539</v>
      </c>
      <c r="AK527" s="71">
        <v>0</v>
      </c>
      <c r="AL527" s="71">
        <v>0</v>
      </c>
      <c r="AM527" s="71">
        <v>3959809.5018420029</v>
      </c>
      <c r="AN527" s="71">
        <v>0</v>
      </c>
      <c r="AO527" s="71">
        <v>0</v>
      </c>
      <c r="AP527" s="71">
        <v>130388109.92426212</v>
      </c>
      <c r="AQ527" s="72"/>
      <c r="AR527" s="71">
        <v>1387</v>
      </c>
      <c r="AS527" s="71">
        <v>353</v>
      </c>
      <c r="AT527" s="71">
        <v>1</v>
      </c>
      <c r="AU527" s="71">
        <v>0</v>
      </c>
      <c r="AV527" s="71">
        <v>0</v>
      </c>
      <c r="AW527" s="71">
        <v>0</v>
      </c>
      <c r="AX527" s="71"/>
      <c r="AY527" s="72"/>
      <c r="AZ527" s="71">
        <v>5948.5</v>
      </c>
      <c r="BA527" s="71">
        <v>16839</v>
      </c>
      <c r="BB527" s="71">
        <v>12</v>
      </c>
      <c r="BC527" s="71">
        <v>0</v>
      </c>
      <c r="BD527" s="71">
        <v>0</v>
      </c>
      <c r="BE527" s="71">
        <v>0</v>
      </c>
      <c r="BF527" s="71"/>
      <c r="BG527" s="72"/>
      <c r="BH527" s="71">
        <v>0</v>
      </c>
      <c r="BI527" s="71">
        <v>0</v>
      </c>
      <c r="BJ527" s="71">
        <v>53.905999999999999</v>
      </c>
      <c r="BK527" s="71">
        <v>0</v>
      </c>
      <c r="BL527" s="71">
        <v>0</v>
      </c>
      <c r="BM527" s="71">
        <v>0</v>
      </c>
      <c r="BN527" s="72"/>
      <c r="BO527" s="71">
        <v>0</v>
      </c>
      <c r="BP527" s="71">
        <v>0</v>
      </c>
      <c r="BQ527" s="71">
        <v>4</v>
      </c>
      <c r="BR527" s="71">
        <v>0</v>
      </c>
      <c r="BS527" s="71">
        <v>0</v>
      </c>
      <c r="BT527" s="71">
        <v>0</v>
      </c>
      <c r="BU527"/>
      <c r="BV527" s="70">
        <v>53.905999999999999</v>
      </c>
      <c r="BW527" s="70">
        <v>0</v>
      </c>
      <c r="BX527" s="70">
        <v>0</v>
      </c>
      <c r="BY527" s="70">
        <v>0</v>
      </c>
      <c r="BZ527" s="70">
        <v>0</v>
      </c>
      <c r="CA527" s="70">
        <v>0</v>
      </c>
      <c r="CB527" s="70">
        <v>0</v>
      </c>
      <c r="CC527" s="70">
        <v>0</v>
      </c>
      <c r="CD527" s="70">
        <v>0</v>
      </c>
    </row>
    <row r="528" spans="1:82">
      <c r="A528" s="70" t="s">
        <v>2289</v>
      </c>
      <c r="B528" s="70">
        <v>356</v>
      </c>
      <c r="C528" s="70">
        <v>16</v>
      </c>
      <c r="D528" s="70">
        <v>21</v>
      </c>
      <c r="E528" s="70">
        <v>2019</v>
      </c>
      <c r="F528" s="70" t="s">
        <v>158</v>
      </c>
      <c r="G528" s="70" t="s">
        <v>2273</v>
      </c>
      <c r="H528" s="70" t="s">
        <v>2274</v>
      </c>
      <c r="I528" s="148"/>
      <c r="J528" s="71">
        <v>63.017027882856581</v>
      </c>
      <c r="K528" s="71">
        <v>1.19342774110364</v>
      </c>
      <c r="L528" s="71">
        <v>2.1694599061799376</v>
      </c>
      <c r="M528" s="71">
        <v>25.351917220727643</v>
      </c>
      <c r="N528" s="71">
        <v>28.263332286496752</v>
      </c>
      <c r="O528" s="71">
        <v>27.83727556077223</v>
      </c>
      <c r="P528" s="71">
        <v>15.020894286698571</v>
      </c>
      <c r="Q528" s="71">
        <v>1.77095988047297</v>
      </c>
      <c r="R528" s="71">
        <v>0</v>
      </c>
      <c r="S528" s="71">
        <v>2.3856851538485015</v>
      </c>
      <c r="T528" s="72"/>
      <c r="U528" s="71">
        <v>9579270</v>
      </c>
      <c r="V528" s="71">
        <v>692</v>
      </c>
      <c r="W528" s="71">
        <v>42</v>
      </c>
      <c r="X528" s="71">
        <v>6860</v>
      </c>
      <c r="Y528" s="71">
        <v>10806</v>
      </c>
      <c r="Z528" s="71">
        <v>17428</v>
      </c>
      <c r="AA528" s="71">
        <v>3119</v>
      </c>
      <c r="AB528" s="71">
        <v>28698</v>
      </c>
      <c r="AC528" s="71">
        <v>0</v>
      </c>
      <c r="AD528" s="71">
        <v>2.385685153848502</v>
      </c>
      <c r="AE528" s="72"/>
      <c r="AF528" s="71">
        <v>48421088.681363493</v>
      </c>
      <c r="AG528" s="71">
        <v>968512.56012724875</v>
      </c>
      <c r="AH528" s="71">
        <v>494837.98617375258</v>
      </c>
      <c r="AI528" s="71">
        <v>41375468.011022776</v>
      </c>
      <c r="AJ528" s="71">
        <v>46035388.221722484</v>
      </c>
      <c r="AK528" s="71">
        <v>0</v>
      </c>
      <c r="AL528" s="71">
        <v>0</v>
      </c>
      <c r="AM528" s="71">
        <v>3908451.5615716665</v>
      </c>
      <c r="AN528" s="71">
        <v>0</v>
      </c>
      <c r="AO528" s="71">
        <v>0</v>
      </c>
      <c r="AP528" s="71">
        <v>141203747.02198142</v>
      </c>
      <c r="AQ528" s="72"/>
      <c r="AR528" s="71">
        <v>1424</v>
      </c>
      <c r="AS528" s="71">
        <v>371</v>
      </c>
      <c r="AT528" s="71">
        <v>1</v>
      </c>
      <c r="AU528" s="71">
        <v>0</v>
      </c>
      <c r="AV528" s="71">
        <v>0</v>
      </c>
      <c r="AW528" s="71">
        <v>0</v>
      </c>
      <c r="AX528" s="71"/>
      <c r="AY528" s="72"/>
      <c r="AZ528" s="71">
        <v>6141.0000000000018</v>
      </c>
      <c r="BA528" s="71">
        <v>17650.099999999999</v>
      </c>
      <c r="BB528" s="71">
        <v>12</v>
      </c>
      <c r="BC528" s="71">
        <v>0</v>
      </c>
      <c r="BD528" s="71">
        <v>0</v>
      </c>
      <c r="BE528" s="71">
        <v>0</v>
      </c>
      <c r="BF528" s="71"/>
      <c r="BG528" s="72"/>
      <c r="BH528" s="71">
        <v>0</v>
      </c>
      <c r="BI528" s="71">
        <v>0</v>
      </c>
      <c r="BJ528" s="71">
        <v>43.351999999999997</v>
      </c>
      <c r="BK528" s="71">
        <v>0</v>
      </c>
      <c r="BL528" s="71">
        <v>0</v>
      </c>
      <c r="BM528" s="71">
        <v>0</v>
      </c>
      <c r="BN528" s="72"/>
      <c r="BO528" s="71">
        <v>0</v>
      </c>
      <c r="BP528" s="71">
        <v>0</v>
      </c>
      <c r="BQ528" s="71">
        <v>3</v>
      </c>
      <c r="BR528" s="71">
        <v>0</v>
      </c>
      <c r="BS528" s="71">
        <v>0</v>
      </c>
      <c r="BT528" s="71">
        <v>0</v>
      </c>
      <c r="BU528"/>
      <c r="BV528" s="70">
        <v>43.351999999999997</v>
      </c>
      <c r="BW528" s="70">
        <v>0</v>
      </c>
      <c r="BX528" s="70">
        <v>0</v>
      </c>
      <c r="BY528" s="70">
        <v>0</v>
      </c>
      <c r="BZ528" s="70">
        <v>0</v>
      </c>
      <c r="CA528" s="70">
        <v>0</v>
      </c>
      <c r="CB528" s="70">
        <v>0</v>
      </c>
      <c r="CC528" s="70">
        <v>0</v>
      </c>
      <c r="CD528" s="70">
        <v>0</v>
      </c>
    </row>
    <row r="529" spans="1:82">
      <c r="A529" s="70" t="s">
        <v>2290</v>
      </c>
      <c r="B529" s="70">
        <v>357</v>
      </c>
      <c r="C529" s="70">
        <v>17</v>
      </c>
      <c r="D529" s="70">
        <v>21</v>
      </c>
      <c r="E529" s="70">
        <v>2020</v>
      </c>
      <c r="F529" s="70" t="s">
        <v>159</v>
      </c>
      <c r="G529" s="70" t="s">
        <v>2273</v>
      </c>
      <c r="H529" s="70" t="s">
        <v>2274</v>
      </c>
      <c r="I529" s="148"/>
      <c r="J529" s="71">
        <v>68.656510049566194</v>
      </c>
      <c r="K529" s="71">
        <v>1.6111540901656842</v>
      </c>
      <c r="L529" s="71">
        <v>5.6489419228607627</v>
      </c>
      <c r="M529" s="71">
        <v>19.906808345482844</v>
      </c>
      <c r="N529" s="71">
        <v>28.005862407953</v>
      </c>
      <c r="O529" s="71">
        <v>24.428573346107214</v>
      </c>
      <c r="P529" s="71">
        <v>14.141124788111489</v>
      </c>
      <c r="Q529" s="71">
        <v>1.6860998070389099</v>
      </c>
      <c r="R529" s="71">
        <v>0</v>
      </c>
      <c r="S529" s="71">
        <v>2.5278010410159331</v>
      </c>
      <c r="T529" s="72"/>
      <c r="U529" s="71">
        <v>10230642</v>
      </c>
      <c r="V529" s="71">
        <v>871</v>
      </c>
      <c r="W529" s="71">
        <v>121</v>
      </c>
      <c r="X529" s="71">
        <v>6085</v>
      </c>
      <c r="Y529" s="71">
        <v>10812</v>
      </c>
      <c r="Z529" s="71">
        <v>17456</v>
      </c>
      <c r="AA529" s="71">
        <v>3121</v>
      </c>
      <c r="AB529" s="71">
        <v>28597</v>
      </c>
      <c r="AC529" s="71">
        <v>0</v>
      </c>
      <c r="AD529" s="71">
        <v>2.5278010410159331</v>
      </c>
      <c r="AE529" s="72"/>
      <c r="AF529" s="71">
        <v>53519118.330907643</v>
      </c>
      <c r="AG529" s="71">
        <v>1242619.268894423</v>
      </c>
      <c r="AH529" s="71">
        <v>1357534.9756332571</v>
      </c>
      <c r="AI529" s="71">
        <v>33890089.145442382</v>
      </c>
      <c r="AJ529" s="71">
        <v>47471908.615569457</v>
      </c>
      <c r="AK529" s="71"/>
      <c r="AL529" s="71"/>
      <c r="AM529" s="71">
        <v>3732226.2192966859</v>
      </c>
      <c r="AN529" s="71"/>
      <c r="AO529" s="71"/>
      <c r="AP529" s="71">
        <v>141213496.55574387</v>
      </c>
      <c r="AQ529" s="72"/>
      <c r="AR529" s="71">
        <v>1480</v>
      </c>
      <c r="AS529" s="71">
        <v>384</v>
      </c>
      <c r="AT529" s="71">
        <v>1</v>
      </c>
      <c r="AU529" s="71">
        <v>0</v>
      </c>
      <c r="AV529" s="71">
        <v>0</v>
      </c>
      <c r="AW529" s="71">
        <v>0</v>
      </c>
      <c r="AX529" s="71"/>
      <c r="AY529" s="72"/>
      <c r="AZ529" s="71">
        <v>6480.1</v>
      </c>
      <c r="BA529" s="71">
        <v>18546.299999999988</v>
      </c>
      <c r="BB529" s="71">
        <v>12</v>
      </c>
      <c r="BC529" s="71">
        <v>0</v>
      </c>
      <c r="BD529" s="71">
        <v>0</v>
      </c>
      <c r="BE529" s="71">
        <v>0</v>
      </c>
      <c r="BF529" s="71"/>
      <c r="BG529" s="72"/>
      <c r="BH529" s="71">
        <v>0</v>
      </c>
      <c r="BI529" s="71">
        <v>0</v>
      </c>
      <c r="BJ529" s="71">
        <v>45.972000000000001</v>
      </c>
      <c r="BK529" s="71">
        <v>0</v>
      </c>
      <c r="BL529" s="71">
        <v>0</v>
      </c>
      <c r="BM529" s="71">
        <v>0</v>
      </c>
      <c r="BN529" s="72"/>
      <c r="BO529" s="71">
        <v>0</v>
      </c>
      <c r="BP529" s="71">
        <v>0</v>
      </c>
      <c r="BQ529" s="71">
        <v>4</v>
      </c>
      <c r="BR529" s="71">
        <v>0</v>
      </c>
      <c r="BS529" s="71">
        <v>0</v>
      </c>
      <c r="BT529" s="71">
        <v>0</v>
      </c>
      <c r="BU529"/>
      <c r="BV529" s="70">
        <v>45.972000000000001</v>
      </c>
      <c r="BW529" s="70">
        <v>0</v>
      </c>
      <c r="BX529" s="70">
        <v>0</v>
      </c>
      <c r="BY529" s="70">
        <v>0</v>
      </c>
      <c r="BZ529" s="70">
        <v>0</v>
      </c>
      <c r="CA529" s="70">
        <v>0</v>
      </c>
      <c r="CB529" s="70">
        <v>0</v>
      </c>
      <c r="CC529" s="70">
        <v>0</v>
      </c>
      <c r="CD529" s="70">
        <v>0</v>
      </c>
    </row>
    <row r="530" spans="1:82">
      <c r="A530" s="70" t="s">
        <v>2291</v>
      </c>
      <c r="B530" s="70">
        <v>357</v>
      </c>
      <c r="C530" s="70">
        <v>18</v>
      </c>
      <c r="D530" s="70">
        <v>21</v>
      </c>
      <c r="E530" s="70">
        <v>2021</v>
      </c>
      <c r="F530" s="70" t="s">
        <v>160</v>
      </c>
      <c r="G530" s="70" t="s">
        <v>2273</v>
      </c>
      <c r="H530" s="70" t="s">
        <v>2274</v>
      </c>
      <c r="I530" s="148"/>
      <c r="J530" s="71">
        <v>64.073338552908979</v>
      </c>
      <c r="K530" s="71">
        <v>1.8256039097068411</v>
      </c>
      <c r="L530" s="71">
        <v>5.3858768207382672</v>
      </c>
      <c r="M530" s="71">
        <v>22.530454462927466</v>
      </c>
      <c r="N530" s="71">
        <v>27.73676599060158</v>
      </c>
      <c r="O530" s="71">
        <v>23.854190095863469</v>
      </c>
      <c r="P530" s="71">
        <v>14.790159316881752</v>
      </c>
      <c r="Q530" s="71">
        <v>1.66730223884118</v>
      </c>
      <c r="R530" s="71">
        <v>0</v>
      </c>
      <c r="S530" s="71">
        <v>2.533388268806168</v>
      </c>
      <c r="T530" s="72"/>
      <c r="U530" s="71">
        <v>10055108</v>
      </c>
      <c r="V530" s="71">
        <v>871</v>
      </c>
      <c r="W530" s="71">
        <v>121</v>
      </c>
      <c r="X530" s="71">
        <v>6085</v>
      </c>
      <c r="Y530" s="71">
        <v>10886</v>
      </c>
      <c r="Z530" s="71">
        <v>17551</v>
      </c>
      <c r="AA530" s="71">
        <v>3183</v>
      </c>
      <c r="AB530" s="71">
        <v>28556</v>
      </c>
      <c r="AC530" s="71">
        <v>0</v>
      </c>
      <c r="AD530" s="71">
        <v>2.533388268806168</v>
      </c>
      <c r="AE530" s="72"/>
      <c r="AF530" s="71">
        <v>49331216.332864024</v>
      </c>
      <c r="AG530" s="71">
        <v>1383740.7411276998</v>
      </c>
      <c r="AH530" s="71">
        <v>1248996.0861372738</v>
      </c>
      <c r="AI530" s="71">
        <v>36162512.337110177</v>
      </c>
      <c r="AJ530" s="71">
        <v>43621896.306619547</v>
      </c>
      <c r="AK530" s="71">
        <v>0</v>
      </c>
      <c r="AL530" s="71">
        <v>0</v>
      </c>
      <c r="AM530" s="71">
        <v>3748371.5802396201</v>
      </c>
      <c r="AN530" s="71">
        <v>0</v>
      </c>
      <c r="AO530" s="71">
        <v>0</v>
      </c>
      <c r="AP530" s="71">
        <v>135496733.38409835</v>
      </c>
      <c r="AQ530" s="72"/>
      <c r="AR530" s="71">
        <v>1565</v>
      </c>
      <c r="AS530" s="71">
        <v>389</v>
      </c>
      <c r="AT530" s="71">
        <v>1</v>
      </c>
      <c r="AU530" s="71">
        <v>0</v>
      </c>
      <c r="AV530" s="71">
        <v>0</v>
      </c>
      <c r="AW530" s="71">
        <v>0</v>
      </c>
      <c r="AX530" s="71"/>
      <c r="AY530" s="72"/>
      <c r="AZ530" s="71">
        <v>7021.7000000000007</v>
      </c>
      <c r="BA530" s="71">
        <v>19921.19999999999</v>
      </c>
      <c r="BB530" s="71">
        <v>12</v>
      </c>
      <c r="BC530" s="71">
        <v>0</v>
      </c>
      <c r="BD530" s="71">
        <v>0</v>
      </c>
      <c r="BE530" s="71">
        <v>0</v>
      </c>
      <c r="BF530" s="71"/>
      <c r="BG530" s="72"/>
      <c r="BH530" s="71">
        <v>0</v>
      </c>
      <c r="BI530" s="71">
        <v>0</v>
      </c>
      <c r="BJ530" s="71">
        <v>49.786000000000001</v>
      </c>
      <c r="BK530" s="71">
        <v>0</v>
      </c>
      <c r="BL530" s="71">
        <v>0</v>
      </c>
      <c r="BM530" s="71">
        <v>0</v>
      </c>
      <c r="BN530" s="72"/>
      <c r="BO530" s="71">
        <v>0</v>
      </c>
      <c r="BP530" s="71">
        <v>0</v>
      </c>
      <c r="BQ530" s="71">
        <v>4</v>
      </c>
      <c r="BR530" s="71">
        <v>0</v>
      </c>
      <c r="BS530" s="71">
        <v>0</v>
      </c>
      <c r="BT530" s="71">
        <v>0</v>
      </c>
      <c r="BU530"/>
      <c r="BV530" s="70">
        <v>49.786000000000001</v>
      </c>
      <c r="BW530" s="70">
        <v>0</v>
      </c>
      <c r="BX530" s="70">
        <v>0</v>
      </c>
      <c r="BY530" s="70">
        <v>0</v>
      </c>
      <c r="BZ530" s="70">
        <v>0</v>
      </c>
      <c r="CA530" s="70">
        <v>0</v>
      </c>
      <c r="CB530" s="70">
        <v>0</v>
      </c>
      <c r="CC530" s="70">
        <v>0</v>
      </c>
      <c r="CD530" s="70">
        <v>0</v>
      </c>
    </row>
    <row r="531" spans="1:82">
      <c r="A531" s="70" t="s">
        <v>2292</v>
      </c>
      <c r="B531" s="70">
        <v>357</v>
      </c>
      <c r="C531" s="70">
        <v>19</v>
      </c>
      <c r="D531" s="70">
        <v>21</v>
      </c>
      <c r="E531" s="70">
        <v>2022</v>
      </c>
      <c r="F531" s="70" t="s">
        <v>161</v>
      </c>
      <c r="G531" s="70" t="s">
        <v>2273</v>
      </c>
      <c r="H531" s="70" t="s">
        <v>2274</v>
      </c>
      <c r="I531" s="148"/>
      <c r="J531" s="71">
        <v>52.198337063276675</v>
      </c>
      <c r="K531" s="71">
        <v>1.6442253489757424</v>
      </c>
      <c r="L531" s="71">
        <v>5.0388807636004618</v>
      </c>
      <c r="M531" s="71">
        <v>21.278668583862785</v>
      </c>
      <c r="N531" s="71">
        <v>27.523946553219396</v>
      </c>
      <c r="O531" s="71">
        <v>25.184070554445494</v>
      </c>
      <c r="P531" s="71">
        <v>14.856418242926075</v>
      </c>
      <c r="Q531" s="71">
        <v>1.6741405812164623</v>
      </c>
      <c r="R531" s="71">
        <v>0</v>
      </c>
      <c r="S531" s="71">
        <v>2.3529012140029182</v>
      </c>
      <c r="T531" s="72"/>
      <c r="U531" s="71">
        <v>9918346</v>
      </c>
      <c r="V531" s="71">
        <v>871</v>
      </c>
      <c r="W531" s="71">
        <v>121</v>
      </c>
      <c r="X531" s="71">
        <v>6085</v>
      </c>
      <c r="Y531" s="71">
        <v>10953</v>
      </c>
      <c r="Z531" s="71">
        <v>17605</v>
      </c>
      <c r="AA531" s="71">
        <v>3246</v>
      </c>
      <c r="AB531" s="71">
        <v>28438</v>
      </c>
      <c r="AC531" s="71">
        <v>0</v>
      </c>
      <c r="AD531" s="71">
        <v>2.3529012140029182</v>
      </c>
      <c r="AE531" s="72"/>
      <c r="AF531" s="71">
        <v>41352716.909853958</v>
      </c>
      <c r="AG531" s="71">
        <v>1329944.6959513484</v>
      </c>
      <c r="AH531" s="71">
        <v>1372821.4333641154</v>
      </c>
      <c r="AI531" s="71">
        <v>35368017.550237499</v>
      </c>
      <c r="AJ531" s="71">
        <v>45380068.302720152</v>
      </c>
      <c r="AK531" s="71">
        <v>0</v>
      </c>
      <c r="AL531" s="71">
        <v>0</v>
      </c>
      <c r="AM531" s="71">
        <v>3672121.998349552</v>
      </c>
      <c r="AN531" s="71">
        <v>0</v>
      </c>
      <c r="AO531" s="71">
        <v>0</v>
      </c>
      <c r="AP531" s="71">
        <v>128475690.89047661</v>
      </c>
      <c r="AQ531" s="72"/>
      <c r="AR531" s="71">
        <v>1640</v>
      </c>
      <c r="AS531" s="71">
        <v>392</v>
      </c>
      <c r="AT531" s="71">
        <v>1</v>
      </c>
      <c r="AU531" s="71">
        <v>0</v>
      </c>
      <c r="AV531" s="71">
        <v>0</v>
      </c>
      <c r="AW531" s="71">
        <v>0</v>
      </c>
      <c r="AX531" s="71"/>
      <c r="AY531" s="72"/>
      <c r="AZ531" s="71">
        <v>7522.0999999999931</v>
      </c>
      <c r="BA531" s="71">
        <v>20820.299999999992</v>
      </c>
      <c r="BB531" s="71">
        <v>12</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2293</v>
      </c>
      <c r="B532" s="70">
        <v>357</v>
      </c>
      <c r="C532" s="70">
        <v>20</v>
      </c>
      <c r="D532" s="70">
        <v>21</v>
      </c>
      <c r="E532" s="70">
        <v>2023</v>
      </c>
      <c r="F532" s="70" t="s">
        <v>1539</v>
      </c>
      <c r="G532" s="70" t="s">
        <v>2273</v>
      </c>
      <c r="H532" s="70" t="s">
        <v>2274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1713</v>
      </c>
      <c r="AS532" s="71">
        <v>395</v>
      </c>
      <c r="AT532" s="71">
        <v>1</v>
      </c>
      <c r="AU532" s="71">
        <v>0</v>
      </c>
      <c r="AV532" s="71">
        <v>0</v>
      </c>
      <c r="AW532" s="71">
        <v>0</v>
      </c>
      <c r="AX532" s="71"/>
      <c r="AY532" s="72"/>
      <c r="AZ532" s="71">
        <v>7971.7999999999847</v>
      </c>
      <c r="BA532" s="71">
        <v>21167.699999999993</v>
      </c>
      <c r="BB532" s="71">
        <v>12</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2294</v>
      </c>
      <c r="B533" s="70">
        <v>357</v>
      </c>
      <c r="C533" s="70">
        <v>21</v>
      </c>
      <c r="D533" s="70">
        <v>21</v>
      </c>
      <c r="E533" s="70">
        <v>2024</v>
      </c>
      <c r="F533" s="70" t="s">
        <v>1554</v>
      </c>
      <c r="G533" s="70" t="s">
        <v>2273</v>
      </c>
      <c r="H533" s="70" t="s">
        <v>2274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2295</v>
      </c>
      <c r="B534" s="70">
        <v>188</v>
      </c>
      <c r="C534" s="70">
        <v>1</v>
      </c>
      <c r="D534" s="70">
        <v>12</v>
      </c>
      <c r="E534" s="70">
        <v>1990</v>
      </c>
      <c r="F534" s="70" t="s">
        <v>787</v>
      </c>
      <c r="G534" s="70" t="s">
        <v>2296</v>
      </c>
      <c r="H534" s="70" t="s">
        <v>2297</v>
      </c>
      <c r="I534" s="148"/>
      <c r="J534" s="71">
        <v>26.27325053394279</v>
      </c>
      <c r="K534" s="71">
        <v>4.7390022844779054</v>
      </c>
      <c r="L534" s="71">
        <v>24.038797290095939</v>
      </c>
      <c r="M534" s="71">
        <v>40.078323085843223</v>
      </c>
      <c r="N534" s="71">
        <v>36.654483915906809</v>
      </c>
      <c r="O534" s="71">
        <v>30.001578335243259</v>
      </c>
      <c r="P534" s="71">
        <v>39.858145951420148</v>
      </c>
      <c r="Q534" s="71">
        <v>2.40191793467574</v>
      </c>
      <c r="R534" s="71">
        <v>5.6198492196889704</v>
      </c>
      <c r="S534" s="71">
        <v>2.7376491850965992</v>
      </c>
      <c r="T534" s="72"/>
      <c r="U534" s="71">
        <v>3127623</v>
      </c>
      <c r="V534" s="71">
        <v>1691</v>
      </c>
      <c r="W534" s="71">
        <v>237</v>
      </c>
      <c r="X534" s="71">
        <v>13967</v>
      </c>
      <c r="Y534" s="71">
        <v>11665</v>
      </c>
      <c r="Z534" s="71">
        <v>12340</v>
      </c>
      <c r="AA534" s="71">
        <v>9678</v>
      </c>
      <c r="AB534" s="71">
        <v>38999</v>
      </c>
      <c r="AC534" s="71">
        <v>973368</v>
      </c>
      <c r="AD534" s="71">
        <v>2.7376491850965992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2298</v>
      </c>
      <c r="B535" s="70">
        <v>189</v>
      </c>
      <c r="C535" s="70">
        <v>2</v>
      </c>
      <c r="D535" s="70">
        <v>12</v>
      </c>
      <c r="E535" s="70">
        <v>2005</v>
      </c>
      <c r="F535" s="70" t="s">
        <v>789</v>
      </c>
      <c r="G535" s="70" t="s">
        <v>2296</v>
      </c>
      <c r="H535" s="70" t="s">
        <v>2297</v>
      </c>
      <c r="I535" s="148"/>
      <c r="J535" s="71">
        <v>17.406239851670019</v>
      </c>
      <c r="K535" s="71">
        <v>3.4668058381015538</v>
      </c>
      <c r="L535" s="71">
        <v>19.934698506472809</v>
      </c>
      <c r="M535" s="71">
        <v>61.285076093666241</v>
      </c>
      <c r="N535" s="71">
        <v>47.131557092922492</v>
      </c>
      <c r="O535" s="71">
        <v>40.96720724907545</v>
      </c>
      <c r="P535" s="71">
        <v>41.763050434224198</v>
      </c>
      <c r="Q535" s="71">
        <v>2.1955009351038099</v>
      </c>
      <c r="R535" s="71">
        <v>15.629457855610919</v>
      </c>
      <c r="S535" s="71">
        <v>2.6600924814850511</v>
      </c>
      <c r="T535" s="72"/>
      <c r="U535" s="71">
        <v>2330051</v>
      </c>
      <c r="V535" s="71">
        <v>1484</v>
      </c>
      <c r="W535" s="71">
        <v>174</v>
      </c>
      <c r="X535" s="71">
        <v>11446</v>
      </c>
      <c r="Y535" s="71">
        <v>13444</v>
      </c>
      <c r="Z535" s="71">
        <v>19499</v>
      </c>
      <c r="AA535" s="71">
        <v>8305</v>
      </c>
      <c r="AB535" s="71">
        <v>37266</v>
      </c>
      <c r="AC535" s="71">
        <v>2763746</v>
      </c>
      <c r="AD535" s="71">
        <v>2.6600924814850511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2299</v>
      </c>
      <c r="B536" s="70">
        <v>190</v>
      </c>
      <c r="C536" s="70">
        <v>3</v>
      </c>
      <c r="D536" s="70">
        <v>12</v>
      </c>
      <c r="E536" s="70">
        <v>2006</v>
      </c>
      <c r="F536" s="70" t="s">
        <v>790</v>
      </c>
      <c r="G536" s="70" t="s">
        <v>2296</v>
      </c>
      <c r="H536" s="70" t="s">
        <v>2297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2300</v>
      </c>
      <c r="B537" s="70">
        <v>191</v>
      </c>
      <c r="C537" s="70">
        <v>4</v>
      </c>
      <c r="D537" s="70">
        <v>12</v>
      </c>
      <c r="E537" s="70">
        <v>2007</v>
      </c>
      <c r="F537" s="70" t="s">
        <v>791</v>
      </c>
      <c r="G537" s="70" t="s">
        <v>2296</v>
      </c>
      <c r="H537" s="70" t="s">
        <v>2297</v>
      </c>
      <c r="I537" s="148"/>
      <c r="J537" s="71">
        <v>15.04308117635383</v>
      </c>
      <c r="K537" s="71">
        <v>3.1172116269974288</v>
      </c>
      <c r="L537" s="71">
        <v>19.555001325444039</v>
      </c>
      <c r="M537" s="71">
        <v>56.38741427253742</v>
      </c>
      <c r="N537" s="71">
        <v>48.777012256262353</v>
      </c>
      <c r="O537" s="71">
        <v>39.331736005898939</v>
      </c>
      <c r="P537" s="71">
        <v>41.735436027099368</v>
      </c>
      <c r="Q537" s="71">
        <v>2.2667623218221702</v>
      </c>
      <c r="R537" s="71">
        <v>18.368000202664319</v>
      </c>
      <c r="S537" s="71">
        <v>2.784299778816782</v>
      </c>
      <c r="T537" s="72"/>
      <c r="U537" s="71">
        <v>2371798</v>
      </c>
      <c r="V537" s="71">
        <v>1316</v>
      </c>
      <c r="W537" s="71">
        <v>191</v>
      </c>
      <c r="X537" s="71">
        <v>12655</v>
      </c>
      <c r="Y537" s="71">
        <v>13547</v>
      </c>
      <c r="Z537" s="71">
        <v>19461</v>
      </c>
      <c r="AA537" s="71">
        <v>8173</v>
      </c>
      <c r="AB537" s="71">
        <v>36441</v>
      </c>
      <c r="AC537" s="71">
        <v>3341194</v>
      </c>
      <c r="AD537" s="71">
        <v>2.784299778816782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2301</v>
      </c>
      <c r="B538" s="70">
        <v>192</v>
      </c>
      <c r="C538" s="70">
        <v>5</v>
      </c>
      <c r="D538" s="70">
        <v>12</v>
      </c>
      <c r="E538" s="70">
        <v>2008</v>
      </c>
      <c r="F538" s="70" t="s">
        <v>792</v>
      </c>
      <c r="G538" s="70" t="s">
        <v>2296</v>
      </c>
      <c r="H538" s="70" t="s">
        <v>2297</v>
      </c>
      <c r="I538" s="148"/>
      <c r="J538" s="71">
        <v>12.69145437418215</v>
      </c>
      <c r="K538" s="71">
        <v>2.3198827372933049</v>
      </c>
      <c r="L538" s="71">
        <v>15.95142533162254</v>
      </c>
      <c r="M538" s="71">
        <v>61.83387111335869</v>
      </c>
      <c r="N538" s="71">
        <v>50.748404327250412</v>
      </c>
      <c r="O538" s="71">
        <v>38.134747011077387</v>
      </c>
      <c r="P538" s="71">
        <v>40.677937324388722</v>
      </c>
      <c r="Q538" s="71">
        <v>2.2076229023335898</v>
      </c>
      <c r="R538" s="71">
        <v>15.8835444286712</v>
      </c>
      <c r="S538" s="71">
        <v>2.58742323139287</v>
      </c>
      <c r="T538" s="72"/>
      <c r="U538" s="71">
        <v>2073837</v>
      </c>
      <c r="V538" s="71">
        <v>1316</v>
      </c>
      <c r="W538" s="71">
        <v>191</v>
      </c>
      <c r="X538" s="71">
        <v>12655</v>
      </c>
      <c r="Y538" s="71">
        <v>13652</v>
      </c>
      <c r="Z538" s="71">
        <v>19531</v>
      </c>
      <c r="AA538" s="71">
        <v>7975</v>
      </c>
      <c r="AB538" s="71">
        <v>36074</v>
      </c>
      <c r="AC538" s="71">
        <v>3000183</v>
      </c>
      <c r="AD538" s="71">
        <v>2.58742323139287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2302</v>
      </c>
      <c r="B539" s="70">
        <v>193</v>
      </c>
      <c r="C539" s="70">
        <v>6</v>
      </c>
      <c r="D539" s="70">
        <v>12</v>
      </c>
      <c r="E539" s="70">
        <v>2009</v>
      </c>
      <c r="F539" s="70" t="s">
        <v>176</v>
      </c>
      <c r="G539" s="1064" t="s">
        <v>2296</v>
      </c>
      <c r="H539" s="70" t="s">
        <v>2297</v>
      </c>
      <c r="I539" s="148"/>
      <c r="J539" s="71">
        <v>9.9903544025501212</v>
      </c>
      <c r="K539" s="71">
        <v>2.1056368376951871</v>
      </c>
      <c r="L539" s="71">
        <v>18.056598116131791</v>
      </c>
      <c r="M539" s="71">
        <v>57.391999775153877</v>
      </c>
      <c r="N539" s="71">
        <v>45.164345353324563</v>
      </c>
      <c r="O539" s="71">
        <v>38.565891322017237</v>
      </c>
      <c r="P539" s="71">
        <v>39.032197236545208</v>
      </c>
      <c r="Q539" s="71">
        <v>2.0680404903418301</v>
      </c>
      <c r="R539" s="71">
        <v>11.789193872109241</v>
      </c>
      <c r="S539" s="71">
        <v>2.2703934021423628</v>
      </c>
      <c r="T539" s="72"/>
      <c r="U539" s="71">
        <v>1402823</v>
      </c>
      <c r="V539" s="71">
        <v>1269</v>
      </c>
      <c r="W539" s="71">
        <v>291</v>
      </c>
      <c r="X539" s="71">
        <v>12596</v>
      </c>
      <c r="Y539" s="71">
        <v>13621</v>
      </c>
      <c r="Z539" s="71">
        <v>19496</v>
      </c>
      <c r="AA539" s="71">
        <v>7856</v>
      </c>
      <c r="AB539" s="71">
        <v>35474</v>
      </c>
      <c r="AC539" s="71">
        <v>2172438</v>
      </c>
      <c r="AD539" s="71">
        <v>2.2703934021423628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10.07</v>
      </c>
      <c r="BM539" s="71">
        <v>0</v>
      </c>
      <c r="BN539" s="72"/>
      <c r="BO539" s="71">
        <v>0</v>
      </c>
      <c r="BP539" s="71">
        <v>0</v>
      </c>
      <c r="BQ539" s="71">
        <v>0</v>
      </c>
      <c r="BR539" s="71">
        <v>0</v>
      </c>
      <c r="BS539" s="71">
        <v>2</v>
      </c>
      <c r="BT539" s="71">
        <v>0</v>
      </c>
      <c r="BU539"/>
      <c r="BV539" s="70">
        <v>10.07</v>
      </c>
      <c r="BW539" s="70">
        <v>0</v>
      </c>
      <c r="BX539" s="70">
        <v>0</v>
      </c>
      <c r="BY539" s="70">
        <v>0</v>
      </c>
      <c r="BZ539" s="70">
        <v>0</v>
      </c>
      <c r="CA539" s="70">
        <v>0</v>
      </c>
      <c r="CB539" s="70">
        <v>0</v>
      </c>
      <c r="CC539" s="70">
        <v>0</v>
      </c>
      <c r="CD539" s="70">
        <v>0</v>
      </c>
    </row>
    <row r="540" spans="1:82">
      <c r="A540" s="70" t="s">
        <v>2303</v>
      </c>
      <c r="B540" s="70">
        <v>194</v>
      </c>
      <c r="C540" s="70">
        <v>7</v>
      </c>
      <c r="D540" s="70">
        <v>12</v>
      </c>
      <c r="E540" s="70">
        <v>2010</v>
      </c>
      <c r="F540" s="70" t="s">
        <v>177</v>
      </c>
      <c r="G540" s="1064" t="s">
        <v>2296</v>
      </c>
      <c r="H540" s="70" t="s">
        <v>2297</v>
      </c>
      <c r="I540" s="148"/>
      <c r="J540" s="71">
        <v>9.2789410705108732</v>
      </c>
      <c r="K540" s="71">
        <v>2.25725487975871</v>
      </c>
      <c r="L540" s="71">
        <v>16.88091044494778</v>
      </c>
      <c r="M540" s="71">
        <v>57.6376524658343</v>
      </c>
      <c r="N540" s="71">
        <v>48.74484082629975</v>
      </c>
      <c r="O540" s="71">
        <v>38.237868683667308</v>
      </c>
      <c r="P540" s="71">
        <v>39.160575155135248</v>
      </c>
      <c r="Q540" s="71">
        <v>2.1184128031201701</v>
      </c>
      <c r="R540" s="71">
        <v>12.233095937564631</v>
      </c>
      <c r="S540" s="71">
        <v>2.188983746548232</v>
      </c>
      <c r="T540" s="72"/>
      <c r="U540" s="71">
        <v>1416272</v>
      </c>
      <c r="V540" s="71">
        <v>1269</v>
      </c>
      <c r="W540" s="71">
        <v>291</v>
      </c>
      <c r="X540" s="71">
        <v>12596</v>
      </c>
      <c r="Y540" s="71">
        <v>13449</v>
      </c>
      <c r="Z540" s="71">
        <v>19420</v>
      </c>
      <c r="AA540" s="71">
        <v>7685</v>
      </c>
      <c r="AB540" s="71">
        <v>34820</v>
      </c>
      <c r="AC540" s="71">
        <v>2136248</v>
      </c>
      <c r="AD540" s="71">
        <v>2.188983746548232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9.4510000000000005</v>
      </c>
      <c r="BM540" s="71">
        <v>0</v>
      </c>
      <c r="BN540" s="72"/>
      <c r="BO540" s="71">
        <v>0</v>
      </c>
      <c r="BP540" s="71">
        <v>0</v>
      </c>
      <c r="BQ540" s="71">
        <v>0</v>
      </c>
      <c r="BR540" s="71">
        <v>0</v>
      </c>
      <c r="BS540" s="71">
        <v>2</v>
      </c>
      <c r="BT540" s="71">
        <v>0</v>
      </c>
      <c r="BU540"/>
      <c r="BV540" s="70">
        <v>9.4510000000000005</v>
      </c>
      <c r="BW540" s="70">
        <v>0</v>
      </c>
      <c r="BX540" s="70">
        <v>0</v>
      </c>
      <c r="BY540" s="70">
        <v>0</v>
      </c>
      <c r="BZ540" s="70">
        <v>0</v>
      </c>
      <c r="CA540" s="70">
        <v>0</v>
      </c>
      <c r="CB540" s="70">
        <v>0</v>
      </c>
      <c r="CC540" s="70">
        <v>0</v>
      </c>
      <c r="CD540" s="70">
        <v>0</v>
      </c>
    </row>
    <row r="541" spans="1:82">
      <c r="A541" s="70" t="s">
        <v>2304</v>
      </c>
      <c r="B541" s="70">
        <v>195</v>
      </c>
      <c r="C541" s="70">
        <v>8</v>
      </c>
      <c r="D541" s="70">
        <v>12</v>
      </c>
      <c r="E541" s="70">
        <v>2011</v>
      </c>
      <c r="F541" s="70" t="s">
        <v>178</v>
      </c>
      <c r="G541" s="70" t="s">
        <v>2296</v>
      </c>
      <c r="H541" s="70" t="s">
        <v>2297</v>
      </c>
      <c r="I541" s="148"/>
      <c r="J541" s="71">
        <v>9.8530445213770417</v>
      </c>
      <c r="K541" s="71">
        <v>3.1762394406426711</v>
      </c>
      <c r="L541" s="71">
        <v>16.92927379583449</v>
      </c>
      <c r="M541" s="71">
        <v>65.442446852131908</v>
      </c>
      <c r="N541" s="71">
        <v>54.121889119571691</v>
      </c>
      <c r="O541" s="71">
        <v>37.46528431905984</v>
      </c>
      <c r="P541" s="71">
        <v>37.291577515023867</v>
      </c>
      <c r="Q541" s="71">
        <v>2.40201978685517</v>
      </c>
      <c r="R541" s="71">
        <v>12.02413664554806</v>
      </c>
      <c r="S541" s="71">
        <v>2.5475358181403509</v>
      </c>
      <c r="T541" s="72"/>
      <c r="U541" s="71">
        <v>1387798</v>
      </c>
      <c r="V541" s="71">
        <v>1269</v>
      </c>
      <c r="W541" s="71">
        <v>291</v>
      </c>
      <c r="X541" s="71">
        <v>12596</v>
      </c>
      <c r="Y541" s="71">
        <v>13397</v>
      </c>
      <c r="Z541" s="71">
        <v>19441</v>
      </c>
      <c r="AA541" s="71">
        <v>7536</v>
      </c>
      <c r="AB541" s="71">
        <v>34228</v>
      </c>
      <c r="AC541" s="71">
        <v>2096285</v>
      </c>
      <c r="AD541" s="71">
        <v>2.5475358181403509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9.8979999999999997</v>
      </c>
      <c r="BM541" s="71">
        <v>0</v>
      </c>
      <c r="BN541" s="72"/>
      <c r="BO541" s="71">
        <v>0</v>
      </c>
      <c r="BP541" s="71">
        <v>0</v>
      </c>
      <c r="BQ541" s="71">
        <v>0</v>
      </c>
      <c r="BR541" s="71">
        <v>0</v>
      </c>
      <c r="BS541" s="71">
        <v>2</v>
      </c>
      <c r="BT541" s="71">
        <v>0</v>
      </c>
      <c r="BU541"/>
      <c r="BV541" s="70">
        <v>9.8979999999999997</v>
      </c>
      <c r="BW541" s="70">
        <v>0</v>
      </c>
      <c r="BX541" s="70">
        <v>0</v>
      </c>
      <c r="BY541" s="70">
        <v>0</v>
      </c>
      <c r="BZ541" s="70">
        <v>0</v>
      </c>
      <c r="CA541" s="70">
        <v>0</v>
      </c>
      <c r="CB541" s="70">
        <v>0</v>
      </c>
      <c r="CC541" s="70">
        <v>0</v>
      </c>
      <c r="CD541" s="70">
        <v>0</v>
      </c>
    </row>
    <row r="542" spans="1:82">
      <c r="A542" s="70" t="s">
        <v>2305</v>
      </c>
      <c r="B542" s="70">
        <v>196</v>
      </c>
      <c r="C542" s="70">
        <v>9</v>
      </c>
      <c r="D542" s="70">
        <v>12</v>
      </c>
      <c r="E542" s="70">
        <v>2012</v>
      </c>
      <c r="F542" s="70" t="s">
        <v>179</v>
      </c>
      <c r="G542" s="70" t="s">
        <v>2296</v>
      </c>
      <c r="H542" s="70" t="s">
        <v>2297</v>
      </c>
      <c r="I542" s="148"/>
      <c r="J542" s="71">
        <v>10.594130535136269</v>
      </c>
      <c r="K542" s="71">
        <v>2.928405950453143</v>
      </c>
      <c r="L542" s="71">
        <v>16.889191001930879</v>
      </c>
      <c r="M542" s="71">
        <v>67.275398611761503</v>
      </c>
      <c r="N542" s="71">
        <v>54.094073310133894</v>
      </c>
      <c r="O542" s="71">
        <v>37.306213599535603</v>
      </c>
      <c r="P542" s="71">
        <v>37.180268324799485</v>
      </c>
      <c r="Q542" s="71">
        <v>2.5813063614336298</v>
      </c>
      <c r="R542" s="71">
        <v>12.46603168916179</v>
      </c>
      <c r="S542" s="71">
        <v>2.1536419800244819</v>
      </c>
      <c r="T542" s="72"/>
      <c r="U542" s="71">
        <v>1527175</v>
      </c>
      <c r="V542" s="71">
        <v>1269</v>
      </c>
      <c r="W542" s="71">
        <v>291</v>
      </c>
      <c r="X542" s="71">
        <v>12596</v>
      </c>
      <c r="Y542" s="71">
        <v>13445</v>
      </c>
      <c r="Z542" s="71">
        <v>19512</v>
      </c>
      <c r="AA542" s="71">
        <v>7471</v>
      </c>
      <c r="AB542" s="71">
        <v>33855</v>
      </c>
      <c r="AC542" s="71">
        <v>2117034</v>
      </c>
      <c r="AD542" s="71">
        <v>2.1536419800244819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9.6230000000000011</v>
      </c>
      <c r="BM542" s="71">
        <v>0</v>
      </c>
      <c r="BN542" s="72"/>
      <c r="BO542" s="71">
        <v>0</v>
      </c>
      <c r="BP542" s="71">
        <v>0</v>
      </c>
      <c r="BQ542" s="71">
        <v>0</v>
      </c>
      <c r="BR542" s="71">
        <v>0</v>
      </c>
      <c r="BS542" s="71">
        <v>2</v>
      </c>
      <c r="BT542" s="71">
        <v>0</v>
      </c>
      <c r="BU542"/>
      <c r="BV542" s="70">
        <v>9.6229999999999993</v>
      </c>
      <c r="BW542" s="70">
        <v>0</v>
      </c>
      <c r="BX542" s="70">
        <v>0</v>
      </c>
      <c r="BY542" s="70">
        <v>0</v>
      </c>
      <c r="BZ542" s="70">
        <v>0</v>
      </c>
      <c r="CA542" s="70">
        <v>0</v>
      </c>
      <c r="CB542" s="70">
        <v>0</v>
      </c>
      <c r="CC542" s="70">
        <v>0</v>
      </c>
      <c r="CD542" s="70">
        <v>0</v>
      </c>
    </row>
    <row r="543" spans="1:82">
      <c r="A543" s="70" t="s">
        <v>2306</v>
      </c>
      <c r="B543" s="70">
        <v>197</v>
      </c>
      <c r="C543" s="70">
        <v>10</v>
      </c>
      <c r="D543" s="70">
        <v>12</v>
      </c>
      <c r="E543" s="70">
        <v>2013</v>
      </c>
      <c r="F543" s="70" t="s">
        <v>180</v>
      </c>
      <c r="G543" s="70" t="s">
        <v>2296</v>
      </c>
      <c r="H543" s="70" t="s">
        <v>2297</v>
      </c>
      <c r="I543" s="148"/>
      <c r="J543" s="71">
        <v>9.7019113991871766</v>
      </c>
      <c r="K543" s="71">
        <v>2.5305266673286222</v>
      </c>
      <c r="L543" s="71">
        <v>16.63902757742084</v>
      </c>
      <c r="M543" s="71">
        <v>64.645000300282959</v>
      </c>
      <c r="N543" s="71">
        <v>52.00160609400362</v>
      </c>
      <c r="O543" s="71">
        <v>35.78312936285748</v>
      </c>
      <c r="P543" s="71">
        <v>36.910744004047487</v>
      </c>
      <c r="Q543" s="71">
        <v>2.5934001694717899</v>
      </c>
      <c r="R543" s="71">
        <v>13.471162579874949</v>
      </c>
      <c r="S543" s="71">
        <v>2.6147924288676259</v>
      </c>
      <c r="T543" s="72"/>
      <c r="U543" s="71">
        <v>1432494</v>
      </c>
      <c r="V543" s="71">
        <v>1269</v>
      </c>
      <c r="W543" s="71">
        <v>291</v>
      </c>
      <c r="X543" s="71">
        <v>12596</v>
      </c>
      <c r="Y543" s="71">
        <v>13431</v>
      </c>
      <c r="Z543" s="71">
        <v>19551</v>
      </c>
      <c r="AA543" s="71">
        <v>7389</v>
      </c>
      <c r="AB543" s="71">
        <v>33526</v>
      </c>
      <c r="AC543" s="71">
        <v>2233139</v>
      </c>
      <c r="AD543" s="71">
        <v>2.6147924288676259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10.094000000000001</v>
      </c>
      <c r="BM543" s="71">
        <v>0</v>
      </c>
      <c r="BN543" s="72"/>
      <c r="BO543" s="71">
        <v>0</v>
      </c>
      <c r="BP543" s="71">
        <v>0</v>
      </c>
      <c r="BQ543" s="71">
        <v>0</v>
      </c>
      <c r="BR543" s="71">
        <v>0</v>
      </c>
      <c r="BS543" s="71">
        <v>2</v>
      </c>
      <c r="BT543" s="71">
        <v>0</v>
      </c>
      <c r="BU543"/>
      <c r="BV543" s="70">
        <v>10.093999999999999</v>
      </c>
      <c r="BW543" s="70">
        <v>0</v>
      </c>
      <c r="BX543" s="70">
        <v>0</v>
      </c>
      <c r="BY543" s="70">
        <v>0</v>
      </c>
      <c r="BZ543" s="70">
        <v>0</v>
      </c>
      <c r="CA543" s="70">
        <v>0</v>
      </c>
      <c r="CB543" s="70">
        <v>0</v>
      </c>
      <c r="CC543" s="70">
        <v>0</v>
      </c>
      <c r="CD543" s="70">
        <v>0</v>
      </c>
    </row>
    <row r="544" spans="1:82">
      <c r="A544" s="70" t="s">
        <v>2307</v>
      </c>
      <c r="B544" s="70">
        <v>198</v>
      </c>
      <c r="C544" s="70">
        <v>11</v>
      </c>
      <c r="D544" s="70">
        <v>12</v>
      </c>
      <c r="E544" s="70">
        <v>2014</v>
      </c>
      <c r="F544" s="70" t="s">
        <v>181</v>
      </c>
      <c r="G544" s="70" t="s">
        <v>2296</v>
      </c>
      <c r="H544" s="70" t="s">
        <v>2297</v>
      </c>
      <c r="I544" s="148"/>
      <c r="J544" s="71">
        <v>9.4121599739570154</v>
      </c>
      <c r="K544" s="71">
        <v>2.3748852636082272</v>
      </c>
      <c r="L544" s="71">
        <v>14.674620586488871</v>
      </c>
      <c r="M544" s="71">
        <v>56.124208400654283</v>
      </c>
      <c r="N544" s="71">
        <v>47.881766606066563</v>
      </c>
      <c r="O544" s="71">
        <v>33.787220879868663</v>
      </c>
      <c r="P544" s="71">
        <v>36.771192696169621</v>
      </c>
      <c r="Q544" s="71">
        <v>2.4460575004913001</v>
      </c>
      <c r="R544" s="71">
        <v>12.345746835457611</v>
      </c>
      <c r="S544" s="71">
        <v>2.5402920499434112</v>
      </c>
      <c r="T544" s="72"/>
      <c r="U544" s="71">
        <v>1465745</v>
      </c>
      <c r="V544" s="71">
        <v>1027</v>
      </c>
      <c r="W544" s="71">
        <v>282</v>
      </c>
      <c r="X544" s="71">
        <v>11646</v>
      </c>
      <c r="Y544" s="71">
        <v>13420</v>
      </c>
      <c r="Z544" s="71">
        <v>19443</v>
      </c>
      <c r="AA544" s="71">
        <v>7323</v>
      </c>
      <c r="AB544" s="71">
        <v>32958</v>
      </c>
      <c r="AC544" s="71">
        <v>2053012</v>
      </c>
      <c r="AD544" s="71">
        <v>2.5402920499434112</v>
      </c>
      <c r="AE544" s="72"/>
      <c r="AF544" s="71"/>
      <c r="AG544" s="71"/>
      <c r="AH544" s="71"/>
      <c r="AI544" s="71"/>
      <c r="AJ544" s="71"/>
      <c r="AK544" s="71"/>
      <c r="AL544" s="71"/>
      <c r="AM544" s="71"/>
      <c r="AN544" s="71"/>
      <c r="AO544" s="71"/>
      <c r="AP544" s="71"/>
      <c r="AQ544" s="72"/>
      <c r="AR544" s="71">
        <v>583</v>
      </c>
      <c r="AS544" s="71">
        <v>63</v>
      </c>
      <c r="AT544" s="71">
        <v>0</v>
      </c>
      <c r="AU544" s="71">
        <v>2</v>
      </c>
      <c r="AV544" s="71">
        <v>0</v>
      </c>
      <c r="AW544" s="71">
        <v>0</v>
      </c>
      <c r="AX544" s="71"/>
      <c r="AY544" s="72"/>
      <c r="AZ544" s="71">
        <v>2535.1999999999998</v>
      </c>
      <c r="BA544" s="71">
        <v>2848.2</v>
      </c>
      <c r="BB544" s="71">
        <v>0</v>
      </c>
      <c r="BC544" s="71">
        <v>2100</v>
      </c>
      <c r="BD544" s="71">
        <v>0</v>
      </c>
      <c r="BE544" s="71">
        <v>0</v>
      </c>
      <c r="BF544" s="71"/>
      <c r="BG544" s="72"/>
      <c r="BH544" s="71">
        <v>0</v>
      </c>
      <c r="BI544" s="71">
        <v>0</v>
      </c>
      <c r="BJ544" s="71">
        <v>0</v>
      </c>
      <c r="BK544" s="71">
        <v>0</v>
      </c>
      <c r="BL544" s="71">
        <v>10.283999999999999</v>
      </c>
      <c r="BM544" s="71">
        <v>0</v>
      </c>
      <c r="BN544" s="72"/>
      <c r="BO544" s="71">
        <v>0</v>
      </c>
      <c r="BP544" s="71">
        <v>0</v>
      </c>
      <c r="BQ544" s="71">
        <v>0</v>
      </c>
      <c r="BR544" s="71">
        <v>0</v>
      </c>
      <c r="BS544" s="71">
        <v>2</v>
      </c>
      <c r="BT544" s="71">
        <v>0</v>
      </c>
      <c r="BU544"/>
      <c r="BV544" s="70">
        <v>10.284000000000001</v>
      </c>
      <c r="BW544" s="70">
        <v>0</v>
      </c>
      <c r="BX544" s="70">
        <v>0</v>
      </c>
      <c r="BY544" s="70">
        <v>0</v>
      </c>
      <c r="BZ544" s="70">
        <v>0</v>
      </c>
      <c r="CA544" s="70">
        <v>0</v>
      </c>
      <c r="CB544" s="70">
        <v>0</v>
      </c>
      <c r="CC544" s="70">
        <v>0</v>
      </c>
      <c r="CD544" s="70">
        <v>0</v>
      </c>
    </row>
    <row r="545" spans="1:82">
      <c r="A545" s="70" t="s">
        <v>2308</v>
      </c>
      <c r="B545" s="70">
        <v>199</v>
      </c>
      <c r="C545" s="70">
        <v>12</v>
      </c>
      <c r="D545" s="70">
        <v>12</v>
      </c>
      <c r="E545" s="70">
        <v>2015</v>
      </c>
      <c r="F545" s="70" t="s">
        <v>182</v>
      </c>
      <c r="G545" s="70" t="s">
        <v>2296</v>
      </c>
      <c r="H545" s="70" t="s">
        <v>2297</v>
      </c>
      <c r="I545" s="148"/>
      <c r="J545" s="71">
        <v>8.9164571070863055</v>
      </c>
      <c r="K545" s="71">
        <v>2.198774477411547</v>
      </c>
      <c r="L545" s="71">
        <v>15.76632339031466</v>
      </c>
      <c r="M545" s="71">
        <v>50.675754126344337</v>
      </c>
      <c r="N545" s="71">
        <v>45.456839394937099</v>
      </c>
      <c r="O545" s="71">
        <v>33.322296006928354</v>
      </c>
      <c r="P545" s="71">
        <v>36.297714466968671</v>
      </c>
      <c r="Q545" s="71">
        <v>2.3522479820919502</v>
      </c>
      <c r="R545" s="71">
        <v>12.196022232940937</v>
      </c>
      <c r="S545" s="71">
        <v>3.0450506674849289</v>
      </c>
      <c r="T545" s="72"/>
      <c r="U545" s="71">
        <v>1559235</v>
      </c>
      <c r="V545" s="71">
        <v>1027</v>
      </c>
      <c r="W545" s="71">
        <v>282</v>
      </c>
      <c r="X545" s="71">
        <v>11646</v>
      </c>
      <c r="Y545" s="71">
        <v>13435</v>
      </c>
      <c r="Z545" s="71">
        <v>19360</v>
      </c>
      <c r="AA545" s="71">
        <v>7223</v>
      </c>
      <c r="AB545" s="71">
        <v>32376</v>
      </c>
      <c r="AC545" s="71">
        <v>2084711</v>
      </c>
      <c r="AD545" s="71">
        <v>3.0450506674849289</v>
      </c>
      <c r="AE545" s="72"/>
      <c r="AF545" s="71">
        <v>10353465.292594099</v>
      </c>
      <c r="AG545" s="71">
        <v>1743138.7352438851</v>
      </c>
      <c r="AH545" s="71">
        <v>2168163.2040479658</v>
      </c>
      <c r="AI545" s="71">
        <v>72776149.722042099</v>
      </c>
      <c r="AJ545" s="71">
        <v>73674993.079642326</v>
      </c>
      <c r="AK545" s="71">
        <v>0</v>
      </c>
      <c r="AL545" s="71">
        <v>0</v>
      </c>
      <c r="AM545" s="71">
        <v>4436994.9877879946</v>
      </c>
      <c r="AN545" s="71">
        <v>0</v>
      </c>
      <c r="AO545" s="71">
        <v>0</v>
      </c>
      <c r="AP545" s="71">
        <v>165152905.02135837</v>
      </c>
      <c r="AQ545" s="72"/>
      <c r="AR545" s="71">
        <v>641</v>
      </c>
      <c r="AS545" s="71">
        <v>99</v>
      </c>
      <c r="AT545" s="71">
        <v>0</v>
      </c>
      <c r="AU545" s="71">
        <v>2</v>
      </c>
      <c r="AV545" s="71">
        <v>0</v>
      </c>
      <c r="AW545" s="71">
        <v>0</v>
      </c>
      <c r="AX545" s="71"/>
      <c r="AY545" s="72"/>
      <c r="AZ545" s="71">
        <v>2855.3</v>
      </c>
      <c r="BA545" s="71">
        <v>5626.2</v>
      </c>
      <c r="BB545" s="71">
        <v>0</v>
      </c>
      <c r="BC545" s="71">
        <v>2100</v>
      </c>
      <c r="BD545" s="71">
        <v>0</v>
      </c>
      <c r="BE545" s="71">
        <v>0</v>
      </c>
      <c r="BF545" s="71"/>
      <c r="BG545" s="72"/>
      <c r="BH545" s="71">
        <v>0</v>
      </c>
      <c r="BI545" s="71">
        <v>0</v>
      </c>
      <c r="BJ545" s="71">
        <v>0</v>
      </c>
      <c r="BK545" s="71">
        <v>0</v>
      </c>
      <c r="BL545" s="71">
        <v>10.756</v>
      </c>
      <c r="BM545" s="71">
        <v>0</v>
      </c>
      <c r="BN545" s="72"/>
      <c r="BO545" s="71">
        <v>0</v>
      </c>
      <c r="BP545" s="71">
        <v>0</v>
      </c>
      <c r="BQ545" s="71">
        <v>0</v>
      </c>
      <c r="BR545" s="71">
        <v>0</v>
      </c>
      <c r="BS545" s="71">
        <v>2</v>
      </c>
      <c r="BT545" s="71">
        <v>0</v>
      </c>
      <c r="BU545"/>
      <c r="BV545" s="70">
        <v>10.756</v>
      </c>
      <c r="BW545" s="70">
        <v>0</v>
      </c>
      <c r="BX545" s="70">
        <v>0</v>
      </c>
      <c r="BY545" s="70">
        <v>0</v>
      </c>
      <c r="BZ545" s="70">
        <v>0</v>
      </c>
      <c r="CA545" s="70">
        <v>0</v>
      </c>
      <c r="CB545" s="70">
        <v>0</v>
      </c>
      <c r="CC545" s="70">
        <v>0</v>
      </c>
      <c r="CD545" s="70">
        <v>0</v>
      </c>
    </row>
    <row r="546" spans="1:82">
      <c r="A546" s="70" t="s">
        <v>2309</v>
      </c>
      <c r="B546" s="70">
        <v>200</v>
      </c>
      <c r="C546" s="70">
        <v>13</v>
      </c>
      <c r="D546" s="70">
        <v>12</v>
      </c>
      <c r="E546" s="70">
        <v>2016</v>
      </c>
      <c r="F546" s="70" t="s">
        <v>155</v>
      </c>
      <c r="G546" s="70" t="s">
        <v>2296</v>
      </c>
      <c r="H546" s="70" t="s">
        <v>2297</v>
      </c>
      <c r="I546" s="148"/>
      <c r="J546" s="71">
        <v>8.8394315404820514</v>
      </c>
      <c r="K546" s="71">
        <v>2.1594585604080603</v>
      </c>
      <c r="L546" s="71">
        <v>16.541248509412441</v>
      </c>
      <c r="M546" s="71">
        <v>48.440947607762716</v>
      </c>
      <c r="N546" s="71">
        <v>45.189816795650223</v>
      </c>
      <c r="O546" s="71">
        <v>32.849635665601447</v>
      </c>
      <c r="P546" s="71">
        <v>34.739861828534139</v>
      </c>
      <c r="Q546" s="71">
        <v>2.2490650308412885</v>
      </c>
      <c r="R546" s="71">
        <v>12.480150082196964</v>
      </c>
      <c r="S546" s="71">
        <v>2.7131473691034897</v>
      </c>
      <c r="T546" s="72"/>
      <c r="U546" s="71">
        <v>1572774</v>
      </c>
      <c r="V546" s="71">
        <v>1027</v>
      </c>
      <c r="W546" s="71">
        <v>282</v>
      </c>
      <c r="X546" s="71">
        <v>11646</v>
      </c>
      <c r="Y546" s="71">
        <v>13433</v>
      </c>
      <c r="Z546" s="71">
        <v>19320</v>
      </c>
      <c r="AA546" s="71">
        <v>7150</v>
      </c>
      <c r="AB546" s="71">
        <v>31842</v>
      </c>
      <c r="AC546" s="71">
        <v>2131486.785930919</v>
      </c>
      <c r="AD546" s="71">
        <v>2.7131473691034902</v>
      </c>
      <c r="AE546" s="72"/>
      <c r="AF546" s="71">
        <v>10361394.2460509</v>
      </c>
      <c r="AG546" s="71">
        <v>1635488.906603758</v>
      </c>
      <c r="AH546" s="71">
        <v>1654496.1599274811</v>
      </c>
      <c r="AI546" s="71">
        <v>75049165.066723123</v>
      </c>
      <c r="AJ546" s="71">
        <v>70750818.455632344</v>
      </c>
      <c r="AK546" s="71">
        <v>0</v>
      </c>
      <c r="AL546" s="71">
        <v>0</v>
      </c>
      <c r="AM546" s="71">
        <v>4367202.7819944248</v>
      </c>
      <c r="AN546" s="71">
        <v>0</v>
      </c>
      <c r="AO546" s="71">
        <v>0</v>
      </c>
      <c r="AP546" s="71">
        <v>163818565.61693203</v>
      </c>
      <c r="AQ546" s="72"/>
      <c r="AR546" s="71">
        <v>690</v>
      </c>
      <c r="AS546" s="71">
        <v>116</v>
      </c>
      <c r="AT546" s="71">
        <v>0</v>
      </c>
      <c r="AU546" s="71">
        <v>3</v>
      </c>
      <c r="AV546" s="71">
        <v>0</v>
      </c>
      <c r="AW546" s="71">
        <v>0</v>
      </c>
      <c r="AX546" s="71"/>
      <c r="AY546" s="72"/>
      <c r="AZ546" s="71">
        <v>3126.7</v>
      </c>
      <c r="BA546" s="71">
        <v>6637</v>
      </c>
      <c r="BB546" s="71">
        <v>0</v>
      </c>
      <c r="BC546" s="71">
        <v>3012</v>
      </c>
      <c r="BD546" s="71">
        <v>0</v>
      </c>
      <c r="BE546" s="71">
        <v>0</v>
      </c>
      <c r="BF546" s="71"/>
      <c r="BG546" s="72"/>
      <c r="BH546" s="71">
        <v>0</v>
      </c>
      <c r="BI546" s="71">
        <v>0</v>
      </c>
      <c r="BJ546" s="71">
        <v>0</v>
      </c>
      <c r="BK546" s="71">
        <v>0</v>
      </c>
      <c r="BL546" s="71">
        <v>10.675000000000001</v>
      </c>
      <c r="BM546" s="71">
        <v>0</v>
      </c>
      <c r="BN546" s="72"/>
      <c r="BO546" s="71">
        <v>0</v>
      </c>
      <c r="BP546" s="71">
        <v>0</v>
      </c>
      <c r="BQ546" s="71">
        <v>0</v>
      </c>
      <c r="BR546" s="71">
        <v>0</v>
      </c>
      <c r="BS546" s="71">
        <v>2</v>
      </c>
      <c r="BT546" s="71">
        <v>0</v>
      </c>
      <c r="BU546"/>
      <c r="BV546" s="70">
        <v>10.675000000000001</v>
      </c>
      <c r="BW546" s="70">
        <v>0</v>
      </c>
      <c r="BX546" s="70">
        <v>0</v>
      </c>
      <c r="BY546" s="70">
        <v>0</v>
      </c>
      <c r="BZ546" s="70">
        <v>0</v>
      </c>
      <c r="CA546" s="70">
        <v>0</v>
      </c>
      <c r="CB546" s="70">
        <v>0</v>
      </c>
      <c r="CC546" s="70">
        <v>0</v>
      </c>
      <c r="CD546" s="70">
        <v>0</v>
      </c>
    </row>
    <row r="547" spans="1:82">
      <c r="A547" s="70" t="s">
        <v>2310</v>
      </c>
      <c r="B547" s="70">
        <v>201</v>
      </c>
      <c r="C547" s="70">
        <v>14</v>
      </c>
      <c r="D547" s="70">
        <v>12</v>
      </c>
      <c r="E547" s="70">
        <v>2017</v>
      </c>
      <c r="F547" s="70" t="s">
        <v>156</v>
      </c>
      <c r="G547" s="70" t="s">
        <v>2296</v>
      </c>
      <c r="H547" s="70" t="s">
        <v>2297</v>
      </c>
      <c r="I547" s="148"/>
      <c r="J547" s="71">
        <v>9.5969407004677496</v>
      </c>
      <c r="K547" s="71">
        <v>2.1614770528649423</v>
      </c>
      <c r="L547" s="71">
        <v>14.967670567265843</v>
      </c>
      <c r="M547" s="71">
        <v>46.493988289676317</v>
      </c>
      <c r="N547" s="71">
        <v>43.366759112879265</v>
      </c>
      <c r="O547" s="71">
        <v>32.243360910144844</v>
      </c>
      <c r="P547" s="71">
        <v>34.22529264540541</v>
      </c>
      <c r="Q547" s="71">
        <v>2.1454574644634601</v>
      </c>
      <c r="R547" s="71">
        <v>11.651198652292271</v>
      </c>
      <c r="S547" s="71">
        <v>2.661435728728816</v>
      </c>
      <c r="T547" s="72"/>
      <c r="U547" s="71">
        <v>1744626</v>
      </c>
      <c r="V547" s="71">
        <v>1027</v>
      </c>
      <c r="W547" s="71">
        <v>282</v>
      </c>
      <c r="X547" s="71">
        <v>11646</v>
      </c>
      <c r="Y547" s="71">
        <v>13455</v>
      </c>
      <c r="Z547" s="71">
        <v>19278</v>
      </c>
      <c r="AA547" s="71">
        <v>7089</v>
      </c>
      <c r="AB547" s="71">
        <v>31411</v>
      </c>
      <c r="AC547" s="71">
        <v>2029394</v>
      </c>
      <c r="AD547" s="71">
        <v>2.661435728728816</v>
      </c>
      <c r="AE547" s="72"/>
      <c r="AF547" s="71">
        <v>11781644.987395899</v>
      </c>
      <c r="AG547" s="71">
        <v>1653341.1142568099</v>
      </c>
      <c r="AH547" s="71">
        <v>2058857.996796865</v>
      </c>
      <c r="AI547" s="71">
        <v>74870453.803279072</v>
      </c>
      <c r="AJ547" s="71">
        <v>67973856.080424592</v>
      </c>
      <c r="AK547" s="71">
        <v>0</v>
      </c>
      <c r="AL547" s="71">
        <v>0</v>
      </c>
      <c r="AM547" s="71">
        <v>4314831.1360124033</v>
      </c>
      <c r="AN547" s="71">
        <v>0</v>
      </c>
      <c r="AO547" s="71">
        <v>0</v>
      </c>
      <c r="AP547" s="71">
        <v>162652985.11816564</v>
      </c>
      <c r="AQ547" s="72"/>
      <c r="AR547" s="71">
        <v>726</v>
      </c>
      <c r="AS547" s="71">
        <v>133</v>
      </c>
      <c r="AT547" s="71">
        <v>0</v>
      </c>
      <c r="AU547" s="71">
        <v>4</v>
      </c>
      <c r="AV547" s="71">
        <v>0</v>
      </c>
      <c r="AW547" s="71">
        <v>0</v>
      </c>
      <c r="AX547" s="71"/>
      <c r="AY547" s="72"/>
      <c r="AZ547" s="71">
        <v>3313</v>
      </c>
      <c r="BA547" s="71">
        <v>8422.5</v>
      </c>
      <c r="BB547" s="71">
        <v>0</v>
      </c>
      <c r="BC547" s="71">
        <v>3780</v>
      </c>
      <c r="BD547" s="71">
        <v>0</v>
      </c>
      <c r="BE547" s="71">
        <v>0</v>
      </c>
      <c r="BF547" s="71"/>
      <c r="BG547" s="72"/>
      <c r="BH547" s="71">
        <v>0</v>
      </c>
      <c r="BI547" s="71">
        <v>0</v>
      </c>
      <c r="BJ547" s="71">
        <v>0</v>
      </c>
      <c r="BK547" s="71">
        <v>0</v>
      </c>
      <c r="BL547" s="71">
        <v>11.013</v>
      </c>
      <c r="BM547" s="71">
        <v>0</v>
      </c>
      <c r="BN547" s="72"/>
      <c r="BO547" s="71">
        <v>0</v>
      </c>
      <c r="BP547" s="71">
        <v>0</v>
      </c>
      <c r="BQ547" s="71">
        <v>0</v>
      </c>
      <c r="BR547" s="71">
        <v>0</v>
      </c>
      <c r="BS547" s="71">
        <v>2</v>
      </c>
      <c r="BT547" s="71">
        <v>0</v>
      </c>
      <c r="BU547"/>
      <c r="BV547" s="70">
        <v>11.013</v>
      </c>
      <c r="BW547" s="70">
        <v>0</v>
      </c>
      <c r="BX547" s="70">
        <v>0</v>
      </c>
      <c r="BY547" s="70">
        <v>0</v>
      </c>
      <c r="BZ547" s="70">
        <v>0</v>
      </c>
      <c r="CA547" s="70">
        <v>0</v>
      </c>
      <c r="CB547" s="70">
        <v>0</v>
      </c>
      <c r="CC547" s="70">
        <v>0</v>
      </c>
      <c r="CD547" s="70">
        <v>0</v>
      </c>
    </row>
    <row r="548" spans="1:82">
      <c r="A548" s="70" t="s">
        <v>2311</v>
      </c>
      <c r="B548" s="70">
        <v>202</v>
      </c>
      <c r="C548" s="70">
        <v>15</v>
      </c>
      <c r="D548" s="70">
        <v>12</v>
      </c>
      <c r="E548" s="70">
        <v>2018</v>
      </c>
      <c r="F548" s="70" t="s">
        <v>183</v>
      </c>
      <c r="G548" s="70" t="s">
        <v>2296</v>
      </c>
      <c r="H548" s="70" t="s">
        <v>2297</v>
      </c>
      <c r="I548" s="148"/>
      <c r="J548" s="71">
        <v>9.6252126134037184</v>
      </c>
      <c r="K548" s="71">
        <v>2.0302805509976385</v>
      </c>
      <c r="L548" s="71">
        <v>13.347807694102411</v>
      </c>
      <c r="M548" s="71">
        <v>45.375526072076482</v>
      </c>
      <c r="N548" s="71">
        <v>40.575237561859026</v>
      </c>
      <c r="O548" s="71">
        <v>31.416026857591699</v>
      </c>
      <c r="P548" s="71">
        <v>33.59781284869964</v>
      </c>
      <c r="Q548" s="71">
        <v>1.9617635547839201</v>
      </c>
      <c r="R548" s="71">
        <v>0</v>
      </c>
      <c r="S548" s="71">
        <v>2.4800318453594961</v>
      </c>
      <c r="T548" s="72"/>
      <c r="U548" s="71">
        <v>1823952</v>
      </c>
      <c r="V548" s="71">
        <v>1027</v>
      </c>
      <c r="W548" s="71">
        <v>282</v>
      </c>
      <c r="X548" s="71">
        <v>11646</v>
      </c>
      <c r="Y548" s="71">
        <v>13459</v>
      </c>
      <c r="Z548" s="71">
        <v>19143</v>
      </c>
      <c r="AA548" s="71">
        <v>7029</v>
      </c>
      <c r="AB548" s="71">
        <v>30952</v>
      </c>
      <c r="AC548" s="71">
        <v>0</v>
      </c>
      <c r="AD548" s="71">
        <v>2.4800318453594961</v>
      </c>
      <c r="AE548" s="72"/>
      <c r="AF548" s="71">
        <v>11973732.88668607</v>
      </c>
      <c r="AG548" s="71">
        <v>1468169.712458984</v>
      </c>
      <c r="AH548" s="71">
        <v>1862031.0697078099</v>
      </c>
      <c r="AI548" s="71">
        <v>72016523.758602574</v>
      </c>
      <c r="AJ548" s="71">
        <v>67178057.162749991</v>
      </c>
      <c r="AK548" s="71">
        <v>0</v>
      </c>
      <c r="AL548" s="71">
        <v>0</v>
      </c>
      <c r="AM548" s="71">
        <v>4260577.1787469545</v>
      </c>
      <c r="AN548" s="71">
        <v>0</v>
      </c>
      <c r="AO548" s="71">
        <v>0</v>
      </c>
      <c r="AP548" s="71">
        <v>158759091.7689524</v>
      </c>
      <c r="AQ548" s="72"/>
      <c r="AR548" s="71">
        <v>762</v>
      </c>
      <c r="AS548" s="71">
        <v>148</v>
      </c>
      <c r="AT548" s="71">
        <v>0</v>
      </c>
      <c r="AU548" s="71">
        <v>5</v>
      </c>
      <c r="AV548" s="71">
        <v>0</v>
      </c>
      <c r="AW548" s="71">
        <v>0</v>
      </c>
      <c r="AX548" s="71"/>
      <c r="AY548" s="72"/>
      <c r="AZ548" s="71">
        <v>3495.5999999999985</v>
      </c>
      <c r="BA548" s="71">
        <v>19388.3</v>
      </c>
      <c r="BB548" s="71">
        <v>0</v>
      </c>
      <c r="BC548" s="71">
        <v>3786</v>
      </c>
      <c r="BD548" s="71">
        <v>0</v>
      </c>
      <c r="BE548" s="71">
        <v>0</v>
      </c>
      <c r="BF548" s="71"/>
      <c r="BG548" s="72"/>
      <c r="BH548" s="71">
        <v>0</v>
      </c>
      <c r="BI548" s="71">
        <v>0</v>
      </c>
      <c r="BJ548" s="71">
        <v>0</v>
      </c>
      <c r="BK548" s="71">
        <v>0</v>
      </c>
      <c r="BL548" s="71">
        <v>11.361000000000001</v>
      </c>
      <c r="BM548" s="71">
        <v>0</v>
      </c>
      <c r="BN548" s="72"/>
      <c r="BO548" s="71">
        <v>0</v>
      </c>
      <c r="BP548" s="71">
        <v>0</v>
      </c>
      <c r="BQ548" s="71">
        <v>0</v>
      </c>
      <c r="BR548" s="71">
        <v>0</v>
      </c>
      <c r="BS548" s="71">
        <v>2</v>
      </c>
      <c r="BT548" s="71">
        <v>0</v>
      </c>
      <c r="BU548"/>
      <c r="BV548" s="70">
        <v>11.361000000000001</v>
      </c>
      <c r="BW548" s="70">
        <v>0</v>
      </c>
      <c r="BX548" s="70">
        <v>0</v>
      </c>
      <c r="BY548" s="70">
        <v>0</v>
      </c>
      <c r="BZ548" s="70">
        <v>0</v>
      </c>
      <c r="CA548" s="70">
        <v>0</v>
      </c>
      <c r="CB548" s="70">
        <v>0</v>
      </c>
      <c r="CC548" s="70">
        <v>0</v>
      </c>
      <c r="CD548" s="70">
        <v>0</v>
      </c>
    </row>
    <row r="549" spans="1:82">
      <c r="A549" s="70" t="s">
        <v>2312</v>
      </c>
      <c r="B549" s="70">
        <v>203</v>
      </c>
      <c r="C549" s="70">
        <v>16</v>
      </c>
      <c r="D549" s="70">
        <v>12</v>
      </c>
      <c r="E549" s="70">
        <v>2019</v>
      </c>
      <c r="F549" s="70" t="s">
        <v>158</v>
      </c>
      <c r="G549" s="70" t="s">
        <v>2296</v>
      </c>
      <c r="H549" s="70" t="s">
        <v>2297</v>
      </c>
      <c r="I549" s="148"/>
      <c r="J549" s="71">
        <v>7.0129257645616505</v>
      </c>
      <c r="K549" s="71">
        <v>1.8415451710079396</v>
      </c>
      <c r="L549" s="71">
        <v>13.463979028609094</v>
      </c>
      <c r="M549" s="71">
        <v>41.781791972130208</v>
      </c>
      <c r="N549" s="71">
        <v>35.517135193623645</v>
      </c>
      <c r="O549" s="71">
        <v>30.309854317260374</v>
      </c>
      <c r="P549" s="71">
        <v>33.311806919235018</v>
      </c>
      <c r="Q549" s="71">
        <v>1.8735222653550601</v>
      </c>
      <c r="R549" s="71">
        <v>11.131246649231272</v>
      </c>
      <c r="S549" s="71">
        <v>2.4055181485486683</v>
      </c>
      <c r="T549" s="72"/>
      <c r="U549" s="71">
        <v>1377513</v>
      </c>
      <c r="V549" s="71">
        <v>1027</v>
      </c>
      <c r="W549" s="71">
        <v>282</v>
      </c>
      <c r="X549" s="71">
        <v>11646</v>
      </c>
      <c r="Y549" s="71">
        <v>13459</v>
      </c>
      <c r="Z549" s="71">
        <v>18976</v>
      </c>
      <c r="AA549" s="71">
        <v>6917</v>
      </c>
      <c r="AB549" s="71">
        <v>30360</v>
      </c>
      <c r="AC549" s="71">
        <v>1962862</v>
      </c>
      <c r="AD549" s="71">
        <v>2.4055181485486679</v>
      </c>
      <c r="AE549" s="72"/>
      <c r="AF549" s="71">
        <v>8736858.76063844</v>
      </c>
      <c r="AG549" s="71">
        <v>1417225.6340631631</v>
      </c>
      <c r="AH549" s="71">
        <v>2025074.0511614331</v>
      </c>
      <c r="AI549" s="71">
        <v>70283880.077969983</v>
      </c>
      <c r="AJ549" s="71">
        <v>62688544.967612967</v>
      </c>
      <c r="AK549" s="71">
        <v>0</v>
      </c>
      <c r="AL549" s="71">
        <v>0</v>
      </c>
      <c r="AM549" s="71">
        <v>4134803.4500423651</v>
      </c>
      <c r="AN549" s="71">
        <v>0</v>
      </c>
      <c r="AO549" s="71">
        <v>0</v>
      </c>
      <c r="AP549" s="71">
        <v>149286386.94148836</v>
      </c>
      <c r="AQ549" s="72"/>
      <c r="AR549" s="71">
        <v>803</v>
      </c>
      <c r="AS549" s="71">
        <v>162</v>
      </c>
      <c r="AT549" s="71">
        <v>0</v>
      </c>
      <c r="AU549" s="71">
        <v>5</v>
      </c>
      <c r="AV549" s="71">
        <v>0</v>
      </c>
      <c r="AW549" s="71">
        <v>0</v>
      </c>
      <c r="AX549" s="71"/>
      <c r="AY549" s="72"/>
      <c r="AZ549" s="71">
        <v>3720.0000000000009</v>
      </c>
      <c r="BA549" s="71">
        <v>21845.7</v>
      </c>
      <c r="BB549" s="71">
        <v>0</v>
      </c>
      <c r="BC549" s="71">
        <v>3785.5</v>
      </c>
      <c r="BD549" s="71">
        <v>0</v>
      </c>
      <c r="BE549" s="71">
        <v>0</v>
      </c>
      <c r="BF549" s="71"/>
      <c r="BG549" s="72"/>
      <c r="BH549" s="71">
        <v>0</v>
      </c>
      <c r="BI549" s="71">
        <v>0</v>
      </c>
      <c r="BJ549" s="71">
        <v>0</v>
      </c>
      <c r="BK549" s="71">
        <v>0</v>
      </c>
      <c r="BL549" s="71">
        <v>10.146000000000001</v>
      </c>
      <c r="BM549" s="71">
        <v>0</v>
      </c>
      <c r="BN549" s="72"/>
      <c r="BO549" s="71">
        <v>0</v>
      </c>
      <c r="BP549" s="71">
        <v>0</v>
      </c>
      <c r="BQ549" s="71">
        <v>0</v>
      </c>
      <c r="BR549" s="71">
        <v>0</v>
      </c>
      <c r="BS549" s="71">
        <v>2</v>
      </c>
      <c r="BT549" s="71">
        <v>0</v>
      </c>
      <c r="BU549"/>
      <c r="BV549" s="70">
        <v>10.146000000000001</v>
      </c>
      <c r="BW549" s="70">
        <v>0</v>
      </c>
      <c r="BX549" s="70">
        <v>0</v>
      </c>
      <c r="BY549" s="70">
        <v>0</v>
      </c>
      <c r="BZ549" s="70">
        <v>0</v>
      </c>
      <c r="CA549" s="70">
        <v>0</v>
      </c>
      <c r="CB549" s="70">
        <v>0</v>
      </c>
      <c r="CC549" s="70">
        <v>0</v>
      </c>
      <c r="CD549" s="70">
        <v>0</v>
      </c>
    </row>
    <row r="550" spans="1:82">
      <c r="A550" s="70" t="s">
        <v>2313</v>
      </c>
      <c r="B550" s="70">
        <v>204</v>
      </c>
      <c r="C550" s="70">
        <v>17</v>
      </c>
      <c r="D550" s="70">
        <v>12</v>
      </c>
      <c r="E550" s="70">
        <v>2020</v>
      </c>
      <c r="F550" s="70" t="s">
        <v>159</v>
      </c>
      <c r="G550" s="70" t="s">
        <v>2296</v>
      </c>
      <c r="H550" s="70" t="s">
        <v>2297</v>
      </c>
      <c r="I550" s="148"/>
      <c r="J550" s="71">
        <v>5.6839744237798291</v>
      </c>
      <c r="K550" s="71">
        <v>1.7415643027507046</v>
      </c>
      <c r="L550" s="71">
        <v>10.459107179297943</v>
      </c>
      <c r="M550" s="71">
        <v>34.230159276417297</v>
      </c>
      <c r="N550" s="71">
        <v>36.29412100456922</v>
      </c>
      <c r="O550" s="71">
        <v>26.303819008560449</v>
      </c>
      <c r="P550" s="71">
        <v>30.955515716878462</v>
      </c>
      <c r="Q550" s="71">
        <v>1.75608618571343</v>
      </c>
      <c r="R550" s="71">
        <v>8.3938114686652998</v>
      </c>
      <c r="S550" s="71">
        <v>2.5576607086665151</v>
      </c>
      <c r="T550" s="72"/>
      <c r="U550" s="71">
        <v>1205706</v>
      </c>
      <c r="V550" s="71">
        <v>854</v>
      </c>
      <c r="W550" s="71">
        <v>212</v>
      </c>
      <c r="X550" s="71">
        <v>10351</v>
      </c>
      <c r="Y550" s="71">
        <v>13435</v>
      </c>
      <c r="Z550" s="71">
        <v>18796</v>
      </c>
      <c r="AA550" s="71">
        <v>6832</v>
      </c>
      <c r="AB550" s="71">
        <v>29784</v>
      </c>
      <c r="AC550" s="71">
        <v>1487969</v>
      </c>
      <c r="AD550" s="71">
        <v>2.5576607086665151</v>
      </c>
      <c r="AE550" s="72"/>
      <c r="AF550" s="71">
        <v>7468050.4284454482</v>
      </c>
      <c r="AG550" s="71">
        <v>1271613.1672707838</v>
      </c>
      <c r="AH550" s="71">
        <v>1549210.701235428</v>
      </c>
      <c r="AI550" s="71">
        <v>59002180.276041262</v>
      </c>
      <c r="AJ550" s="71">
        <v>66206680.066584341</v>
      </c>
      <c r="AK550" s="71"/>
      <c r="AL550" s="71"/>
      <c r="AM550" s="71">
        <v>3887142.9071417456</v>
      </c>
      <c r="AN550" s="71"/>
      <c r="AO550" s="71"/>
      <c r="AP550" s="71">
        <v>139384877.54671901</v>
      </c>
      <c r="AQ550" s="72"/>
      <c r="AR550" s="71">
        <v>827</v>
      </c>
      <c r="AS550" s="71">
        <v>166</v>
      </c>
      <c r="AT550" s="71">
        <v>0</v>
      </c>
      <c r="AU550" s="71">
        <v>5</v>
      </c>
      <c r="AV550" s="71">
        <v>0</v>
      </c>
      <c r="AW550" s="71">
        <v>0</v>
      </c>
      <c r="AX550" s="71"/>
      <c r="AY550" s="72"/>
      <c r="AZ550" s="71">
        <v>3859.0000000000041</v>
      </c>
      <c r="BA550" s="71">
        <v>21961.200000000001</v>
      </c>
      <c r="BB550" s="71">
        <v>0</v>
      </c>
      <c r="BC550" s="71">
        <v>3785.5</v>
      </c>
      <c r="BD550" s="71">
        <v>0</v>
      </c>
      <c r="BE550" s="71">
        <v>0</v>
      </c>
      <c r="BF550" s="71"/>
      <c r="BG550" s="72"/>
      <c r="BH550" s="71">
        <v>0</v>
      </c>
      <c r="BI550" s="71">
        <v>0</v>
      </c>
      <c r="BJ550" s="71">
        <v>0</v>
      </c>
      <c r="BK550" s="71">
        <v>0</v>
      </c>
      <c r="BL550" s="71">
        <v>9.08</v>
      </c>
      <c r="BM550" s="71">
        <v>0</v>
      </c>
      <c r="BN550" s="72"/>
      <c r="BO550" s="71">
        <v>0</v>
      </c>
      <c r="BP550" s="71">
        <v>0</v>
      </c>
      <c r="BQ550" s="71">
        <v>0</v>
      </c>
      <c r="BR550" s="71">
        <v>0</v>
      </c>
      <c r="BS550" s="71">
        <v>2</v>
      </c>
      <c r="BT550" s="71">
        <v>0</v>
      </c>
      <c r="BU550"/>
      <c r="BV550" s="70">
        <v>9.08</v>
      </c>
      <c r="BW550" s="70">
        <v>0</v>
      </c>
      <c r="BX550" s="70">
        <v>0</v>
      </c>
      <c r="BY550" s="70">
        <v>0</v>
      </c>
      <c r="BZ550" s="70">
        <v>0</v>
      </c>
      <c r="CA550" s="70">
        <v>0</v>
      </c>
      <c r="CB550" s="70">
        <v>0</v>
      </c>
      <c r="CC550" s="70">
        <v>0</v>
      </c>
      <c r="CD550" s="70">
        <v>0</v>
      </c>
    </row>
    <row r="551" spans="1:82">
      <c r="A551" s="70" t="s">
        <v>2314</v>
      </c>
      <c r="B551" s="70">
        <v>204</v>
      </c>
      <c r="C551" s="70">
        <v>18</v>
      </c>
      <c r="D551" s="70">
        <v>12</v>
      </c>
      <c r="E551" s="70">
        <v>2021</v>
      </c>
      <c r="F551" s="70" t="s">
        <v>160</v>
      </c>
      <c r="G551" s="70" t="s">
        <v>2296</v>
      </c>
      <c r="H551" s="70" t="s">
        <v>2297</v>
      </c>
      <c r="I551" s="148"/>
      <c r="J551" s="71">
        <v>6.6525179827127072</v>
      </c>
      <c r="K551" s="71">
        <v>1.8902876192610518</v>
      </c>
      <c r="L551" s="71">
        <v>9.4285871666086205</v>
      </c>
      <c r="M551" s="71">
        <v>39.180574370722759</v>
      </c>
      <c r="N551" s="71">
        <v>36.381008895516466</v>
      </c>
      <c r="O551" s="71">
        <v>25.228276255450837</v>
      </c>
      <c r="P551" s="71">
        <v>31.5086617429391</v>
      </c>
      <c r="Q551" s="71">
        <v>1.71185160178542</v>
      </c>
      <c r="R551" s="71">
        <v>10.056522719001153</v>
      </c>
      <c r="S551" s="71">
        <v>2.6062544953322959</v>
      </c>
      <c r="T551" s="72"/>
      <c r="U551" s="71">
        <v>1402032</v>
      </c>
      <c r="V551" s="71">
        <v>854</v>
      </c>
      <c r="W551" s="71">
        <v>212</v>
      </c>
      <c r="X551" s="71">
        <v>10351</v>
      </c>
      <c r="Y551" s="71">
        <v>13420</v>
      </c>
      <c r="Z551" s="71">
        <v>18562</v>
      </c>
      <c r="AA551" s="71">
        <v>6781</v>
      </c>
      <c r="AB551" s="71">
        <v>29319</v>
      </c>
      <c r="AC551" s="71">
        <v>1729445</v>
      </c>
      <c r="AD551" s="71">
        <v>2.6062544953322959</v>
      </c>
      <c r="AE551" s="72"/>
      <c r="AF551" s="71">
        <v>8534805.490548702</v>
      </c>
      <c r="AG551" s="71">
        <v>1350192.3355161457</v>
      </c>
      <c r="AH551" s="71">
        <v>1455808.7633296638</v>
      </c>
      <c r="AI551" s="71">
        <v>64671002.332971551</v>
      </c>
      <c r="AJ551" s="71">
        <v>64306121.626373738</v>
      </c>
      <c r="AK551" s="71">
        <v>0</v>
      </c>
      <c r="AL551" s="71">
        <v>0</v>
      </c>
      <c r="AM551" s="71">
        <v>3848525.9266369739</v>
      </c>
      <c r="AN551" s="71">
        <v>0</v>
      </c>
      <c r="AO551" s="71">
        <v>0</v>
      </c>
      <c r="AP551" s="71">
        <v>144166456.47537675</v>
      </c>
      <c r="AQ551" s="72"/>
      <c r="AR551" s="71">
        <v>849</v>
      </c>
      <c r="AS551" s="71">
        <v>166</v>
      </c>
      <c r="AT551" s="71">
        <v>0</v>
      </c>
      <c r="AU551" s="71">
        <v>5</v>
      </c>
      <c r="AV551" s="71">
        <v>0</v>
      </c>
      <c r="AW551" s="71">
        <v>0</v>
      </c>
      <c r="AX551" s="71"/>
      <c r="AY551" s="72"/>
      <c r="AZ551" s="71">
        <v>4007.200000000003</v>
      </c>
      <c r="BA551" s="71">
        <v>21961.200000000001</v>
      </c>
      <c r="BB551" s="71">
        <v>0</v>
      </c>
      <c r="BC551" s="71">
        <v>3785.5</v>
      </c>
      <c r="BD551" s="71">
        <v>0</v>
      </c>
      <c r="BE551" s="71">
        <v>0</v>
      </c>
      <c r="BF551" s="71"/>
      <c r="BG551" s="72"/>
      <c r="BH551" s="71">
        <v>0</v>
      </c>
      <c r="BI551" s="71">
        <v>0</v>
      </c>
      <c r="BJ551" s="71">
        <v>0</v>
      </c>
      <c r="BK551" s="71">
        <v>0</v>
      </c>
      <c r="BL551" s="71">
        <v>9.9160000000000004</v>
      </c>
      <c r="BM551" s="71">
        <v>0</v>
      </c>
      <c r="BN551" s="72"/>
      <c r="BO551" s="71">
        <v>0</v>
      </c>
      <c r="BP551" s="71">
        <v>0</v>
      </c>
      <c r="BQ551" s="71">
        <v>0</v>
      </c>
      <c r="BR551" s="71">
        <v>0</v>
      </c>
      <c r="BS551" s="71">
        <v>2</v>
      </c>
      <c r="BT551" s="71">
        <v>0</v>
      </c>
      <c r="BU551"/>
      <c r="BV551" s="70">
        <v>9.9160000000000004</v>
      </c>
      <c r="BW551" s="70">
        <v>0</v>
      </c>
      <c r="BX551" s="70">
        <v>0</v>
      </c>
      <c r="BY551" s="70">
        <v>0</v>
      </c>
      <c r="BZ551" s="70">
        <v>0</v>
      </c>
      <c r="CA551" s="70">
        <v>0</v>
      </c>
      <c r="CB551" s="70">
        <v>0</v>
      </c>
      <c r="CC551" s="70">
        <v>0</v>
      </c>
      <c r="CD551" s="70">
        <v>0</v>
      </c>
    </row>
    <row r="552" spans="1:82">
      <c r="A552" s="70" t="s">
        <v>2315</v>
      </c>
      <c r="B552" s="70">
        <v>204</v>
      </c>
      <c r="C552" s="70">
        <v>19</v>
      </c>
      <c r="D552" s="70">
        <v>12</v>
      </c>
      <c r="E552" s="70">
        <v>2022</v>
      </c>
      <c r="F552" s="70" t="s">
        <v>161</v>
      </c>
      <c r="G552" s="70" t="s">
        <v>2296</v>
      </c>
      <c r="H552" s="70" t="s">
        <v>2297</v>
      </c>
      <c r="I552" s="148"/>
      <c r="J552" s="71">
        <v>5.7485683043027471</v>
      </c>
      <c r="K552" s="71">
        <v>1.7325217786337412</v>
      </c>
      <c r="L552" s="71">
        <v>8.736763779531092</v>
      </c>
      <c r="M552" s="71">
        <v>37.38201886440504</v>
      </c>
      <c r="N552" s="71">
        <v>39.32766436685877</v>
      </c>
      <c r="O552" s="71">
        <v>26.301296291623679</v>
      </c>
      <c r="P552" s="71">
        <v>30.944006081461247</v>
      </c>
      <c r="Q552" s="71">
        <v>1.6996900928645369</v>
      </c>
      <c r="R552" s="71">
        <v>10.090669913952448</v>
      </c>
      <c r="S552" s="71">
        <v>4.7093989719723064</v>
      </c>
      <c r="T552" s="72"/>
      <c r="U552" s="71">
        <v>1464855</v>
      </c>
      <c r="V552" s="71">
        <v>854</v>
      </c>
      <c r="W552" s="71">
        <v>212</v>
      </c>
      <c r="X552" s="71">
        <v>10351</v>
      </c>
      <c r="Y552" s="71">
        <v>13470</v>
      </c>
      <c r="Z552" s="71">
        <v>18386</v>
      </c>
      <c r="AA552" s="71">
        <v>6761</v>
      </c>
      <c r="AB552" s="71">
        <v>28872</v>
      </c>
      <c r="AC552" s="71">
        <v>1757111.9999999995</v>
      </c>
      <c r="AD552" s="71">
        <v>4.7093989719723064</v>
      </c>
      <c r="AE552" s="72"/>
      <c r="AF552" s="71">
        <v>7436557.2561925212</v>
      </c>
      <c r="AG552" s="71">
        <v>1313866.7572995652</v>
      </c>
      <c r="AH552" s="71">
        <v>1644960.6746023209</v>
      </c>
      <c r="AI552" s="71">
        <v>60271949.030001745</v>
      </c>
      <c r="AJ552" s="71">
        <v>72985855.651862115</v>
      </c>
      <c r="AK552" s="71">
        <v>0</v>
      </c>
      <c r="AL552" s="71">
        <v>0</v>
      </c>
      <c r="AM552" s="71">
        <v>3728163.2441222407</v>
      </c>
      <c r="AN552" s="71">
        <v>0</v>
      </c>
      <c r="AO552" s="71">
        <v>0</v>
      </c>
      <c r="AP552" s="71">
        <v>147381352.61408052</v>
      </c>
      <c r="AQ552" s="72"/>
      <c r="AR552" s="71">
        <v>886</v>
      </c>
      <c r="AS552" s="71">
        <v>167</v>
      </c>
      <c r="AT552" s="71">
        <v>0</v>
      </c>
      <c r="AU552" s="71">
        <v>5</v>
      </c>
      <c r="AV552" s="71">
        <v>0</v>
      </c>
      <c r="AW552" s="71">
        <v>1</v>
      </c>
      <c r="AX552" s="71"/>
      <c r="AY552" s="72"/>
      <c r="AZ552" s="71">
        <v>4246.9000000000033</v>
      </c>
      <c r="BA552" s="71">
        <v>21974.699999999997</v>
      </c>
      <c r="BB552" s="71">
        <v>0</v>
      </c>
      <c r="BC552" s="71">
        <v>3785.5</v>
      </c>
      <c r="BD552" s="71">
        <v>0</v>
      </c>
      <c r="BE552" s="71">
        <v>811.81200000000001</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2316</v>
      </c>
      <c r="B553" s="70">
        <v>204</v>
      </c>
      <c r="C553" s="70">
        <v>20</v>
      </c>
      <c r="D553" s="70">
        <v>12</v>
      </c>
      <c r="E553" s="70">
        <v>2023</v>
      </c>
      <c r="F553" s="70" t="s">
        <v>1539</v>
      </c>
      <c r="G553" s="70" t="s">
        <v>2296</v>
      </c>
      <c r="H553" s="70" t="s">
        <v>2297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921</v>
      </c>
      <c r="AS553" s="71">
        <v>169</v>
      </c>
      <c r="AT553" s="71">
        <v>0</v>
      </c>
      <c r="AU553" s="71">
        <v>5</v>
      </c>
      <c r="AV553" s="71">
        <v>0</v>
      </c>
      <c r="AW553" s="71">
        <v>1</v>
      </c>
      <c r="AX553" s="71"/>
      <c r="AY553" s="72"/>
      <c r="AZ553" s="71">
        <v>4454.3000000000038</v>
      </c>
      <c r="BA553" s="71">
        <v>22073.699999999997</v>
      </c>
      <c r="BB553" s="71">
        <v>0</v>
      </c>
      <c r="BC553" s="71">
        <v>3785.5</v>
      </c>
      <c r="BD553" s="71">
        <v>0</v>
      </c>
      <c r="BE553" s="71">
        <v>811.81200000000001</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2317</v>
      </c>
      <c r="B554" s="70">
        <v>204</v>
      </c>
      <c r="C554" s="70">
        <v>21</v>
      </c>
      <c r="D554" s="70">
        <v>12</v>
      </c>
      <c r="E554" s="70">
        <v>2024</v>
      </c>
      <c r="F554" s="70" t="s">
        <v>1554</v>
      </c>
      <c r="G554" s="70" t="s">
        <v>2296</v>
      </c>
      <c r="H554" s="70" t="s">
        <v>2297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2318</v>
      </c>
      <c r="B555" s="70">
        <v>290</v>
      </c>
      <c r="C555" s="70">
        <v>1</v>
      </c>
      <c r="D555" s="70">
        <v>18</v>
      </c>
      <c r="E555" s="70">
        <v>1990</v>
      </c>
      <c r="F555" s="70" t="s">
        <v>787</v>
      </c>
      <c r="G555" s="70" t="s">
        <v>2319</v>
      </c>
      <c r="H555" s="70" t="s">
        <v>2320</v>
      </c>
      <c r="I555" s="148"/>
      <c r="J555" s="71">
        <v>247.91953338735729</v>
      </c>
      <c r="K555" s="71">
        <v>4.2861899553851401</v>
      </c>
      <c r="L555" s="71">
        <v>17.790292347074949</v>
      </c>
      <c r="M555" s="71">
        <v>23.915645294937729</v>
      </c>
      <c r="N555" s="71">
        <v>24.86877017963775</v>
      </c>
      <c r="O555" s="71">
        <v>28.076031330258441</v>
      </c>
      <c r="P555" s="71">
        <v>40.521212855551028</v>
      </c>
      <c r="Q555" s="71">
        <v>2.255705129811</v>
      </c>
      <c r="R555" s="71">
        <v>0</v>
      </c>
      <c r="S555" s="71">
        <v>2.8467651705630299</v>
      </c>
      <c r="T555" s="72"/>
      <c r="U555" s="71">
        <v>10402975</v>
      </c>
      <c r="V555" s="71">
        <v>1898</v>
      </c>
      <c r="W555" s="71">
        <v>186</v>
      </c>
      <c r="X555" s="71">
        <v>8905</v>
      </c>
      <c r="Y555" s="71">
        <v>10704</v>
      </c>
      <c r="Z555" s="71">
        <v>11548</v>
      </c>
      <c r="AA555" s="71">
        <v>9839</v>
      </c>
      <c r="AB555" s="71">
        <v>36625</v>
      </c>
      <c r="AC555" s="71">
        <v>0</v>
      </c>
      <c r="AD555" s="71">
        <v>2.8467651705630299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2321</v>
      </c>
      <c r="B556" s="70">
        <v>291</v>
      </c>
      <c r="C556" s="70">
        <v>2</v>
      </c>
      <c r="D556" s="70">
        <v>18</v>
      </c>
      <c r="E556" s="70">
        <v>2005</v>
      </c>
      <c r="F556" s="70" t="s">
        <v>789</v>
      </c>
      <c r="G556" s="70" t="s">
        <v>2319</v>
      </c>
      <c r="H556" s="70" t="s">
        <v>2320</v>
      </c>
      <c r="I556" s="148"/>
      <c r="J556" s="71">
        <v>192.07874981999581</v>
      </c>
      <c r="K556" s="71">
        <v>2.998863161102336</v>
      </c>
      <c r="L556" s="71">
        <v>12.74266728172754</v>
      </c>
      <c r="M556" s="71">
        <v>39.056563211924093</v>
      </c>
      <c r="N556" s="71">
        <v>32.516923102231949</v>
      </c>
      <c r="O556" s="71">
        <v>40.645755753659863</v>
      </c>
      <c r="P556" s="71">
        <v>41.285327400960952</v>
      </c>
      <c r="Q556" s="71">
        <v>2.09434505291701</v>
      </c>
      <c r="R556" s="71">
        <v>0</v>
      </c>
      <c r="S556" s="71">
        <v>3.6062764500000002</v>
      </c>
      <c r="T556" s="72"/>
      <c r="U556" s="71">
        <v>8517591</v>
      </c>
      <c r="V556" s="71">
        <v>1463</v>
      </c>
      <c r="W556" s="71">
        <v>114</v>
      </c>
      <c r="X556" s="71">
        <v>7943</v>
      </c>
      <c r="Y556" s="71">
        <v>12104</v>
      </c>
      <c r="Z556" s="71">
        <v>19346</v>
      </c>
      <c r="AA556" s="71">
        <v>8210</v>
      </c>
      <c r="AB556" s="71">
        <v>35549</v>
      </c>
      <c r="AC556" s="71">
        <v>0</v>
      </c>
      <c r="AD556" s="71">
        <v>3.6062764500000002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2322</v>
      </c>
      <c r="B557" s="70">
        <v>292</v>
      </c>
      <c r="C557" s="70">
        <v>3</v>
      </c>
      <c r="D557" s="70">
        <v>18</v>
      </c>
      <c r="E557" s="70">
        <v>2006</v>
      </c>
      <c r="F557" s="70" t="s">
        <v>790</v>
      </c>
      <c r="G557" s="70" t="s">
        <v>2319</v>
      </c>
      <c r="H557" s="70" t="s">
        <v>2320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2323</v>
      </c>
      <c r="B558" s="70">
        <v>293</v>
      </c>
      <c r="C558" s="70">
        <v>4</v>
      </c>
      <c r="D558" s="70">
        <v>18</v>
      </c>
      <c r="E558" s="70">
        <v>2007</v>
      </c>
      <c r="F558" s="70" t="s">
        <v>791</v>
      </c>
      <c r="G558" s="1064" t="s">
        <v>2319</v>
      </c>
      <c r="H558" s="70" t="s">
        <v>2320</v>
      </c>
      <c r="I558" s="148"/>
      <c r="J558" s="71">
        <v>204.65198233978859</v>
      </c>
      <c r="K558" s="71">
        <v>3.7329874680585911</v>
      </c>
      <c r="L558" s="71">
        <v>6.1182210323617481</v>
      </c>
      <c r="M558" s="71">
        <v>40.673601787183117</v>
      </c>
      <c r="N558" s="71">
        <v>34.845863332836608</v>
      </c>
      <c r="O558" s="71">
        <v>39.452999258576291</v>
      </c>
      <c r="P558" s="71">
        <v>40.566047204120572</v>
      </c>
      <c r="Q558" s="71">
        <v>2.1632554887629198</v>
      </c>
      <c r="R558" s="71">
        <v>0</v>
      </c>
      <c r="S558" s="71">
        <v>3.343296204480001</v>
      </c>
      <c r="T558" s="72"/>
      <c r="U558" s="71">
        <v>9690627</v>
      </c>
      <c r="V558" s="71">
        <v>1373</v>
      </c>
      <c r="W558" s="71">
        <v>72</v>
      </c>
      <c r="X558" s="71">
        <v>10571</v>
      </c>
      <c r="Y558" s="71">
        <v>12207</v>
      </c>
      <c r="Z558" s="71">
        <v>19521</v>
      </c>
      <c r="AA558" s="71">
        <v>7944</v>
      </c>
      <c r="AB558" s="71">
        <v>34777</v>
      </c>
      <c r="AC558" s="71">
        <v>0</v>
      </c>
      <c r="AD558" s="71">
        <v>3.343296204480001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2324</v>
      </c>
      <c r="B559" s="70">
        <v>294</v>
      </c>
      <c r="C559" s="70">
        <v>5</v>
      </c>
      <c r="D559" s="70">
        <v>18</v>
      </c>
      <c r="E559" s="70">
        <v>2008</v>
      </c>
      <c r="F559" s="70" t="s">
        <v>792</v>
      </c>
      <c r="G559" s="1064" t="s">
        <v>2319</v>
      </c>
      <c r="H559" s="70" t="s">
        <v>2320</v>
      </c>
      <c r="I559" s="148"/>
      <c r="J559" s="71">
        <v>169.12103014012021</v>
      </c>
      <c r="K559" s="71">
        <v>2.9287808845587948</v>
      </c>
      <c r="L559" s="71">
        <v>5.5194964364116528</v>
      </c>
      <c r="M559" s="71">
        <v>44.541502945442737</v>
      </c>
      <c r="N559" s="71">
        <v>31.304315225127461</v>
      </c>
      <c r="O559" s="71">
        <v>38.480343766029037</v>
      </c>
      <c r="P559" s="71">
        <v>39.132430740151761</v>
      </c>
      <c r="Q559" s="71">
        <v>2.10328190747639</v>
      </c>
      <c r="R559" s="71">
        <v>0</v>
      </c>
      <c r="S559" s="71">
        <v>2.6478817356</v>
      </c>
      <c r="T559" s="72"/>
      <c r="U559" s="71">
        <v>9033738</v>
      </c>
      <c r="V559" s="71">
        <v>1373</v>
      </c>
      <c r="W559" s="71">
        <v>72</v>
      </c>
      <c r="X559" s="71">
        <v>10571</v>
      </c>
      <c r="Y559" s="71">
        <v>12246</v>
      </c>
      <c r="Z559" s="71">
        <v>19708</v>
      </c>
      <c r="AA559" s="71">
        <v>7672</v>
      </c>
      <c r="AB559" s="71">
        <v>34369</v>
      </c>
      <c r="AC559" s="71">
        <v>0</v>
      </c>
      <c r="AD559" s="71">
        <v>2.6478817356</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2325</v>
      </c>
      <c r="B560" s="70">
        <v>295</v>
      </c>
      <c r="C560" s="70">
        <v>6</v>
      </c>
      <c r="D560" s="70">
        <v>18</v>
      </c>
      <c r="E560" s="70">
        <v>2009</v>
      </c>
      <c r="F560" s="70" t="s">
        <v>176</v>
      </c>
      <c r="G560" s="70" t="s">
        <v>2319</v>
      </c>
      <c r="H560" s="70" t="s">
        <v>2320</v>
      </c>
      <c r="I560" s="148"/>
      <c r="J560" s="71">
        <v>150.93172088649811</v>
      </c>
      <c r="K560" s="71">
        <v>1.8867907764170551</v>
      </c>
      <c r="L560" s="71">
        <v>13.31093668599253</v>
      </c>
      <c r="M560" s="71">
        <v>37.218260548926438</v>
      </c>
      <c r="N560" s="71">
        <v>27.368054892648271</v>
      </c>
      <c r="O560" s="71">
        <v>38.508525152118871</v>
      </c>
      <c r="P560" s="71">
        <v>37.447259492342319</v>
      </c>
      <c r="Q560" s="71">
        <v>1.9831012392162699</v>
      </c>
      <c r="R560" s="71">
        <v>0</v>
      </c>
      <c r="S560" s="71">
        <v>3.7492784325000001</v>
      </c>
      <c r="T560" s="72"/>
      <c r="U560" s="71">
        <v>7125472</v>
      </c>
      <c r="V560" s="71">
        <v>1208</v>
      </c>
      <c r="W560" s="71">
        <v>208</v>
      </c>
      <c r="X560" s="71">
        <v>10900</v>
      </c>
      <c r="Y560" s="71">
        <v>12245</v>
      </c>
      <c r="Z560" s="71">
        <v>19467</v>
      </c>
      <c r="AA560" s="71">
        <v>7537</v>
      </c>
      <c r="AB560" s="71">
        <v>34017</v>
      </c>
      <c r="AC560" s="71">
        <v>0</v>
      </c>
      <c r="AD560" s="71">
        <v>3.7492784325000001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54.487000000000002</v>
      </c>
      <c r="BK560" s="71">
        <v>0</v>
      </c>
      <c r="BL560" s="71">
        <v>0</v>
      </c>
      <c r="BM560" s="71">
        <v>0</v>
      </c>
      <c r="BN560" s="72"/>
      <c r="BO560" s="71">
        <v>0</v>
      </c>
      <c r="BP560" s="71">
        <v>0</v>
      </c>
      <c r="BQ560" s="71">
        <v>6</v>
      </c>
      <c r="BR560" s="71">
        <v>0</v>
      </c>
      <c r="BS560" s="71">
        <v>0</v>
      </c>
      <c r="BT560" s="71">
        <v>0</v>
      </c>
      <c r="BU560"/>
      <c r="BV560" s="70">
        <v>54.487000000000002</v>
      </c>
      <c r="BW560" s="70">
        <v>0</v>
      </c>
      <c r="BX560" s="70">
        <v>0</v>
      </c>
      <c r="BY560" s="70">
        <v>0</v>
      </c>
      <c r="BZ560" s="70">
        <v>0</v>
      </c>
      <c r="CA560" s="70">
        <v>0</v>
      </c>
      <c r="CB560" s="70">
        <v>0</v>
      </c>
      <c r="CC560" s="70">
        <v>0</v>
      </c>
      <c r="CD560" s="70">
        <v>0</v>
      </c>
    </row>
    <row r="561" spans="1:82">
      <c r="A561" s="70" t="s">
        <v>2326</v>
      </c>
      <c r="B561" s="70">
        <v>296</v>
      </c>
      <c r="C561" s="70">
        <v>7</v>
      </c>
      <c r="D561" s="70">
        <v>18</v>
      </c>
      <c r="E561" s="70">
        <v>2010</v>
      </c>
      <c r="F561" s="70" t="s">
        <v>177</v>
      </c>
      <c r="G561" s="70" t="s">
        <v>2319</v>
      </c>
      <c r="H561" s="70" t="s">
        <v>2320</v>
      </c>
      <c r="I561" s="148"/>
      <c r="J561" s="71">
        <v>141.75437698418341</v>
      </c>
      <c r="K561" s="71">
        <v>2.6442848456291461</v>
      </c>
      <c r="L561" s="71">
        <v>12.38122274878409</v>
      </c>
      <c r="M561" s="71">
        <v>40.873624649094488</v>
      </c>
      <c r="N561" s="71">
        <v>29.668865827142991</v>
      </c>
      <c r="O561" s="71">
        <v>38.456427047410202</v>
      </c>
      <c r="P561" s="71">
        <v>37.800019063213178</v>
      </c>
      <c r="Q561" s="71">
        <v>2.0456493995437302</v>
      </c>
      <c r="R561" s="71">
        <v>0</v>
      </c>
      <c r="S561" s="71">
        <v>4.4564565320799998</v>
      </c>
      <c r="T561" s="72"/>
      <c r="U561" s="71">
        <v>6532585</v>
      </c>
      <c r="V561" s="71">
        <v>1208</v>
      </c>
      <c r="W561" s="71">
        <v>208</v>
      </c>
      <c r="X561" s="71">
        <v>10900</v>
      </c>
      <c r="Y561" s="71">
        <v>12248</v>
      </c>
      <c r="Z561" s="71">
        <v>19531</v>
      </c>
      <c r="AA561" s="71">
        <v>7418</v>
      </c>
      <c r="AB561" s="71">
        <v>33624</v>
      </c>
      <c r="AC561" s="71">
        <v>0</v>
      </c>
      <c r="AD561" s="71">
        <v>4.4564565320799998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47.353999999999999</v>
      </c>
      <c r="BK561" s="71">
        <v>0</v>
      </c>
      <c r="BL561" s="71">
        <v>0</v>
      </c>
      <c r="BM561" s="71">
        <v>0</v>
      </c>
      <c r="BN561" s="72"/>
      <c r="BO561" s="71">
        <v>0</v>
      </c>
      <c r="BP561" s="71">
        <v>0</v>
      </c>
      <c r="BQ561" s="71">
        <v>6</v>
      </c>
      <c r="BR561" s="71">
        <v>0</v>
      </c>
      <c r="BS561" s="71">
        <v>0</v>
      </c>
      <c r="BT561" s="71">
        <v>0</v>
      </c>
      <c r="BU561"/>
      <c r="BV561" s="70">
        <v>47.353999999999999</v>
      </c>
      <c r="BW561" s="70">
        <v>0</v>
      </c>
      <c r="BX561" s="70">
        <v>0</v>
      </c>
      <c r="BY561" s="70">
        <v>0</v>
      </c>
      <c r="BZ561" s="70">
        <v>0</v>
      </c>
      <c r="CA561" s="70">
        <v>0</v>
      </c>
      <c r="CB561" s="70">
        <v>0</v>
      </c>
      <c r="CC561" s="70">
        <v>0</v>
      </c>
      <c r="CD561" s="70">
        <v>0</v>
      </c>
    </row>
    <row r="562" spans="1:82">
      <c r="A562" s="70" t="s">
        <v>2327</v>
      </c>
      <c r="B562" s="70">
        <v>297</v>
      </c>
      <c r="C562" s="70">
        <v>8</v>
      </c>
      <c r="D562" s="70">
        <v>18</v>
      </c>
      <c r="E562" s="70">
        <v>2011</v>
      </c>
      <c r="F562" s="70" t="s">
        <v>178</v>
      </c>
      <c r="G562" s="70" t="s">
        <v>2319</v>
      </c>
      <c r="H562" s="70" t="s">
        <v>2320</v>
      </c>
      <c r="I562" s="148"/>
      <c r="J562" s="71">
        <v>138.04490414435671</v>
      </c>
      <c r="K562" s="71">
        <v>2.785034250826468</v>
      </c>
      <c r="L562" s="71">
        <v>9.4287393352790545</v>
      </c>
      <c r="M562" s="71">
        <v>51.258695255317789</v>
      </c>
      <c r="N562" s="71">
        <v>35.82277722753485</v>
      </c>
      <c r="O562" s="71">
        <v>38.010661381057375</v>
      </c>
      <c r="P562" s="71">
        <v>36.049514622737384</v>
      </c>
      <c r="Q562" s="71">
        <v>2.33661478389417</v>
      </c>
      <c r="R562" s="71">
        <v>0</v>
      </c>
      <c r="S562" s="71">
        <v>4.3838812262879996</v>
      </c>
      <c r="T562" s="72"/>
      <c r="U562" s="71">
        <v>6198825</v>
      </c>
      <c r="V562" s="71">
        <v>1208</v>
      </c>
      <c r="W562" s="71">
        <v>208</v>
      </c>
      <c r="X562" s="71">
        <v>10900</v>
      </c>
      <c r="Y562" s="71">
        <v>12231</v>
      </c>
      <c r="Z562" s="71">
        <v>19724</v>
      </c>
      <c r="AA562" s="71">
        <v>7285</v>
      </c>
      <c r="AB562" s="71">
        <v>33296</v>
      </c>
      <c r="AC562" s="71">
        <v>0</v>
      </c>
      <c r="AD562" s="71">
        <v>4.3838812262879996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44.655999999999999</v>
      </c>
      <c r="BK562" s="71">
        <v>0</v>
      </c>
      <c r="BL562" s="71">
        <v>0</v>
      </c>
      <c r="BM562" s="71">
        <v>0</v>
      </c>
      <c r="BN562" s="72"/>
      <c r="BO562" s="71">
        <v>0</v>
      </c>
      <c r="BP562" s="71">
        <v>0</v>
      </c>
      <c r="BQ562" s="71">
        <v>6</v>
      </c>
      <c r="BR562" s="71">
        <v>0</v>
      </c>
      <c r="BS562" s="71">
        <v>0</v>
      </c>
      <c r="BT562" s="71">
        <v>0</v>
      </c>
      <c r="BU562"/>
      <c r="BV562" s="70">
        <v>44.655999999999999</v>
      </c>
      <c r="BW562" s="70">
        <v>0</v>
      </c>
      <c r="BX562" s="70">
        <v>0</v>
      </c>
      <c r="BY562" s="70">
        <v>0</v>
      </c>
      <c r="BZ562" s="70">
        <v>0</v>
      </c>
      <c r="CA562" s="70">
        <v>0</v>
      </c>
      <c r="CB562" s="70">
        <v>0</v>
      </c>
      <c r="CC562" s="70">
        <v>0</v>
      </c>
      <c r="CD562" s="70">
        <v>0</v>
      </c>
    </row>
    <row r="563" spans="1:82">
      <c r="A563" s="70" t="s">
        <v>2328</v>
      </c>
      <c r="B563" s="70">
        <v>298</v>
      </c>
      <c r="C563" s="70">
        <v>9</v>
      </c>
      <c r="D563" s="70">
        <v>18</v>
      </c>
      <c r="E563" s="70">
        <v>2012</v>
      </c>
      <c r="F563" s="70" t="s">
        <v>179</v>
      </c>
      <c r="G563" s="70" t="s">
        <v>2319</v>
      </c>
      <c r="H563" s="70" t="s">
        <v>2320</v>
      </c>
      <c r="I563" s="148"/>
      <c r="J563" s="71">
        <v>148.8602545461635</v>
      </c>
      <c r="K563" s="71">
        <v>2.6249323967795202</v>
      </c>
      <c r="L563" s="71">
        <v>9.2472241507727642</v>
      </c>
      <c r="M563" s="71">
        <v>54.489395676847643</v>
      </c>
      <c r="N563" s="71">
        <v>36.376031715543498</v>
      </c>
      <c r="O563" s="71">
        <v>37.962016759880036</v>
      </c>
      <c r="P563" s="71">
        <v>35.980904830451109</v>
      </c>
      <c r="Q563" s="71">
        <v>2.52191077273014</v>
      </c>
      <c r="R563" s="71">
        <v>0</v>
      </c>
      <c r="S563" s="71">
        <v>2.1325891123599998</v>
      </c>
      <c r="T563" s="72"/>
      <c r="U563" s="71">
        <v>6535692</v>
      </c>
      <c r="V563" s="71">
        <v>1208</v>
      </c>
      <c r="W563" s="71">
        <v>208</v>
      </c>
      <c r="X563" s="71">
        <v>10900</v>
      </c>
      <c r="Y563" s="71">
        <v>12374</v>
      </c>
      <c r="Z563" s="71">
        <v>19855</v>
      </c>
      <c r="AA563" s="71">
        <v>7230</v>
      </c>
      <c r="AB563" s="71">
        <v>33076</v>
      </c>
      <c r="AC563" s="71">
        <v>0</v>
      </c>
      <c r="AD563" s="71">
        <v>2.1325891123599998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51.722000000000001</v>
      </c>
      <c r="BK563" s="71">
        <v>0</v>
      </c>
      <c r="BL563" s="71">
        <v>0</v>
      </c>
      <c r="BM563" s="71">
        <v>0</v>
      </c>
      <c r="BN563" s="72"/>
      <c r="BO563" s="71">
        <v>0</v>
      </c>
      <c r="BP563" s="71">
        <v>0</v>
      </c>
      <c r="BQ563" s="71">
        <v>5</v>
      </c>
      <c r="BR563" s="71">
        <v>0</v>
      </c>
      <c r="BS563" s="71">
        <v>0</v>
      </c>
      <c r="BT563" s="71">
        <v>0</v>
      </c>
      <c r="BU563"/>
      <c r="BV563" s="70">
        <v>51.722000000000001</v>
      </c>
      <c r="BW563" s="70">
        <v>0</v>
      </c>
      <c r="BX563" s="70">
        <v>0</v>
      </c>
      <c r="BY563" s="70">
        <v>0</v>
      </c>
      <c r="BZ563" s="70">
        <v>0</v>
      </c>
      <c r="CA563" s="70">
        <v>0</v>
      </c>
      <c r="CB563" s="70">
        <v>0</v>
      </c>
      <c r="CC563" s="70">
        <v>0</v>
      </c>
      <c r="CD563" s="70">
        <v>0</v>
      </c>
    </row>
    <row r="564" spans="1:82">
      <c r="A564" s="70" t="s">
        <v>2329</v>
      </c>
      <c r="B564" s="70">
        <v>299</v>
      </c>
      <c r="C564" s="70">
        <v>10</v>
      </c>
      <c r="D564" s="70">
        <v>18</v>
      </c>
      <c r="E564" s="70">
        <v>2013</v>
      </c>
      <c r="F564" s="70" t="s">
        <v>180</v>
      </c>
      <c r="G564" s="70" t="s">
        <v>2319</v>
      </c>
      <c r="H564" s="70" t="s">
        <v>2320</v>
      </c>
      <c r="I564" s="148"/>
      <c r="J564" s="71">
        <v>157.00629358984</v>
      </c>
      <c r="K564" s="71">
        <v>2.2461965646370179</v>
      </c>
      <c r="L564" s="71">
        <v>9.2362028919788912</v>
      </c>
      <c r="M564" s="71">
        <v>53.262065261509939</v>
      </c>
      <c r="N564" s="71">
        <v>39.10881818325926</v>
      </c>
      <c r="O564" s="71">
        <v>36.312070306331769</v>
      </c>
      <c r="P564" s="71">
        <v>35.292246094003993</v>
      </c>
      <c r="Q564" s="71">
        <v>2.5343010306101199</v>
      </c>
      <c r="R564" s="71">
        <v>0</v>
      </c>
      <c r="S564" s="71">
        <v>3.9672200187640869</v>
      </c>
      <c r="T564" s="72"/>
      <c r="U564" s="71">
        <v>6420019</v>
      </c>
      <c r="V564" s="71">
        <v>1208</v>
      </c>
      <c r="W564" s="71">
        <v>208</v>
      </c>
      <c r="X564" s="71">
        <v>10900</v>
      </c>
      <c r="Y564" s="71">
        <v>12313</v>
      </c>
      <c r="Z564" s="71">
        <v>19840</v>
      </c>
      <c r="AA564" s="71">
        <v>7065</v>
      </c>
      <c r="AB564" s="71">
        <v>32762</v>
      </c>
      <c r="AC564" s="71">
        <v>0</v>
      </c>
      <c r="AD564" s="71">
        <v>3.9672200187640869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24.939</v>
      </c>
      <c r="BK564" s="71">
        <v>0</v>
      </c>
      <c r="BL564" s="71">
        <v>0</v>
      </c>
      <c r="BM564" s="71">
        <v>0</v>
      </c>
      <c r="BN564" s="72"/>
      <c r="BO564" s="71">
        <v>0</v>
      </c>
      <c r="BP564" s="71">
        <v>0</v>
      </c>
      <c r="BQ564" s="71">
        <v>4</v>
      </c>
      <c r="BR564" s="71">
        <v>0</v>
      </c>
      <c r="BS564" s="71">
        <v>0</v>
      </c>
      <c r="BT564" s="71">
        <v>0</v>
      </c>
      <c r="BU564"/>
      <c r="BV564" s="70">
        <v>24.939</v>
      </c>
      <c r="BW564" s="70">
        <v>0</v>
      </c>
      <c r="BX564" s="70">
        <v>0</v>
      </c>
      <c r="BY564" s="70">
        <v>0</v>
      </c>
      <c r="BZ564" s="70">
        <v>0</v>
      </c>
      <c r="CA564" s="70">
        <v>0</v>
      </c>
      <c r="CB564" s="70">
        <v>0</v>
      </c>
      <c r="CC564" s="70">
        <v>0</v>
      </c>
      <c r="CD564" s="70">
        <v>0</v>
      </c>
    </row>
    <row r="565" spans="1:82">
      <c r="A565" s="70" t="s">
        <v>2330</v>
      </c>
      <c r="B565" s="70">
        <v>300</v>
      </c>
      <c r="C565" s="70">
        <v>11</v>
      </c>
      <c r="D565" s="70">
        <v>18</v>
      </c>
      <c r="E565" s="70">
        <v>2014</v>
      </c>
      <c r="F565" s="70" t="s">
        <v>181</v>
      </c>
      <c r="G565" s="70" t="s">
        <v>2319</v>
      </c>
      <c r="H565" s="70" t="s">
        <v>2320</v>
      </c>
      <c r="I565" s="148"/>
      <c r="J565" s="71">
        <v>154.00458351856861</v>
      </c>
      <c r="K565" s="71">
        <v>2.396143474345235</v>
      </c>
      <c r="L565" s="71">
        <v>9.1696246504900714</v>
      </c>
      <c r="M565" s="71">
        <v>56.003486315761137</v>
      </c>
      <c r="N565" s="71">
        <v>34.927214735262083</v>
      </c>
      <c r="O565" s="71">
        <v>34.751676343959957</v>
      </c>
      <c r="P565" s="71">
        <v>35.094068790595315</v>
      </c>
      <c r="Q565" s="71">
        <v>2.3952927899404099</v>
      </c>
      <c r="R565" s="71">
        <v>0</v>
      </c>
      <c r="S565" s="71">
        <v>3.2874613055313859</v>
      </c>
      <c r="T565" s="72"/>
      <c r="U565" s="71">
        <v>6803720</v>
      </c>
      <c r="V565" s="71">
        <v>1053</v>
      </c>
      <c r="W565" s="71">
        <v>199</v>
      </c>
      <c r="X565" s="71">
        <v>10630</v>
      </c>
      <c r="Y565" s="71">
        <v>12293</v>
      </c>
      <c r="Z565" s="71">
        <v>19998</v>
      </c>
      <c r="AA565" s="71">
        <v>6989</v>
      </c>
      <c r="AB565" s="71">
        <v>32274</v>
      </c>
      <c r="AC565" s="71">
        <v>0</v>
      </c>
      <c r="AD565" s="71">
        <v>3.2874613055313859</v>
      </c>
      <c r="AE565" s="72"/>
      <c r="AF565" s="71"/>
      <c r="AG565" s="71"/>
      <c r="AH565" s="71"/>
      <c r="AI565" s="71"/>
      <c r="AJ565" s="71"/>
      <c r="AK565" s="71"/>
      <c r="AL565" s="71"/>
      <c r="AM565" s="71"/>
      <c r="AN565" s="71"/>
      <c r="AO565" s="71"/>
      <c r="AP565" s="71"/>
      <c r="AQ565" s="72"/>
      <c r="AR565" s="71">
        <v>545</v>
      </c>
      <c r="AS565" s="71">
        <v>131</v>
      </c>
      <c r="AT565" s="71">
        <v>0</v>
      </c>
      <c r="AU565" s="71">
        <v>0</v>
      </c>
      <c r="AV565" s="71">
        <v>0</v>
      </c>
      <c r="AW565" s="71">
        <v>1</v>
      </c>
      <c r="AX565" s="71"/>
      <c r="AY565" s="72"/>
      <c r="AZ565" s="71">
        <v>2282.4</v>
      </c>
      <c r="BA565" s="71">
        <v>5336.9</v>
      </c>
      <c r="BB565" s="71">
        <v>0</v>
      </c>
      <c r="BC565" s="71">
        <v>0</v>
      </c>
      <c r="BD565" s="71">
        <v>0</v>
      </c>
      <c r="BE565" s="71">
        <v>382</v>
      </c>
      <c r="BF565" s="71"/>
      <c r="BG565" s="72"/>
      <c r="BH565" s="71">
        <v>0</v>
      </c>
      <c r="BI565" s="71">
        <v>0</v>
      </c>
      <c r="BJ565" s="71">
        <v>25.033000000000001</v>
      </c>
      <c r="BK565" s="71">
        <v>0</v>
      </c>
      <c r="BL565" s="71">
        <v>0</v>
      </c>
      <c r="BM565" s="71">
        <v>0</v>
      </c>
      <c r="BN565" s="72"/>
      <c r="BO565" s="71">
        <v>0</v>
      </c>
      <c r="BP565" s="71">
        <v>0</v>
      </c>
      <c r="BQ565" s="71">
        <v>4</v>
      </c>
      <c r="BR565" s="71">
        <v>0</v>
      </c>
      <c r="BS565" s="71">
        <v>0</v>
      </c>
      <c r="BT565" s="71">
        <v>0</v>
      </c>
      <c r="BU565"/>
      <c r="BV565" s="70">
        <v>25.033000000000001</v>
      </c>
      <c r="BW565" s="70">
        <v>0</v>
      </c>
      <c r="BX565" s="70">
        <v>0</v>
      </c>
      <c r="BY565" s="70">
        <v>0</v>
      </c>
      <c r="BZ565" s="70">
        <v>0</v>
      </c>
      <c r="CA565" s="70">
        <v>0</v>
      </c>
      <c r="CB565" s="70">
        <v>0</v>
      </c>
      <c r="CC565" s="70">
        <v>0</v>
      </c>
      <c r="CD565" s="70">
        <v>0</v>
      </c>
    </row>
    <row r="566" spans="1:82">
      <c r="A566" s="70" t="s">
        <v>2331</v>
      </c>
      <c r="B566" s="70">
        <v>301</v>
      </c>
      <c r="C566" s="70">
        <v>12</v>
      </c>
      <c r="D566" s="70">
        <v>18</v>
      </c>
      <c r="E566" s="70">
        <v>2015</v>
      </c>
      <c r="F566" s="70" t="s">
        <v>182</v>
      </c>
      <c r="G566" s="70" t="s">
        <v>2319</v>
      </c>
      <c r="H566" s="70" t="s">
        <v>2320</v>
      </c>
      <c r="I566" s="148"/>
      <c r="J566" s="71">
        <v>151.74425801179771</v>
      </c>
      <c r="K566" s="71">
        <v>2.3068300457670552</v>
      </c>
      <c r="L566" s="71">
        <v>10.736157773413019</v>
      </c>
      <c r="M566" s="71">
        <v>51.981072565082258</v>
      </c>
      <c r="N566" s="71">
        <v>31.863001746432001</v>
      </c>
      <c r="O566" s="71">
        <v>34.038312284763172</v>
      </c>
      <c r="P566" s="71">
        <v>34.538860796272417</v>
      </c>
      <c r="Q566" s="71">
        <v>2.3143225605867599</v>
      </c>
      <c r="R566" s="71">
        <v>0</v>
      </c>
      <c r="S566" s="71">
        <v>3.8977892789984132</v>
      </c>
      <c r="T566" s="72"/>
      <c r="U566" s="71">
        <v>7181052</v>
      </c>
      <c r="V566" s="71">
        <v>1053</v>
      </c>
      <c r="W566" s="71">
        <v>199</v>
      </c>
      <c r="X566" s="71">
        <v>10630</v>
      </c>
      <c r="Y566" s="71">
        <v>12285</v>
      </c>
      <c r="Z566" s="71">
        <v>19776</v>
      </c>
      <c r="AA566" s="71">
        <v>6873</v>
      </c>
      <c r="AB566" s="71">
        <v>31854</v>
      </c>
      <c r="AC566" s="71">
        <v>0</v>
      </c>
      <c r="AD566" s="71">
        <v>3.8977892789984132</v>
      </c>
      <c r="AE566" s="72"/>
      <c r="AF566" s="71">
        <v>60374438.544481263</v>
      </c>
      <c r="AG566" s="71">
        <v>1830585.0379160531</v>
      </c>
      <c r="AH566" s="71">
        <v>2067541.2713920111</v>
      </c>
      <c r="AI566" s="71">
        <v>71026105.959696591</v>
      </c>
      <c r="AJ566" s="71">
        <v>46046518.407300092</v>
      </c>
      <c r="AK566" s="71">
        <v>0</v>
      </c>
      <c r="AL566" s="71">
        <v>0</v>
      </c>
      <c r="AM566" s="71">
        <v>4365457.0774956383</v>
      </c>
      <c r="AN566" s="71">
        <v>0</v>
      </c>
      <c r="AO566" s="71">
        <v>0</v>
      </c>
      <c r="AP566" s="71">
        <v>185710646.29828164</v>
      </c>
      <c r="AQ566" s="72"/>
      <c r="AR566" s="71">
        <v>599</v>
      </c>
      <c r="AS566" s="71">
        <v>162</v>
      </c>
      <c r="AT566" s="71">
        <v>0</v>
      </c>
      <c r="AU566" s="71">
        <v>0</v>
      </c>
      <c r="AV566" s="71">
        <v>0</v>
      </c>
      <c r="AW566" s="71">
        <v>1</v>
      </c>
      <c r="AX566" s="71"/>
      <c r="AY566" s="72"/>
      <c r="AZ566" s="71">
        <v>2550.6999999999998</v>
      </c>
      <c r="BA566" s="71">
        <v>7998.5999999999995</v>
      </c>
      <c r="BB566" s="71">
        <v>0</v>
      </c>
      <c r="BC566" s="71">
        <v>0</v>
      </c>
      <c r="BD566" s="71">
        <v>0</v>
      </c>
      <c r="BE566" s="71">
        <v>382</v>
      </c>
      <c r="BF566" s="71"/>
      <c r="BG566" s="72"/>
      <c r="BH566" s="71">
        <v>0</v>
      </c>
      <c r="BI566" s="71">
        <v>0</v>
      </c>
      <c r="BJ566" s="71">
        <v>24.86</v>
      </c>
      <c r="BK566" s="71">
        <v>0</v>
      </c>
      <c r="BL566" s="71">
        <v>0</v>
      </c>
      <c r="BM566" s="71">
        <v>0</v>
      </c>
      <c r="BN566" s="72"/>
      <c r="BO566" s="71">
        <v>0</v>
      </c>
      <c r="BP566" s="71">
        <v>0</v>
      </c>
      <c r="BQ566" s="71">
        <v>4</v>
      </c>
      <c r="BR566" s="71">
        <v>0</v>
      </c>
      <c r="BS566" s="71">
        <v>0</v>
      </c>
      <c r="BT566" s="71">
        <v>0</v>
      </c>
      <c r="BU566"/>
      <c r="BV566" s="70">
        <v>24.86</v>
      </c>
      <c r="BW566" s="70">
        <v>0</v>
      </c>
      <c r="BX566" s="70">
        <v>0</v>
      </c>
      <c r="BY566" s="70">
        <v>0</v>
      </c>
      <c r="BZ566" s="70">
        <v>0</v>
      </c>
      <c r="CA566" s="70">
        <v>0</v>
      </c>
      <c r="CB566" s="70">
        <v>0</v>
      </c>
      <c r="CC566" s="70">
        <v>0</v>
      </c>
      <c r="CD566" s="70">
        <v>0</v>
      </c>
    </row>
    <row r="567" spans="1:82">
      <c r="A567" s="70" t="s">
        <v>2332</v>
      </c>
      <c r="B567" s="70">
        <v>302</v>
      </c>
      <c r="C567" s="70">
        <v>13</v>
      </c>
      <c r="D567" s="70">
        <v>18</v>
      </c>
      <c r="E567" s="70">
        <v>2016</v>
      </c>
      <c r="F567" s="70" t="s">
        <v>155</v>
      </c>
      <c r="G567" s="70" t="s">
        <v>2319</v>
      </c>
      <c r="H567" s="70" t="s">
        <v>2320</v>
      </c>
      <c r="I567" s="148"/>
      <c r="J567" s="71">
        <v>164.83501019634954</v>
      </c>
      <c r="K567" s="71">
        <v>2.1937581928892493</v>
      </c>
      <c r="L567" s="71">
        <v>10.592211416486151</v>
      </c>
      <c r="M567" s="71">
        <v>46.93257077938059</v>
      </c>
      <c r="N567" s="71">
        <v>29.328339045938108</v>
      </c>
      <c r="O567" s="71">
        <v>33.631769848115759</v>
      </c>
      <c r="P567" s="71">
        <v>33.96246631908442</v>
      </c>
      <c r="Q567" s="71">
        <v>2.2235668687869667</v>
      </c>
      <c r="R567" s="71">
        <v>0</v>
      </c>
      <c r="S567" s="71">
        <v>4.214851009703608</v>
      </c>
      <c r="T567" s="72"/>
      <c r="U567" s="71">
        <v>7815945</v>
      </c>
      <c r="V567" s="71">
        <v>1053</v>
      </c>
      <c r="W567" s="71">
        <v>199</v>
      </c>
      <c r="X567" s="71">
        <v>10630</v>
      </c>
      <c r="Y567" s="71">
        <v>12354</v>
      </c>
      <c r="Z567" s="71">
        <v>19780</v>
      </c>
      <c r="AA567" s="71">
        <v>6990</v>
      </c>
      <c r="AB567" s="71">
        <v>31481</v>
      </c>
      <c r="AC567" s="71">
        <v>0</v>
      </c>
      <c r="AD567" s="71">
        <v>4.214851009703608</v>
      </c>
      <c r="AE567" s="72"/>
      <c r="AF567" s="71">
        <v>65530209.944611989</v>
      </c>
      <c r="AG567" s="71">
        <v>1653752.310369825</v>
      </c>
      <c r="AH567" s="71">
        <v>1490517.148790969</v>
      </c>
      <c r="AI567" s="71">
        <v>70491861.333383039</v>
      </c>
      <c r="AJ567" s="71">
        <v>40212492.442394003</v>
      </c>
      <c r="AK567" s="71">
        <v>0</v>
      </c>
      <c r="AL567" s="71">
        <v>0</v>
      </c>
      <c r="AM567" s="71">
        <v>4317690.8102495596</v>
      </c>
      <c r="AN567" s="71">
        <v>0</v>
      </c>
      <c r="AO567" s="71">
        <v>0</v>
      </c>
      <c r="AP567" s="71">
        <v>183696523.98979938</v>
      </c>
      <c r="AQ567" s="72"/>
      <c r="AR567" s="71">
        <v>650</v>
      </c>
      <c r="AS567" s="71">
        <v>188</v>
      </c>
      <c r="AT567" s="71">
        <v>0</v>
      </c>
      <c r="AU567" s="71">
        <v>0</v>
      </c>
      <c r="AV567" s="71">
        <v>0</v>
      </c>
      <c r="AW567" s="71">
        <v>2</v>
      </c>
      <c r="AX567" s="71"/>
      <c r="AY567" s="72"/>
      <c r="AZ567" s="71">
        <v>2825.4</v>
      </c>
      <c r="BA567" s="71">
        <v>11719.2</v>
      </c>
      <c r="BB567" s="71">
        <v>0</v>
      </c>
      <c r="BC567" s="71">
        <v>0</v>
      </c>
      <c r="BD567" s="71">
        <v>0</v>
      </c>
      <c r="BE567" s="71">
        <v>5982</v>
      </c>
      <c r="BF567" s="71"/>
      <c r="BG567" s="72"/>
      <c r="BH567" s="71">
        <v>0</v>
      </c>
      <c r="BI567" s="71">
        <v>0</v>
      </c>
      <c r="BJ567" s="71">
        <v>31.972000000000001</v>
      </c>
      <c r="BK567" s="71">
        <v>0</v>
      </c>
      <c r="BL567" s="71">
        <v>0</v>
      </c>
      <c r="BM567" s="71">
        <v>0</v>
      </c>
      <c r="BN567" s="72"/>
      <c r="BO567" s="71">
        <v>0</v>
      </c>
      <c r="BP567" s="71">
        <v>0</v>
      </c>
      <c r="BQ567" s="71">
        <v>6</v>
      </c>
      <c r="BR567" s="71">
        <v>0</v>
      </c>
      <c r="BS567" s="71">
        <v>0</v>
      </c>
      <c r="BT567" s="71">
        <v>0</v>
      </c>
      <c r="BU567"/>
      <c r="BV567" s="70">
        <v>31.972000000000001</v>
      </c>
      <c r="BW567" s="70">
        <v>0</v>
      </c>
      <c r="BX567" s="70">
        <v>0</v>
      </c>
      <c r="BY567" s="70">
        <v>0</v>
      </c>
      <c r="BZ567" s="70">
        <v>0</v>
      </c>
      <c r="CA567" s="70">
        <v>0</v>
      </c>
      <c r="CB567" s="70">
        <v>0</v>
      </c>
      <c r="CC567" s="70">
        <v>0</v>
      </c>
      <c r="CD567" s="70">
        <v>0</v>
      </c>
    </row>
    <row r="568" spans="1:82">
      <c r="A568" s="70" t="s">
        <v>2333</v>
      </c>
      <c r="B568" s="70">
        <v>303</v>
      </c>
      <c r="C568" s="70">
        <v>14</v>
      </c>
      <c r="D568" s="70">
        <v>18</v>
      </c>
      <c r="E568" s="70">
        <v>2017</v>
      </c>
      <c r="F568" s="70" t="s">
        <v>156</v>
      </c>
      <c r="G568" s="70" t="s">
        <v>2319</v>
      </c>
      <c r="H568" s="70" t="s">
        <v>2320</v>
      </c>
      <c r="I568" s="148"/>
      <c r="J568" s="71">
        <v>164.14939042350156</v>
      </c>
      <c r="K568" s="71">
        <v>2.160369808902578</v>
      </c>
      <c r="L568" s="71">
        <v>8.5151996083183654</v>
      </c>
      <c r="M568" s="71">
        <v>40.877527409532625</v>
      </c>
      <c r="N568" s="71">
        <v>28.568067482363588</v>
      </c>
      <c r="O568" s="71">
        <v>33.138173550819573</v>
      </c>
      <c r="P568" s="71">
        <v>33.476961377238133</v>
      </c>
      <c r="Q568" s="71">
        <v>2.1210050824228399</v>
      </c>
      <c r="R568" s="71">
        <v>0</v>
      </c>
      <c r="S568" s="71">
        <v>4.1458629992742981</v>
      </c>
      <c r="T568" s="72"/>
      <c r="U568" s="71">
        <v>8294344</v>
      </c>
      <c r="V568" s="71">
        <v>1053</v>
      </c>
      <c r="W568" s="71">
        <v>199</v>
      </c>
      <c r="X568" s="71">
        <v>10630</v>
      </c>
      <c r="Y568" s="71">
        <v>12332</v>
      </c>
      <c r="Z568" s="71">
        <v>19813</v>
      </c>
      <c r="AA568" s="71">
        <v>6934</v>
      </c>
      <c r="AB568" s="71">
        <v>31053</v>
      </c>
      <c r="AC568" s="71">
        <v>0</v>
      </c>
      <c r="AD568" s="71">
        <v>4.1458629992742981</v>
      </c>
      <c r="AE568" s="72"/>
      <c r="AF568" s="71">
        <v>67417033.561588049</v>
      </c>
      <c r="AG568" s="71">
        <v>1748509.429807564</v>
      </c>
      <c r="AH568" s="71">
        <v>1645537.149874151</v>
      </c>
      <c r="AI568" s="71">
        <v>71346515.278150424</v>
      </c>
      <c r="AJ568" s="71">
        <v>44698545.754732966</v>
      </c>
      <c r="AK568" s="71">
        <v>0</v>
      </c>
      <c r="AL568" s="71">
        <v>0</v>
      </c>
      <c r="AM568" s="71">
        <v>4265653.7921936</v>
      </c>
      <c r="AN568" s="71">
        <v>0</v>
      </c>
      <c r="AO568" s="71">
        <v>0</v>
      </c>
      <c r="AP568" s="71">
        <v>191121794.96634674</v>
      </c>
      <c r="AQ568" s="72"/>
      <c r="AR568" s="71">
        <v>692</v>
      </c>
      <c r="AS568" s="71">
        <v>202</v>
      </c>
      <c r="AT568" s="71">
        <v>0</v>
      </c>
      <c r="AU568" s="71">
        <v>0</v>
      </c>
      <c r="AV568" s="71">
        <v>0</v>
      </c>
      <c r="AW568" s="71">
        <v>2</v>
      </c>
      <c r="AX568" s="71"/>
      <c r="AY568" s="72"/>
      <c r="AZ568" s="71">
        <v>3040.5</v>
      </c>
      <c r="BA568" s="71">
        <v>12553</v>
      </c>
      <c r="BB568" s="71">
        <v>0</v>
      </c>
      <c r="BC568" s="71">
        <v>0</v>
      </c>
      <c r="BD568" s="71">
        <v>0</v>
      </c>
      <c r="BE568" s="71">
        <v>5982</v>
      </c>
      <c r="BF568" s="71"/>
      <c r="BG568" s="72"/>
      <c r="BH568" s="71">
        <v>0</v>
      </c>
      <c r="BI568" s="71">
        <v>0</v>
      </c>
      <c r="BJ568" s="71">
        <v>27.867999999999999</v>
      </c>
      <c r="BK568" s="71">
        <v>0</v>
      </c>
      <c r="BL568" s="71">
        <v>0</v>
      </c>
      <c r="BM568" s="71">
        <v>0</v>
      </c>
      <c r="BN568" s="72"/>
      <c r="BO568" s="71">
        <v>0</v>
      </c>
      <c r="BP568" s="71">
        <v>0</v>
      </c>
      <c r="BQ568" s="71">
        <v>5</v>
      </c>
      <c r="BR568" s="71">
        <v>0</v>
      </c>
      <c r="BS568" s="71">
        <v>0</v>
      </c>
      <c r="BT568" s="71">
        <v>0</v>
      </c>
      <c r="BU568"/>
      <c r="BV568" s="70">
        <v>27.867999999999999</v>
      </c>
      <c r="BW568" s="70">
        <v>0</v>
      </c>
      <c r="BX568" s="70">
        <v>0</v>
      </c>
      <c r="BY568" s="70">
        <v>0</v>
      </c>
      <c r="BZ568" s="70">
        <v>0</v>
      </c>
      <c r="CA568" s="70">
        <v>0</v>
      </c>
      <c r="CB568" s="70">
        <v>0</v>
      </c>
      <c r="CC568" s="70">
        <v>0</v>
      </c>
      <c r="CD568" s="70">
        <v>0</v>
      </c>
    </row>
    <row r="569" spans="1:82">
      <c r="A569" s="70" t="s">
        <v>2334</v>
      </c>
      <c r="B569" s="70">
        <v>304</v>
      </c>
      <c r="C569" s="70">
        <v>15</v>
      </c>
      <c r="D569" s="70">
        <v>18</v>
      </c>
      <c r="E569" s="70">
        <v>2018</v>
      </c>
      <c r="F569" s="70" t="s">
        <v>183</v>
      </c>
      <c r="G569" s="70" t="s">
        <v>2319</v>
      </c>
      <c r="H569" s="70" t="s">
        <v>2320</v>
      </c>
      <c r="I569" s="148"/>
      <c r="J569" s="71">
        <v>148.5522090823309</v>
      </c>
      <c r="K569" s="71">
        <v>1.8833122974707865</v>
      </c>
      <c r="L569" s="71">
        <v>7.6859131196514046</v>
      </c>
      <c r="M569" s="71">
        <v>34.133812438999364</v>
      </c>
      <c r="N569" s="71">
        <v>23.389706330526987</v>
      </c>
      <c r="O569" s="71">
        <v>32.146326808050269</v>
      </c>
      <c r="P569" s="71">
        <v>32.441080637946285</v>
      </c>
      <c r="Q569" s="71">
        <v>1.94509439560493</v>
      </c>
      <c r="R569" s="71">
        <v>0</v>
      </c>
      <c r="S569" s="71">
        <v>4.1695758359931361</v>
      </c>
      <c r="T569" s="72"/>
      <c r="U569" s="71">
        <v>8465889</v>
      </c>
      <c r="V569" s="71">
        <v>1053</v>
      </c>
      <c r="W569" s="71">
        <v>199</v>
      </c>
      <c r="X569" s="71">
        <v>10630</v>
      </c>
      <c r="Y569" s="71">
        <v>12353</v>
      </c>
      <c r="Z569" s="71">
        <v>19588</v>
      </c>
      <c r="AA569" s="71">
        <v>6787</v>
      </c>
      <c r="AB569" s="71">
        <v>30689</v>
      </c>
      <c r="AC569" s="71">
        <v>0</v>
      </c>
      <c r="AD569" s="71">
        <v>4.1695758359931361</v>
      </c>
      <c r="AE569" s="72"/>
      <c r="AF569" s="71">
        <v>66006402.684499569</v>
      </c>
      <c r="AG569" s="71">
        <v>1508492.59004144</v>
      </c>
      <c r="AH569" s="71">
        <v>1548012.448332306</v>
      </c>
      <c r="AI569" s="71">
        <v>66493339.484075271</v>
      </c>
      <c r="AJ569" s="71">
        <v>42610289.684202448</v>
      </c>
      <c r="AK569" s="71">
        <v>0</v>
      </c>
      <c r="AL569" s="71">
        <v>0</v>
      </c>
      <c r="AM569" s="71">
        <v>4224374.9366297917</v>
      </c>
      <c r="AN569" s="71">
        <v>0</v>
      </c>
      <c r="AO569" s="71">
        <v>0</v>
      </c>
      <c r="AP569" s="71">
        <v>182390911.82778081</v>
      </c>
      <c r="AQ569" s="72"/>
      <c r="AR569" s="71">
        <v>725</v>
      </c>
      <c r="AS569" s="71">
        <v>224</v>
      </c>
      <c r="AT569" s="71">
        <v>0</v>
      </c>
      <c r="AU569" s="71">
        <v>1</v>
      </c>
      <c r="AV569" s="71">
        <v>0</v>
      </c>
      <c r="AW569" s="71">
        <v>2</v>
      </c>
      <c r="AX569" s="71"/>
      <c r="AY569" s="72"/>
      <c r="AZ569" s="71">
        <v>3213.0999999999995</v>
      </c>
      <c r="BA569" s="71">
        <v>14925.2</v>
      </c>
      <c r="BB569" s="71">
        <v>0</v>
      </c>
      <c r="BC569" s="71">
        <v>497</v>
      </c>
      <c r="BD569" s="71">
        <v>0</v>
      </c>
      <c r="BE569" s="71">
        <v>5982</v>
      </c>
      <c r="BF569" s="71"/>
      <c r="BG569" s="72"/>
      <c r="BH569" s="71">
        <v>0</v>
      </c>
      <c r="BI569" s="71">
        <v>0</v>
      </c>
      <c r="BJ569" s="71">
        <v>25.469000000000001</v>
      </c>
      <c r="BK569" s="71">
        <v>0</v>
      </c>
      <c r="BL569" s="71">
        <v>0</v>
      </c>
      <c r="BM569" s="71">
        <v>0</v>
      </c>
      <c r="BN569" s="72"/>
      <c r="BO569" s="71">
        <v>0</v>
      </c>
      <c r="BP569" s="71">
        <v>0</v>
      </c>
      <c r="BQ569" s="71">
        <v>5</v>
      </c>
      <c r="BR569" s="71">
        <v>0</v>
      </c>
      <c r="BS569" s="71">
        <v>0</v>
      </c>
      <c r="BT569" s="71">
        <v>0</v>
      </c>
      <c r="BU569"/>
      <c r="BV569" s="70">
        <v>25.469000000000001</v>
      </c>
      <c r="BW569" s="70">
        <v>0</v>
      </c>
      <c r="BX569" s="70">
        <v>0</v>
      </c>
      <c r="BY569" s="70">
        <v>0</v>
      </c>
      <c r="BZ569" s="70">
        <v>0</v>
      </c>
      <c r="CA569" s="70">
        <v>0</v>
      </c>
      <c r="CB569" s="70">
        <v>0</v>
      </c>
      <c r="CC569" s="70">
        <v>0</v>
      </c>
      <c r="CD569" s="70">
        <v>0</v>
      </c>
    </row>
    <row r="570" spans="1:82">
      <c r="A570" s="70" t="s">
        <v>2335</v>
      </c>
      <c r="B570" s="70">
        <v>305</v>
      </c>
      <c r="C570" s="70">
        <v>16</v>
      </c>
      <c r="D570" s="70">
        <v>18</v>
      </c>
      <c r="E570" s="70">
        <v>2019</v>
      </c>
      <c r="F570" s="70" t="s">
        <v>158</v>
      </c>
      <c r="G570" s="70" t="s">
        <v>2319</v>
      </c>
      <c r="H570" s="70" t="s">
        <v>2320</v>
      </c>
      <c r="I570" s="148"/>
      <c r="J570" s="71">
        <v>138.01932882400794</v>
      </c>
      <c r="K570" s="71">
        <v>1.7570378696321924</v>
      </c>
      <c r="L570" s="71">
        <v>7.7535974598004156</v>
      </c>
      <c r="M570" s="71">
        <v>32.976587115194157</v>
      </c>
      <c r="N570" s="71">
        <v>24.335312800949069</v>
      </c>
      <c r="O570" s="71">
        <v>31.445515490298543</v>
      </c>
      <c r="P570" s="71">
        <v>31.631046385070928</v>
      </c>
      <c r="Q570" s="71">
        <v>1.8647594141798101</v>
      </c>
      <c r="R570" s="71">
        <v>0</v>
      </c>
      <c r="S570" s="71">
        <v>4.1277095038767149</v>
      </c>
      <c r="T570" s="72"/>
      <c r="U570" s="71">
        <v>8236630</v>
      </c>
      <c r="V570" s="71">
        <v>1053</v>
      </c>
      <c r="W570" s="71">
        <v>199</v>
      </c>
      <c r="X570" s="71">
        <v>10630</v>
      </c>
      <c r="Y570" s="71">
        <v>12333</v>
      </c>
      <c r="Z570" s="71">
        <v>19687</v>
      </c>
      <c r="AA570" s="71">
        <v>6568</v>
      </c>
      <c r="AB570" s="71">
        <v>30218</v>
      </c>
      <c r="AC570" s="71">
        <v>0</v>
      </c>
      <c r="AD570" s="71">
        <v>4.1277095038767149</v>
      </c>
      <c r="AE570" s="72"/>
      <c r="AF570" s="71">
        <v>60861729.755370803</v>
      </c>
      <c r="AG570" s="71">
        <v>1521092.603046797</v>
      </c>
      <c r="AH570" s="71">
        <v>1656916.413772688</v>
      </c>
      <c r="AI570" s="71">
        <v>67777921.302757502</v>
      </c>
      <c r="AJ570" s="71">
        <v>45625674.045152381</v>
      </c>
      <c r="AK570" s="71">
        <v>0</v>
      </c>
      <c r="AL570" s="71">
        <v>0</v>
      </c>
      <c r="AM570" s="71">
        <v>4115464.1190177924</v>
      </c>
      <c r="AN570" s="71">
        <v>0</v>
      </c>
      <c r="AO570" s="71">
        <v>0</v>
      </c>
      <c r="AP570" s="71">
        <v>181558798.23911795</v>
      </c>
      <c r="AQ570" s="72"/>
      <c r="AR570" s="71">
        <v>760</v>
      </c>
      <c r="AS570" s="71">
        <v>242</v>
      </c>
      <c r="AT570" s="71">
        <v>0</v>
      </c>
      <c r="AU570" s="71">
        <v>2</v>
      </c>
      <c r="AV570" s="71">
        <v>0</v>
      </c>
      <c r="AW570" s="71">
        <v>2</v>
      </c>
      <c r="AX570" s="71"/>
      <c r="AY570" s="72"/>
      <c r="AZ570" s="71">
        <v>3391.1</v>
      </c>
      <c r="BA570" s="71">
        <v>16635.8</v>
      </c>
      <c r="BB570" s="71">
        <v>0</v>
      </c>
      <c r="BC570" s="71">
        <v>500.9</v>
      </c>
      <c r="BD570" s="71">
        <v>0</v>
      </c>
      <c r="BE570" s="71">
        <v>5982</v>
      </c>
      <c r="BF570" s="71"/>
      <c r="BG570" s="72"/>
      <c r="BH570" s="71">
        <v>0</v>
      </c>
      <c r="BI570" s="71">
        <v>0</v>
      </c>
      <c r="BJ570" s="71">
        <v>27.977</v>
      </c>
      <c r="BK570" s="71">
        <v>0</v>
      </c>
      <c r="BL570" s="71">
        <v>0</v>
      </c>
      <c r="BM570" s="71">
        <v>0</v>
      </c>
      <c r="BN570" s="72"/>
      <c r="BO570" s="71">
        <v>0</v>
      </c>
      <c r="BP570" s="71">
        <v>0</v>
      </c>
      <c r="BQ570" s="71">
        <v>6</v>
      </c>
      <c r="BR570" s="71">
        <v>0</v>
      </c>
      <c r="BS570" s="71">
        <v>0</v>
      </c>
      <c r="BT570" s="71">
        <v>0</v>
      </c>
      <c r="BU570"/>
      <c r="BV570" s="70">
        <v>23.100999999999999</v>
      </c>
      <c r="BW570" s="70">
        <v>4.8760000000000003</v>
      </c>
      <c r="BX570" s="70">
        <v>0</v>
      </c>
      <c r="BY570" s="70">
        <v>0</v>
      </c>
      <c r="BZ570" s="70">
        <v>0</v>
      </c>
      <c r="CA570" s="70">
        <v>0</v>
      </c>
      <c r="CB570" s="70">
        <v>0</v>
      </c>
      <c r="CC570" s="70">
        <v>0</v>
      </c>
      <c r="CD570" s="70">
        <v>0</v>
      </c>
    </row>
    <row r="571" spans="1:82">
      <c r="A571" s="70" t="s">
        <v>2336</v>
      </c>
      <c r="B571" s="70">
        <v>306</v>
      </c>
      <c r="C571" s="70">
        <v>17</v>
      </c>
      <c r="D571" s="70">
        <v>18</v>
      </c>
      <c r="E571" s="70">
        <v>2020</v>
      </c>
      <c r="F571" s="70" t="s">
        <v>159</v>
      </c>
      <c r="G571" s="70" t="s">
        <v>2319</v>
      </c>
      <c r="H571" s="70" t="s">
        <v>2320</v>
      </c>
      <c r="I571" s="148"/>
      <c r="J571" s="71">
        <v>234.152983942605</v>
      </c>
      <c r="K571" s="71">
        <v>1.8043946520352667</v>
      </c>
      <c r="L571" s="71">
        <v>10.214669968988055</v>
      </c>
      <c r="M571" s="71">
        <v>29.946380633504859</v>
      </c>
      <c r="N571" s="71">
        <v>24.102243879625526</v>
      </c>
      <c r="O571" s="71">
        <v>27.487742762616744</v>
      </c>
      <c r="P571" s="71">
        <v>29.637006484792455</v>
      </c>
      <c r="Q571" s="71">
        <v>1.75366879605407</v>
      </c>
      <c r="R571" s="71">
        <v>0</v>
      </c>
      <c r="S571" s="71">
        <v>4.1485995119058554</v>
      </c>
      <c r="T571" s="72"/>
      <c r="U571" s="71">
        <v>13563705</v>
      </c>
      <c r="V571" s="71">
        <v>957</v>
      </c>
      <c r="W571" s="71">
        <v>334</v>
      </c>
      <c r="X571" s="71">
        <v>9788</v>
      </c>
      <c r="Y571" s="71">
        <v>12300</v>
      </c>
      <c r="Z571" s="71">
        <v>19642</v>
      </c>
      <c r="AA571" s="71">
        <v>6541</v>
      </c>
      <c r="AB571" s="71">
        <v>29743</v>
      </c>
      <c r="AC571" s="71">
        <v>0</v>
      </c>
      <c r="AD571" s="71">
        <v>4.1485995119058554</v>
      </c>
      <c r="AE571" s="72"/>
      <c r="AF571" s="71">
        <v>106840375.0103102</v>
      </c>
      <c r="AG571" s="71">
        <v>1415056.1708810418</v>
      </c>
      <c r="AH571" s="71">
        <v>2232611.6321265334</v>
      </c>
      <c r="AI571" s="71">
        <v>58685699.825114489</v>
      </c>
      <c r="AJ571" s="71">
        <v>44911642.498523347</v>
      </c>
      <c r="AK571" s="71"/>
      <c r="AL571" s="71"/>
      <c r="AM571" s="71">
        <v>3881791.9516222449</v>
      </c>
      <c r="AN571" s="71"/>
      <c r="AO571" s="71"/>
      <c r="AP571" s="71">
        <v>217967177.08857787</v>
      </c>
      <c r="AQ571" s="72"/>
      <c r="AR571" s="71">
        <v>783</v>
      </c>
      <c r="AS571" s="71">
        <v>250</v>
      </c>
      <c r="AT571" s="71">
        <v>0</v>
      </c>
      <c r="AU571" s="71">
        <v>2</v>
      </c>
      <c r="AV571" s="71">
        <v>0</v>
      </c>
      <c r="AW571" s="71">
        <v>2</v>
      </c>
      <c r="AX571" s="71"/>
      <c r="AY571" s="72"/>
      <c r="AZ571" s="71">
        <v>3527.5000000000009</v>
      </c>
      <c r="BA571" s="71">
        <v>16864.000000000011</v>
      </c>
      <c r="BB571" s="71">
        <v>0</v>
      </c>
      <c r="BC571" s="71">
        <v>500.9</v>
      </c>
      <c r="BD571" s="71">
        <v>0</v>
      </c>
      <c r="BE571" s="71">
        <v>5982</v>
      </c>
      <c r="BF571" s="71"/>
      <c r="BG571" s="72"/>
      <c r="BH571" s="71">
        <v>0</v>
      </c>
      <c r="BI571" s="71">
        <v>0</v>
      </c>
      <c r="BJ571" s="71">
        <v>23.588999999999999</v>
      </c>
      <c r="BK571" s="71">
        <v>0</v>
      </c>
      <c r="BL571" s="71">
        <v>0</v>
      </c>
      <c r="BM571" s="71">
        <v>0</v>
      </c>
      <c r="BN571" s="72"/>
      <c r="BO571" s="71">
        <v>0</v>
      </c>
      <c r="BP571" s="71">
        <v>0</v>
      </c>
      <c r="BQ571" s="71">
        <v>5</v>
      </c>
      <c r="BR571" s="71">
        <v>0</v>
      </c>
      <c r="BS571" s="71">
        <v>0</v>
      </c>
      <c r="BT571" s="71">
        <v>0</v>
      </c>
      <c r="BU571"/>
      <c r="BV571" s="70">
        <v>23.588999999999999</v>
      </c>
      <c r="BW571" s="70">
        <v>0</v>
      </c>
      <c r="BX571" s="70">
        <v>0</v>
      </c>
      <c r="BY571" s="70">
        <v>0</v>
      </c>
      <c r="BZ571" s="70">
        <v>0</v>
      </c>
      <c r="CA571" s="70">
        <v>0</v>
      </c>
      <c r="CB571" s="70">
        <v>0</v>
      </c>
      <c r="CC571" s="70">
        <v>0</v>
      </c>
      <c r="CD571" s="70">
        <v>0</v>
      </c>
    </row>
    <row r="572" spans="1:82">
      <c r="A572" s="70" t="s">
        <v>2337</v>
      </c>
      <c r="B572" s="70">
        <v>306</v>
      </c>
      <c r="C572" s="70">
        <v>18</v>
      </c>
      <c r="D572" s="70">
        <v>18</v>
      </c>
      <c r="E572" s="70">
        <v>2021</v>
      </c>
      <c r="F572" s="70" t="s">
        <v>160</v>
      </c>
      <c r="G572" s="70" t="s">
        <v>2319</v>
      </c>
      <c r="H572" s="70" t="s">
        <v>2320</v>
      </c>
      <c r="I572" s="148"/>
      <c r="J572" s="71">
        <v>152.68636036521698</v>
      </c>
      <c r="K572" s="71">
        <v>1.8427734525695301</v>
      </c>
      <c r="L572" s="71">
        <v>10.682076135388408</v>
      </c>
      <c r="M572" s="71">
        <v>28.265198398131918</v>
      </c>
      <c r="N572" s="71">
        <v>22.014267957526116</v>
      </c>
      <c r="O572" s="71">
        <v>26.115791846163553</v>
      </c>
      <c r="P572" s="71">
        <v>30.142558431860486</v>
      </c>
      <c r="Q572" s="71">
        <v>1.70285998724622</v>
      </c>
      <c r="R572" s="71">
        <v>0</v>
      </c>
      <c r="S572" s="71">
        <v>4.3368643957562298</v>
      </c>
      <c r="T572" s="72"/>
      <c r="U572" s="71">
        <v>9437835</v>
      </c>
      <c r="V572" s="71">
        <v>957</v>
      </c>
      <c r="W572" s="71">
        <v>334</v>
      </c>
      <c r="X572" s="71">
        <v>9788</v>
      </c>
      <c r="Y572" s="71">
        <v>12243</v>
      </c>
      <c r="Z572" s="71">
        <v>19215</v>
      </c>
      <c r="AA572" s="71">
        <v>6487</v>
      </c>
      <c r="AB572" s="71">
        <v>29165</v>
      </c>
      <c r="AC572" s="71">
        <v>0</v>
      </c>
      <c r="AD572" s="71">
        <v>4.3368643957562298</v>
      </c>
      <c r="AE572" s="72"/>
      <c r="AF572" s="71">
        <v>69985323.486143082</v>
      </c>
      <c r="AG572" s="71">
        <v>1511142.6244770335</v>
      </c>
      <c r="AH572" s="71">
        <v>2257770.0170821128</v>
      </c>
      <c r="AI572" s="71">
        <v>63718369.492540359</v>
      </c>
      <c r="AJ572" s="71">
        <v>45950717.244639538</v>
      </c>
      <c r="AK572" s="71">
        <v>0</v>
      </c>
      <c r="AL572" s="71">
        <v>0</v>
      </c>
      <c r="AM572" s="71">
        <v>3828311.2879145718</v>
      </c>
      <c r="AN572" s="71">
        <v>0</v>
      </c>
      <c r="AO572" s="71">
        <v>0</v>
      </c>
      <c r="AP572" s="71">
        <v>187251634.15279672</v>
      </c>
      <c r="AQ572" s="72"/>
      <c r="AR572" s="71">
        <v>803</v>
      </c>
      <c r="AS572" s="71">
        <v>259</v>
      </c>
      <c r="AT572" s="71">
        <v>0</v>
      </c>
      <c r="AU572" s="71">
        <v>3</v>
      </c>
      <c r="AV572" s="71">
        <v>0</v>
      </c>
      <c r="AW572" s="71">
        <v>2</v>
      </c>
      <c r="AX572" s="71"/>
      <c r="AY572" s="72"/>
      <c r="AZ572" s="71">
        <v>3646.2000000000021</v>
      </c>
      <c r="BA572" s="71">
        <v>18166.099999999999</v>
      </c>
      <c r="BB572" s="71">
        <v>0</v>
      </c>
      <c r="BC572" s="71">
        <v>699.9</v>
      </c>
      <c r="BD572" s="71">
        <v>0</v>
      </c>
      <c r="BE572" s="71">
        <v>5982</v>
      </c>
      <c r="BF572" s="71"/>
      <c r="BG572" s="72"/>
      <c r="BH572" s="71">
        <v>0</v>
      </c>
      <c r="BI572" s="71">
        <v>0</v>
      </c>
      <c r="BJ572" s="71">
        <v>28.475000000000001</v>
      </c>
      <c r="BK572" s="71">
        <v>0</v>
      </c>
      <c r="BL572" s="71">
        <v>0</v>
      </c>
      <c r="BM572" s="71">
        <v>0</v>
      </c>
      <c r="BN572" s="72"/>
      <c r="BO572" s="71">
        <v>0</v>
      </c>
      <c r="BP572" s="71">
        <v>0</v>
      </c>
      <c r="BQ572" s="71">
        <v>6</v>
      </c>
      <c r="BR572" s="71">
        <v>0</v>
      </c>
      <c r="BS572" s="71">
        <v>0</v>
      </c>
      <c r="BT572" s="71">
        <v>0</v>
      </c>
      <c r="BU572"/>
      <c r="BV572" s="70">
        <v>23.257000000000001</v>
      </c>
      <c r="BW572" s="70">
        <v>5.218</v>
      </c>
      <c r="BX572" s="70">
        <v>0</v>
      </c>
      <c r="BY572" s="70">
        <v>0</v>
      </c>
      <c r="BZ572" s="70">
        <v>0</v>
      </c>
      <c r="CA572" s="70">
        <v>0</v>
      </c>
      <c r="CB572" s="70">
        <v>0</v>
      </c>
      <c r="CC572" s="70">
        <v>0</v>
      </c>
      <c r="CD572" s="70">
        <v>0</v>
      </c>
    </row>
    <row r="573" spans="1:82">
      <c r="A573" s="70" t="s">
        <v>2338</v>
      </c>
      <c r="B573" s="70">
        <v>306</v>
      </c>
      <c r="C573" s="70">
        <v>19</v>
      </c>
      <c r="D573" s="70">
        <v>18</v>
      </c>
      <c r="E573" s="70">
        <v>2022</v>
      </c>
      <c r="F573" s="70" t="s">
        <v>161</v>
      </c>
      <c r="G573" s="70" t="s">
        <v>2319</v>
      </c>
      <c r="H573" s="70" t="s">
        <v>2320</v>
      </c>
      <c r="I573" s="148"/>
      <c r="J573" s="71">
        <v>122.50332566398282</v>
      </c>
      <c r="K573" s="71">
        <v>1.7711607049423808</v>
      </c>
      <c r="L573" s="71">
        <v>9.769972835411604</v>
      </c>
      <c r="M573" s="71">
        <v>31.834980804578645</v>
      </c>
      <c r="N573" s="71">
        <v>25.74617701742558</v>
      </c>
      <c r="O573" s="71">
        <v>27.488616857382823</v>
      </c>
      <c r="P573" s="71">
        <v>29.616722874299029</v>
      </c>
      <c r="Q573" s="71">
        <v>1.6881516037331483</v>
      </c>
      <c r="R573" s="71">
        <v>0</v>
      </c>
      <c r="S573" s="71">
        <v>3.999350941400321</v>
      </c>
      <c r="T573" s="72"/>
      <c r="U573" s="71">
        <v>8466849</v>
      </c>
      <c r="V573" s="71">
        <v>957</v>
      </c>
      <c r="W573" s="71">
        <v>334</v>
      </c>
      <c r="X573" s="71">
        <v>9788</v>
      </c>
      <c r="Y573" s="71">
        <v>12294</v>
      </c>
      <c r="Z573" s="71">
        <v>19216</v>
      </c>
      <c r="AA573" s="71">
        <v>6471</v>
      </c>
      <c r="AB573" s="71">
        <v>28676</v>
      </c>
      <c r="AC573" s="71">
        <v>0</v>
      </c>
      <c r="AD573" s="71">
        <v>3.999350941400321</v>
      </c>
      <c r="AE573" s="72"/>
      <c r="AF573" s="71">
        <v>53494408.990504831</v>
      </c>
      <c r="AG573" s="71">
        <v>1495133.598191832</v>
      </c>
      <c r="AH573" s="71">
        <v>2405204.1065250658</v>
      </c>
      <c r="AI573" s="71">
        <v>61715244.031193219</v>
      </c>
      <c r="AJ573" s="71">
        <v>48849521.491912387</v>
      </c>
      <c r="AK573" s="71">
        <v>0</v>
      </c>
      <c r="AL573" s="71">
        <v>0</v>
      </c>
      <c r="AM573" s="71">
        <v>3702854.2944184458</v>
      </c>
      <c r="AN573" s="71">
        <v>0</v>
      </c>
      <c r="AO573" s="71">
        <v>0</v>
      </c>
      <c r="AP573" s="71">
        <v>171662366.5127458</v>
      </c>
      <c r="AQ573" s="72"/>
      <c r="AR573" s="71">
        <v>831</v>
      </c>
      <c r="AS573" s="71">
        <v>263</v>
      </c>
      <c r="AT573" s="71">
        <v>0</v>
      </c>
      <c r="AU573" s="71">
        <v>3</v>
      </c>
      <c r="AV573" s="71">
        <v>0</v>
      </c>
      <c r="AW573" s="71">
        <v>2</v>
      </c>
      <c r="AX573" s="71"/>
      <c r="AY573" s="72"/>
      <c r="AZ573" s="71">
        <v>3797.800000000002</v>
      </c>
      <c r="BA573" s="71">
        <v>19272.100000000002</v>
      </c>
      <c r="BB573" s="71">
        <v>0</v>
      </c>
      <c r="BC573" s="71">
        <v>699.9</v>
      </c>
      <c r="BD573" s="71">
        <v>0</v>
      </c>
      <c r="BE573" s="71">
        <v>5981</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2339</v>
      </c>
      <c r="B574" s="70">
        <v>306</v>
      </c>
      <c r="C574" s="70">
        <v>20</v>
      </c>
      <c r="D574" s="70">
        <v>18</v>
      </c>
      <c r="E574" s="70">
        <v>2023</v>
      </c>
      <c r="F574" s="70" t="s">
        <v>1539</v>
      </c>
      <c r="G574" s="70" t="s">
        <v>2319</v>
      </c>
      <c r="H574" s="70" t="s">
        <v>2320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866</v>
      </c>
      <c r="AS574" s="71">
        <v>264</v>
      </c>
      <c r="AT574" s="71">
        <v>0</v>
      </c>
      <c r="AU574" s="71">
        <v>4</v>
      </c>
      <c r="AV574" s="71">
        <v>0</v>
      </c>
      <c r="AW574" s="71">
        <v>2</v>
      </c>
      <c r="AX574" s="71"/>
      <c r="AY574" s="72"/>
      <c r="AZ574" s="71">
        <v>3994.3000000000029</v>
      </c>
      <c r="BA574" s="71">
        <v>19305.100000000002</v>
      </c>
      <c r="BB574" s="71">
        <v>0</v>
      </c>
      <c r="BC574" s="71">
        <v>716.7</v>
      </c>
      <c r="BD574" s="71">
        <v>0</v>
      </c>
      <c r="BE574" s="71">
        <v>5981</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2340</v>
      </c>
      <c r="B575" s="70">
        <v>306</v>
      </c>
      <c r="C575" s="70">
        <v>21</v>
      </c>
      <c r="D575" s="70">
        <v>18</v>
      </c>
      <c r="E575" s="70">
        <v>2024</v>
      </c>
      <c r="F575" s="70" t="s">
        <v>1554</v>
      </c>
      <c r="G575" s="70" t="s">
        <v>2319</v>
      </c>
      <c r="H575" s="70" t="s">
        <v>2320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2341</v>
      </c>
      <c r="B576" s="70">
        <v>120</v>
      </c>
      <c r="C576" s="70">
        <v>1</v>
      </c>
      <c r="D576" s="70">
        <v>8</v>
      </c>
      <c r="E576" s="70">
        <v>1990</v>
      </c>
      <c r="F576" s="70" t="s">
        <v>787</v>
      </c>
      <c r="G576" s="70" t="s">
        <v>2342</v>
      </c>
      <c r="H576" s="70" t="s">
        <v>2343</v>
      </c>
      <c r="I576" s="148"/>
      <c r="J576" s="71">
        <v>29.027952665213061</v>
      </c>
      <c r="K576" s="71">
        <v>2.121578959219804</v>
      </c>
      <c r="L576" s="71">
        <v>0.85816454602962688</v>
      </c>
      <c r="M576" s="71">
        <v>9.6555343891342869</v>
      </c>
      <c r="N576" s="71">
        <v>16.558773266975042</v>
      </c>
      <c r="O576" s="71">
        <v>18.596602324657681</v>
      </c>
      <c r="P576" s="71">
        <v>16.173066661627079</v>
      </c>
      <c r="Q576" s="71">
        <v>1.49008955387433</v>
      </c>
      <c r="R576" s="71">
        <v>0</v>
      </c>
      <c r="S576" s="71">
        <v>1.726235287491537</v>
      </c>
      <c r="T576" s="72"/>
      <c r="U576" s="71">
        <v>4799618</v>
      </c>
      <c r="V576" s="71">
        <v>762</v>
      </c>
      <c r="W576" s="71">
        <v>9</v>
      </c>
      <c r="X576" s="71">
        <v>3309</v>
      </c>
      <c r="Y576" s="71">
        <v>6442</v>
      </c>
      <c r="Z576" s="71">
        <v>7649</v>
      </c>
      <c r="AA576" s="71">
        <v>3927</v>
      </c>
      <c r="AB576" s="71">
        <v>24194</v>
      </c>
      <c r="AC576" s="71">
        <v>0</v>
      </c>
      <c r="AD576" s="71">
        <v>1.726235287491537</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2344</v>
      </c>
      <c r="B577" s="70">
        <v>121</v>
      </c>
      <c r="C577" s="70">
        <v>2</v>
      </c>
      <c r="D577" s="70">
        <v>8</v>
      </c>
      <c r="E577" s="70">
        <v>2005</v>
      </c>
      <c r="F577" s="70" t="s">
        <v>789</v>
      </c>
      <c r="G577" s="1064" t="s">
        <v>2342</v>
      </c>
      <c r="H577" s="70" t="s">
        <v>2343</v>
      </c>
      <c r="I577" s="148"/>
      <c r="J577" s="71">
        <v>25.137836209010469</v>
      </c>
      <c r="K577" s="71">
        <v>1.8102668759542311</v>
      </c>
      <c r="L577" s="71">
        <v>0.59836153672728143</v>
      </c>
      <c r="M577" s="71">
        <v>24.374934184733739</v>
      </c>
      <c r="N577" s="71">
        <v>31.141630224533309</v>
      </c>
      <c r="O577" s="71">
        <v>32.565347574781761</v>
      </c>
      <c r="P577" s="71">
        <v>20.542090430319789</v>
      </c>
      <c r="Q577" s="71">
        <v>1.8275810258105301</v>
      </c>
      <c r="R577" s="71">
        <v>0</v>
      </c>
      <c r="S577" s="71">
        <v>6.3910478015054437</v>
      </c>
      <c r="T577" s="72"/>
      <c r="U577" s="71">
        <v>3808758</v>
      </c>
      <c r="V577" s="71">
        <v>767</v>
      </c>
      <c r="W577" s="71">
        <v>8</v>
      </c>
      <c r="X577" s="71">
        <v>4512</v>
      </c>
      <c r="Y577" s="71">
        <v>10449</v>
      </c>
      <c r="Z577" s="71">
        <v>15500</v>
      </c>
      <c r="AA577" s="71">
        <v>4085</v>
      </c>
      <c r="AB577" s="71">
        <v>31021</v>
      </c>
      <c r="AC577" s="71">
        <v>0</v>
      </c>
      <c r="AD577" s="71">
        <v>6.3910478015054437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2345</v>
      </c>
      <c r="B578" s="70">
        <v>122</v>
      </c>
      <c r="C578" s="70">
        <v>3</v>
      </c>
      <c r="D578" s="70">
        <v>8</v>
      </c>
      <c r="E578" s="70">
        <v>2006</v>
      </c>
      <c r="F578" s="70" t="s">
        <v>790</v>
      </c>
      <c r="G578" s="1064" t="s">
        <v>2342</v>
      </c>
      <c r="H578" s="70" t="s">
        <v>2343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2346</v>
      </c>
      <c r="B579" s="70">
        <v>123</v>
      </c>
      <c r="C579" s="70">
        <v>4</v>
      </c>
      <c r="D579" s="70">
        <v>8</v>
      </c>
      <c r="E579" s="70">
        <v>2007</v>
      </c>
      <c r="F579" s="70" t="s">
        <v>791</v>
      </c>
      <c r="G579" s="70" t="s">
        <v>2342</v>
      </c>
      <c r="H579" s="70" t="s">
        <v>2343</v>
      </c>
      <c r="I579" s="148"/>
      <c r="J579" s="71">
        <v>21.04545046444419</v>
      </c>
      <c r="K579" s="71">
        <v>1.8820783599259041</v>
      </c>
      <c r="L579" s="71">
        <v>1.730198374307137</v>
      </c>
      <c r="M579" s="71">
        <v>24.64659607751214</v>
      </c>
      <c r="N579" s="71">
        <v>34.158754408071182</v>
      </c>
      <c r="O579" s="71">
        <v>31.762887984620921</v>
      </c>
      <c r="P579" s="71">
        <v>20.574094182452381</v>
      </c>
      <c r="Q579" s="71">
        <v>1.9424326177530999</v>
      </c>
      <c r="R579" s="71">
        <v>0</v>
      </c>
      <c r="S579" s="71">
        <v>5.6126442940325996</v>
      </c>
      <c r="T579" s="72"/>
      <c r="U579" s="71">
        <v>3269292</v>
      </c>
      <c r="V579" s="71">
        <v>818</v>
      </c>
      <c r="W579" s="71">
        <v>22</v>
      </c>
      <c r="X579" s="71">
        <v>5750</v>
      </c>
      <c r="Y579" s="71">
        <v>10837</v>
      </c>
      <c r="Z579" s="71">
        <v>15716</v>
      </c>
      <c r="AA579" s="71">
        <v>4029</v>
      </c>
      <c r="AB579" s="71">
        <v>31227</v>
      </c>
      <c r="AC579" s="71">
        <v>0</v>
      </c>
      <c r="AD579" s="71">
        <v>5.6126442940325996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2347</v>
      </c>
      <c r="B580" s="70">
        <v>124</v>
      </c>
      <c r="C580" s="70">
        <v>5</v>
      </c>
      <c r="D580" s="70">
        <v>8</v>
      </c>
      <c r="E580" s="70">
        <v>2008</v>
      </c>
      <c r="F580" s="70" t="s">
        <v>792</v>
      </c>
      <c r="G580" s="70" t="s">
        <v>2342</v>
      </c>
      <c r="H580" s="70" t="s">
        <v>2343</v>
      </c>
      <c r="I580" s="148"/>
      <c r="J580" s="71">
        <v>19.88720130511372</v>
      </c>
      <c r="K580" s="71">
        <v>1.5017446282364439</v>
      </c>
      <c r="L580" s="71">
        <v>1.5654665170662869</v>
      </c>
      <c r="M580" s="71">
        <v>26.003417619713431</v>
      </c>
      <c r="N580" s="71">
        <v>34.731835187565913</v>
      </c>
      <c r="O580" s="71">
        <v>31.025606984077601</v>
      </c>
      <c r="P580" s="71">
        <v>19.953867186584159</v>
      </c>
      <c r="Q580" s="71">
        <v>1.91112312515872</v>
      </c>
      <c r="R580" s="71">
        <v>0</v>
      </c>
      <c r="S580" s="71">
        <v>5.4058990288826232</v>
      </c>
      <c r="T580" s="72"/>
      <c r="U580" s="71">
        <v>3390559</v>
      </c>
      <c r="V580" s="71">
        <v>818</v>
      </c>
      <c r="W580" s="71">
        <v>22</v>
      </c>
      <c r="X580" s="71">
        <v>5750</v>
      </c>
      <c r="Y580" s="71">
        <v>10976</v>
      </c>
      <c r="Z580" s="71">
        <v>15890</v>
      </c>
      <c r="AA580" s="71">
        <v>3912</v>
      </c>
      <c r="AB580" s="71">
        <v>31229</v>
      </c>
      <c r="AC580" s="71">
        <v>0</v>
      </c>
      <c r="AD580" s="71">
        <v>5.4058990288826232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2348</v>
      </c>
      <c r="B581" s="70">
        <v>125</v>
      </c>
      <c r="C581" s="70">
        <v>6</v>
      </c>
      <c r="D581" s="70">
        <v>8</v>
      </c>
      <c r="E581" s="70">
        <v>2009</v>
      </c>
      <c r="F581" s="70" t="s">
        <v>176</v>
      </c>
      <c r="G581" s="70" t="s">
        <v>2342</v>
      </c>
      <c r="H581" s="70" t="s">
        <v>2343</v>
      </c>
      <c r="I581" s="148"/>
      <c r="J581" s="71">
        <v>20.240830615797819</v>
      </c>
      <c r="K581" s="71">
        <v>1.413480786656504</v>
      </c>
      <c r="L581" s="71">
        <v>6.5142735360002021E-2</v>
      </c>
      <c r="M581" s="71">
        <v>22.13224516967</v>
      </c>
      <c r="N581" s="71">
        <v>32.624211094929713</v>
      </c>
      <c r="O581" s="71">
        <v>31.62656290810482</v>
      </c>
      <c r="P581" s="71">
        <v>19.401824110069889</v>
      </c>
      <c r="Q581" s="71">
        <v>1.8174201467668301</v>
      </c>
      <c r="R581" s="71">
        <v>0</v>
      </c>
      <c r="S581" s="71">
        <v>6.117846896920029</v>
      </c>
      <c r="T581" s="72"/>
      <c r="U581" s="71">
        <v>3080674</v>
      </c>
      <c r="V581" s="71">
        <v>898</v>
      </c>
      <c r="W581" s="71">
        <v>1</v>
      </c>
      <c r="X581" s="71">
        <v>5773</v>
      </c>
      <c r="Y581" s="71">
        <v>11097</v>
      </c>
      <c r="Z581" s="71">
        <v>15988</v>
      </c>
      <c r="AA581" s="71">
        <v>3905</v>
      </c>
      <c r="AB581" s="71">
        <v>31175</v>
      </c>
      <c r="AC581" s="71">
        <v>0</v>
      </c>
      <c r="AD581" s="71">
        <v>6.117846896920029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3.92</v>
      </c>
      <c r="BK581" s="71">
        <v>0</v>
      </c>
      <c r="BL581" s="71">
        <v>0</v>
      </c>
      <c r="BM581" s="71">
        <v>0</v>
      </c>
      <c r="BN581" s="72"/>
      <c r="BO581" s="71">
        <v>0</v>
      </c>
      <c r="BP581" s="71">
        <v>0</v>
      </c>
      <c r="BQ581" s="71">
        <v>1</v>
      </c>
      <c r="BR581" s="71">
        <v>0</v>
      </c>
      <c r="BS581" s="71">
        <v>0</v>
      </c>
      <c r="BT581" s="71">
        <v>0</v>
      </c>
      <c r="BU581"/>
      <c r="BV581" s="70">
        <v>3.92</v>
      </c>
      <c r="BW581" s="70">
        <v>0</v>
      </c>
      <c r="BX581" s="70">
        <v>0</v>
      </c>
      <c r="BY581" s="70">
        <v>0</v>
      </c>
      <c r="BZ581" s="70">
        <v>0</v>
      </c>
      <c r="CA581" s="70">
        <v>0</v>
      </c>
      <c r="CB581" s="70">
        <v>0</v>
      </c>
      <c r="CC581" s="70">
        <v>0</v>
      </c>
      <c r="CD581" s="70">
        <v>0</v>
      </c>
    </row>
    <row r="582" spans="1:82">
      <c r="A582" s="70" t="s">
        <v>2349</v>
      </c>
      <c r="B582" s="70">
        <v>126</v>
      </c>
      <c r="C582" s="70">
        <v>7</v>
      </c>
      <c r="D582" s="70">
        <v>8</v>
      </c>
      <c r="E582" s="70">
        <v>2010</v>
      </c>
      <c r="F582" s="70" t="s">
        <v>177</v>
      </c>
      <c r="G582" s="70" t="s">
        <v>2342</v>
      </c>
      <c r="H582" s="70" t="s">
        <v>2343</v>
      </c>
      <c r="I582" s="148"/>
      <c r="J582" s="71">
        <v>18.055161330571519</v>
      </c>
      <c r="K582" s="71">
        <v>1.4811647904131819</v>
      </c>
      <c r="L582" s="71">
        <v>7.2700509887193607E-2</v>
      </c>
      <c r="M582" s="71">
        <v>22.55370184000158</v>
      </c>
      <c r="N582" s="71">
        <v>36.168365176942402</v>
      </c>
      <c r="O582" s="71">
        <v>31.527536218479959</v>
      </c>
      <c r="P582" s="71">
        <v>19.934439818723369</v>
      </c>
      <c r="Q582" s="71">
        <v>1.8874072484548201</v>
      </c>
      <c r="R582" s="71">
        <v>0</v>
      </c>
      <c r="S582" s="71">
        <v>6.4518204897425129</v>
      </c>
      <c r="T582" s="72"/>
      <c r="U582" s="71">
        <v>2966462</v>
      </c>
      <c r="V582" s="71">
        <v>898</v>
      </c>
      <c r="W582" s="71">
        <v>1</v>
      </c>
      <c r="X582" s="71">
        <v>5773</v>
      </c>
      <c r="Y582" s="71">
        <v>11238</v>
      </c>
      <c r="Z582" s="71">
        <v>16012</v>
      </c>
      <c r="AA582" s="71">
        <v>3912</v>
      </c>
      <c r="AB582" s="71">
        <v>31023</v>
      </c>
      <c r="AC582" s="71">
        <v>0</v>
      </c>
      <c r="AD582" s="71">
        <v>6.4518204897425129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2350</v>
      </c>
      <c r="B583" s="70">
        <v>127</v>
      </c>
      <c r="C583" s="70">
        <v>8</v>
      </c>
      <c r="D583" s="70">
        <v>8</v>
      </c>
      <c r="E583" s="70">
        <v>2011</v>
      </c>
      <c r="F583" s="70" t="s">
        <v>178</v>
      </c>
      <c r="G583" s="70" t="s">
        <v>2342</v>
      </c>
      <c r="H583" s="70" t="s">
        <v>2343</v>
      </c>
      <c r="I583" s="148"/>
      <c r="J583" s="71">
        <v>19.12006329257693</v>
      </c>
      <c r="K583" s="71">
        <v>2.154028163784294</v>
      </c>
      <c r="L583" s="71">
        <v>4.1202462817600892E-2</v>
      </c>
      <c r="M583" s="71">
        <v>28.618164749523761</v>
      </c>
      <c r="N583" s="71">
        <v>39.040404166105219</v>
      </c>
      <c r="O583" s="71">
        <v>31.200193052084717</v>
      </c>
      <c r="P583" s="71">
        <v>19.511768861695746</v>
      </c>
      <c r="Q583" s="71">
        <v>2.16517227076787</v>
      </c>
      <c r="R583" s="71">
        <v>0</v>
      </c>
      <c r="S583" s="71">
        <v>7.7363879348781213</v>
      </c>
      <c r="T583" s="72"/>
      <c r="U583" s="71">
        <v>2728852</v>
      </c>
      <c r="V583" s="71">
        <v>898</v>
      </c>
      <c r="W583" s="71">
        <v>1</v>
      </c>
      <c r="X583" s="71">
        <v>5773</v>
      </c>
      <c r="Y583" s="71">
        <v>11349</v>
      </c>
      <c r="Z583" s="71">
        <v>16190</v>
      </c>
      <c r="AA583" s="71">
        <v>3943</v>
      </c>
      <c r="AB583" s="71">
        <v>30853</v>
      </c>
      <c r="AC583" s="71">
        <v>0</v>
      </c>
      <c r="AD583" s="71">
        <v>7.7363879348781213</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2351</v>
      </c>
      <c r="B584" s="70">
        <v>128</v>
      </c>
      <c r="C584" s="70">
        <v>9</v>
      </c>
      <c r="D584" s="70">
        <v>8</v>
      </c>
      <c r="E584" s="70">
        <v>2012</v>
      </c>
      <c r="F584" s="70" t="s">
        <v>179</v>
      </c>
      <c r="G584" s="70" t="s">
        <v>2342</v>
      </c>
      <c r="H584" s="70" t="s">
        <v>2343</v>
      </c>
      <c r="I584" s="148"/>
      <c r="J584" s="71">
        <v>22.448104463729191</v>
      </c>
      <c r="K584" s="71">
        <v>2.1004669310068449</v>
      </c>
      <c r="L584" s="71">
        <v>4.0903048172446527E-2</v>
      </c>
      <c r="M584" s="71">
        <v>29.584464581754862</v>
      </c>
      <c r="N584" s="71">
        <v>41.569947630323831</v>
      </c>
      <c r="O584" s="71">
        <v>31.266323851640308</v>
      </c>
      <c r="P584" s="71">
        <v>19.866635142899149</v>
      </c>
      <c r="Q584" s="71">
        <v>2.3593544246995202</v>
      </c>
      <c r="R584" s="71">
        <v>0</v>
      </c>
      <c r="S584" s="71">
        <v>8.6105055532120556</v>
      </c>
      <c r="T584" s="72"/>
      <c r="U584" s="71">
        <v>3063704</v>
      </c>
      <c r="V584" s="71">
        <v>898</v>
      </c>
      <c r="W584" s="71">
        <v>1</v>
      </c>
      <c r="X584" s="71">
        <v>5773</v>
      </c>
      <c r="Y584" s="71">
        <v>11480</v>
      </c>
      <c r="Z584" s="71">
        <v>16353</v>
      </c>
      <c r="AA584" s="71">
        <v>3992</v>
      </c>
      <c r="AB584" s="71">
        <v>30944</v>
      </c>
      <c r="AC584" s="71">
        <v>0</v>
      </c>
      <c r="AD584" s="71">
        <v>8.6105055532120556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4.5380000000000003</v>
      </c>
      <c r="BK584" s="71">
        <v>0</v>
      </c>
      <c r="BL584" s="71">
        <v>0</v>
      </c>
      <c r="BM584" s="71">
        <v>0</v>
      </c>
      <c r="BN584" s="72"/>
      <c r="BO584" s="71">
        <v>0</v>
      </c>
      <c r="BP584" s="71">
        <v>0</v>
      </c>
      <c r="BQ584" s="71">
        <v>1</v>
      </c>
      <c r="BR584" s="71">
        <v>0</v>
      </c>
      <c r="BS584" s="71">
        <v>0</v>
      </c>
      <c r="BT584" s="71">
        <v>0</v>
      </c>
      <c r="BU584"/>
      <c r="BV584" s="70">
        <v>4.5380000000000003</v>
      </c>
      <c r="BW584" s="70">
        <v>0</v>
      </c>
      <c r="BX584" s="70">
        <v>0</v>
      </c>
      <c r="BY584" s="70">
        <v>0</v>
      </c>
      <c r="BZ584" s="70">
        <v>0</v>
      </c>
      <c r="CA584" s="70">
        <v>0</v>
      </c>
      <c r="CB584" s="70">
        <v>0</v>
      </c>
      <c r="CC584" s="70">
        <v>0</v>
      </c>
      <c r="CD584" s="70">
        <v>0</v>
      </c>
    </row>
    <row r="585" spans="1:82">
      <c r="A585" s="70" t="s">
        <v>2352</v>
      </c>
      <c r="B585" s="70">
        <v>129</v>
      </c>
      <c r="C585" s="70">
        <v>10</v>
      </c>
      <c r="D585" s="70">
        <v>8</v>
      </c>
      <c r="E585" s="70">
        <v>2013</v>
      </c>
      <c r="F585" s="70" t="s">
        <v>180</v>
      </c>
      <c r="G585" s="70" t="s">
        <v>2342</v>
      </c>
      <c r="H585" s="70" t="s">
        <v>2343</v>
      </c>
      <c r="I585" s="148"/>
      <c r="J585" s="71">
        <v>24.124573005784139</v>
      </c>
      <c r="K585" s="71">
        <v>1.8106937635927309</v>
      </c>
      <c r="L585" s="71">
        <v>4.2184243571623717E-2</v>
      </c>
      <c r="M585" s="71">
        <v>28.502237263827649</v>
      </c>
      <c r="N585" s="71">
        <v>41.793441467889181</v>
      </c>
      <c r="O585" s="71">
        <v>30.420510108948605</v>
      </c>
      <c r="P585" s="71">
        <v>19.861566945472028</v>
      </c>
      <c r="Q585" s="71">
        <v>2.3850060855799802</v>
      </c>
      <c r="R585" s="71">
        <v>0</v>
      </c>
      <c r="S585" s="71">
        <v>9.6669940360757174</v>
      </c>
      <c r="T585" s="72"/>
      <c r="U585" s="71">
        <v>3046792</v>
      </c>
      <c r="V585" s="71">
        <v>898</v>
      </c>
      <c r="W585" s="71">
        <v>1</v>
      </c>
      <c r="X585" s="71">
        <v>5773</v>
      </c>
      <c r="Y585" s="71">
        <v>11557</v>
      </c>
      <c r="Z585" s="71">
        <v>16621</v>
      </c>
      <c r="AA585" s="71">
        <v>3976</v>
      </c>
      <c r="AB585" s="71">
        <v>30832</v>
      </c>
      <c r="AC585" s="71">
        <v>0</v>
      </c>
      <c r="AD585" s="71">
        <v>9.6669940360757174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2353</v>
      </c>
      <c r="B586" s="70">
        <v>130</v>
      </c>
      <c r="C586" s="70">
        <v>11</v>
      </c>
      <c r="D586" s="70">
        <v>8</v>
      </c>
      <c r="E586" s="70">
        <v>2014</v>
      </c>
      <c r="F586" s="70" t="s">
        <v>181</v>
      </c>
      <c r="G586" s="70" t="s">
        <v>2342</v>
      </c>
      <c r="H586" s="70" t="s">
        <v>2343</v>
      </c>
      <c r="I586" s="148"/>
      <c r="J586" s="71">
        <v>22.941511347132121</v>
      </c>
      <c r="K586" s="71">
        <v>1.668766118730425</v>
      </c>
      <c r="L586" s="71">
        <v>1.4367387566118781</v>
      </c>
      <c r="M586" s="71">
        <v>26.229265250877269</v>
      </c>
      <c r="N586" s="71">
        <v>36.473980151964042</v>
      </c>
      <c r="O586" s="71">
        <v>29.112652954813541</v>
      </c>
      <c r="P586" s="71">
        <v>20.120465537833084</v>
      </c>
      <c r="Q586" s="71">
        <v>2.2703106663034398</v>
      </c>
      <c r="R586" s="71">
        <v>0</v>
      </c>
      <c r="S586" s="71">
        <v>10.89125548049069</v>
      </c>
      <c r="T586" s="72"/>
      <c r="U586" s="71">
        <v>3219701</v>
      </c>
      <c r="V586" s="71">
        <v>728</v>
      </c>
      <c r="W586" s="71">
        <v>32</v>
      </c>
      <c r="X586" s="71">
        <v>5819</v>
      </c>
      <c r="Y586" s="71">
        <v>11609</v>
      </c>
      <c r="Z586" s="71">
        <v>16753</v>
      </c>
      <c r="AA586" s="71">
        <v>4007</v>
      </c>
      <c r="AB586" s="71">
        <v>30590</v>
      </c>
      <c r="AC586" s="71">
        <v>0</v>
      </c>
      <c r="AD586" s="71">
        <v>10.89125548049069</v>
      </c>
      <c r="AE586" s="72"/>
      <c r="AF586" s="71"/>
      <c r="AG586" s="71"/>
      <c r="AH586" s="71"/>
      <c r="AI586" s="71"/>
      <c r="AJ586" s="71"/>
      <c r="AK586" s="71"/>
      <c r="AL586" s="71"/>
      <c r="AM586" s="71"/>
      <c r="AN586" s="71"/>
      <c r="AO586" s="71"/>
      <c r="AP586" s="71"/>
      <c r="AQ586" s="72"/>
      <c r="AR586" s="71">
        <v>233</v>
      </c>
      <c r="AS586" s="71">
        <v>43</v>
      </c>
      <c r="AT586" s="71">
        <v>0</v>
      </c>
      <c r="AU586" s="71">
        <v>0</v>
      </c>
      <c r="AV586" s="71">
        <v>0</v>
      </c>
      <c r="AW586" s="71">
        <v>0</v>
      </c>
      <c r="AX586" s="71"/>
      <c r="AY586" s="72"/>
      <c r="AZ586" s="71">
        <v>966.1</v>
      </c>
      <c r="BA586" s="71">
        <v>1552.7</v>
      </c>
      <c r="BB586" s="71">
        <v>0</v>
      </c>
      <c r="BC586" s="71">
        <v>0</v>
      </c>
      <c r="BD586" s="71">
        <v>0</v>
      </c>
      <c r="BE586" s="71">
        <v>0</v>
      </c>
      <c r="BF586" s="71"/>
      <c r="BG586" s="72"/>
      <c r="BH586" s="71">
        <v>0</v>
      </c>
      <c r="BI586" s="71">
        <v>0</v>
      </c>
      <c r="BJ586" s="71">
        <v>4.7039999999999997</v>
      </c>
      <c r="BK586" s="71">
        <v>0</v>
      </c>
      <c r="BL586" s="71">
        <v>0</v>
      </c>
      <c r="BM586" s="71">
        <v>0</v>
      </c>
      <c r="BN586" s="72"/>
      <c r="BO586" s="71">
        <v>0</v>
      </c>
      <c r="BP586" s="71">
        <v>0</v>
      </c>
      <c r="BQ586" s="71">
        <v>1</v>
      </c>
      <c r="BR586" s="71">
        <v>0</v>
      </c>
      <c r="BS586" s="71">
        <v>0</v>
      </c>
      <c r="BT586" s="71">
        <v>0</v>
      </c>
      <c r="BU586"/>
      <c r="BV586" s="70">
        <v>4.7039999999999997</v>
      </c>
      <c r="BW586" s="70">
        <v>0</v>
      </c>
      <c r="BX586" s="70">
        <v>0</v>
      </c>
      <c r="BY586" s="70">
        <v>0</v>
      </c>
      <c r="BZ586" s="70">
        <v>0</v>
      </c>
      <c r="CA586" s="70">
        <v>0</v>
      </c>
      <c r="CB586" s="70">
        <v>0</v>
      </c>
      <c r="CC586" s="70">
        <v>0</v>
      </c>
      <c r="CD586" s="70">
        <v>0</v>
      </c>
    </row>
    <row r="587" spans="1:82">
      <c r="A587" s="70" t="s">
        <v>2354</v>
      </c>
      <c r="B587" s="70">
        <v>131</v>
      </c>
      <c r="C587" s="70">
        <v>12</v>
      </c>
      <c r="D587" s="70">
        <v>8</v>
      </c>
      <c r="E587" s="70">
        <v>2015</v>
      </c>
      <c r="F587" s="70" t="s">
        <v>182</v>
      </c>
      <c r="G587" s="70" t="s">
        <v>2342</v>
      </c>
      <c r="H587" s="70" t="s">
        <v>2343</v>
      </c>
      <c r="I587" s="148"/>
      <c r="J587" s="71">
        <v>14.845042955168861</v>
      </c>
      <c r="K587" s="71">
        <v>1.59388530167755</v>
      </c>
      <c r="L587" s="71">
        <v>1.5840571116557709</v>
      </c>
      <c r="M587" s="71">
        <v>27.485927265589979</v>
      </c>
      <c r="N587" s="71">
        <v>36.345659851234871</v>
      </c>
      <c r="O587" s="71">
        <v>28.964235392799083</v>
      </c>
      <c r="P587" s="71">
        <v>20.166513658583032</v>
      </c>
      <c r="Q587" s="71">
        <v>2.20294388018934</v>
      </c>
      <c r="R587" s="71">
        <v>0</v>
      </c>
      <c r="S587" s="71">
        <v>9.9934275571089444</v>
      </c>
      <c r="T587" s="72"/>
      <c r="U587" s="71">
        <v>2237338</v>
      </c>
      <c r="V587" s="71">
        <v>728</v>
      </c>
      <c r="W587" s="71">
        <v>32</v>
      </c>
      <c r="X587" s="71">
        <v>5819</v>
      </c>
      <c r="Y587" s="71">
        <v>11679</v>
      </c>
      <c r="Z587" s="71">
        <v>16828</v>
      </c>
      <c r="AA587" s="71">
        <v>4013</v>
      </c>
      <c r="AB587" s="71">
        <v>30321</v>
      </c>
      <c r="AC587" s="71">
        <v>0</v>
      </c>
      <c r="AD587" s="71">
        <v>9.9934275571089444</v>
      </c>
      <c r="AE587" s="72"/>
      <c r="AF587" s="71">
        <v>16943071.724229321</v>
      </c>
      <c r="AG587" s="71">
        <v>1316319.9657994739</v>
      </c>
      <c r="AH587" s="71">
        <v>333647.68568746152</v>
      </c>
      <c r="AI587" s="71">
        <v>41148820.669458628</v>
      </c>
      <c r="AJ587" s="71">
        <v>54957677.092972644</v>
      </c>
      <c r="AK587" s="71">
        <v>0</v>
      </c>
      <c r="AL587" s="71">
        <v>0</v>
      </c>
      <c r="AM587" s="71">
        <v>4155365.8581887749</v>
      </c>
      <c r="AN587" s="71">
        <v>0</v>
      </c>
      <c r="AO587" s="71">
        <v>0</v>
      </c>
      <c r="AP587" s="71">
        <v>118854902.99633631</v>
      </c>
      <c r="AQ587" s="72"/>
      <c r="AR587" s="71">
        <v>283</v>
      </c>
      <c r="AS587" s="71">
        <v>56</v>
      </c>
      <c r="AT587" s="71">
        <v>0</v>
      </c>
      <c r="AU587" s="71">
        <v>0</v>
      </c>
      <c r="AV587" s="71">
        <v>0</v>
      </c>
      <c r="AW587" s="71">
        <v>0</v>
      </c>
      <c r="AX587" s="71"/>
      <c r="AY587" s="72"/>
      <c r="AZ587" s="71">
        <v>1181.5</v>
      </c>
      <c r="BA587" s="71">
        <v>1806.5</v>
      </c>
      <c r="BB587" s="71">
        <v>0</v>
      </c>
      <c r="BC587" s="71">
        <v>0</v>
      </c>
      <c r="BD587" s="71">
        <v>0</v>
      </c>
      <c r="BE587" s="71">
        <v>0</v>
      </c>
      <c r="BF587" s="71"/>
      <c r="BG587" s="72"/>
      <c r="BH587" s="71">
        <v>0</v>
      </c>
      <c r="BI587" s="71">
        <v>0</v>
      </c>
      <c r="BJ587" s="71">
        <v>4.4450000000000003</v>
      </c>
      <c r="BK587" s="71">
        <v>0</v>
      </c>
      <c r="BL587" s="71">
        <v>0</v>
      </c>
      <c r="BM587" s="71">
        <v>0</v>
      </c>
      <c r="BN587" s="72"/>
      <c r="BO587" s="71">
        <v>0</v>
      </c>
      <c r="BP587" s="71">
        <v>0</v>
      </c>
      <c r="BQ587" s="71">
        <v>1</v>
      </c>
      <c r="BR587" s="71">
        <v>0</v>
      </c>
      <c r="BS587" s="71">
        <v>0</v>
      </c>
      <c r="BT587" s="71">
        <v>0</v>
      </c>
      <c r="BU587"/>
      <c r="BV587" s="70">
        <v>4.4450000000000003</v>
      </c>
      <c r="BW587" s="70">
        <v>0</v>
      </c>
      <c r="BX587" s="70">
        <v>0</v>
      </c>
      <c r="BY587" s="70">
        <v>0</v>
      </c>
      <c r="BZ587" s="70">
        <v>0</v>
      </c>
      <c r="CA587" s="70">
        <v>0</v>
      </c>
      <c r="CB587" s="70">
        <v>0</v>
      </c>
      <c r="CC587" s="70">
        <v>0</v>
      </c>
      <c r="CD587" s="70">
        <v>0</v>
      </c>
    </row>
    <row r="588" spans="1:82">
      <c r="A588" s="70" t="s">
        <v>2355</v>
      </c>
      <c r="B588" s="70">
        <v>132</v>
      </c>
      <c r="C588" s="70">
        <v>13</v>
      </c>
      <c r="D588" s="70">
        <v>8</v>
      </c>
      <c r="E588" s="70">
        <v>2016</v>
      </c>
      <c r="F588" s="70" t="s">
        <v>155</v>
      </c>
      <c r="G588" s="70" t="s">
        <v>2342</v>
      </c>
      <c r="H588" s="70" t="s">
        <v>2343</v>
      </c>
      <c r="I588" s="148"/>
      <c r="J588" s="71">
        <v>18.454953790203099</v>
      </c>
      <c r="K588" s="71">
        <v>1.591957134689008</v>
      </c>
      <c r="L588" s="71">
        <v>1.8559930447973756</v>
      </c>
      <c r="M588" s="71">
        <v>24.054712724620131</v>
      </c>
      <c r="N588" s="71">
        <v>32.190874559530293</v>
      </c>
      <c r="O588" s="71">
        <v>28.785938499929212</v>
      </c>
      <c r="P588" s="71">
        <v>20.061662865736707</v>
      </c>
      <c r="Q588" s="71">
        <v>2.1261653023800156</v>
      </c>
      <c r="R588" s="71">
        <v>0</v>
      </c>
      <c r="S588" s="71">
        <v>6.157265325749302</v>
      </c>
      <c r="T588" s="72"/>
      <c r="U588" s="71">
        <v>2907860</v>
      </c>
      <c r="V588" s="71">
        <v>728</v>
      </c>
      <c r="W588" s="71">
        <v>32</v>
      </c>
      <c r="X588" s="71">
        <v>5819</v>
      </c>
      <c r="Y588" s="71">
        <v>11760</v>
      </c>
      <c r="Z588" s="71">
        <v>16930</v>
      </c>
      <c r="AA588" s="71">
        <v>4129</v>
      </c>
      <c r="AB588" s="71">
        <v>30102</v>
      </c>
      <c r="AC588" s="71">
        <v>0</v>
      </c>
      <c r="AD588" s="71">
        <v>6.157265325749302</v>
      </c>
      <c r="AE588" s="72"/>
      <c r="AF588" s="71">
        <v>21463154.90101013</v>
      </c>
      <c r="AG588" s="71">
        <v>1265422.689201809</v>
      </c>
      <c r="AH588" s="71">
        <v>290504.19946182967</v>
      </c>
      <c r="AI588" s="71">
        <v>38434821.292422131</v>
      </c>
      <c r="AJ588" s="71">
        <v>47177554.974542551</v>
      </c>
      <c r="AK588" s="71">
        <v>0</v>
      </c>
      <c r="AL588" s="71">
        <v>0</v>
      </c>
      <c r="AM588" s="71">
        <v>4128557.8212297019</v>
      </c>
      <c r="AN588" s="71">
        <v>0</v>
      </c>
      <c r="AO588" s="71">
        <v>0</v>
      </c>
      <c r="AP588" s="71">
        <v>112760015.87786815</v>
      </c>
      <c r="AQ588" s="72"/>
      <c r="AR588" s="71">
        <v>321</v>
      </c>
      <c r="AS588" s="71">
        <v>66</v>
      </c>
      <c r="AT588" s="71">
        <v>0</v>
      </c>
      <c r="AU588" s="71">
        <v>0</v>
      </c>
      <c r="AV588" s="71">
        <v>0</v>
      </c>
      <c r="AW588" s="71">
        <v>0</v>
      </c>
      <c r="AX588" s="71"/>
      <c r="AY588" s="72"/>
      <c r="AZ588" s="71">
        <v>1324.9</v>
      </c>
      <c r="BA588" s="71">
        <v>2042.5</v>
      </c>
      <c r="BB588" s="71">
        <v>0</v>
      </c>
      <c r="BC588" s="71">
        <v>0</v>
      </c>
      <c r="BD588" s="71">
        <v>0</v>
      </c>
      <c r="BE588" s="71">
        <v>0</v>
      </c>
      <c r="BF588" s="71"/>
      <c r="BG588" s="72"/>
      <c r="BH588" s="71">
        <v>0</v>
      </c>
      <c r="BI588" s="71">
        <v>0</v>
      </c>
      <c r="BJ588" s="71">
        <v>4.6040000000000001</v>
      </c>
      <c r="BK588" s="71">
        <v>0</v>
      </c>
      <c r="BL588" s="71">
        <v>0</v>
      </c>
      <c r="BM588" s="71">
        <v>0</v>
      </c>
      <c r="BN588" s="72"/>
      <c r="BO588" s="71">
        <v>0</v>
      </c>
      <c r="BP588" s="71">
        <v>0</v>
      </c>
      <c r="BQ588" s="71">
        <v>1</v>
      </c>
      <c r="BR588" s="71">
        <v>0</v>
      </c>
      <c r="BS588" s="71">
        <v>0</v>
      </c>
      <c r="BT588" s="71">
        <v>0</v>
      </c>
      <c r="BU588"/>
      <c r="BV588" s="70">
        <v>4.6040000000000001</v>
      </c>
      <c r="BW588" s="70">
        <v>0</v>
      </c>
      <c r="BX588" s="70">
        <v>0</v>
      </c>
      <c r="BY588" s="70">
        <v>0</v>
      </c>
      <c r="BZ588" s="70">
        <v>0</v>
      </c>
      <c r="CA588" s="70">
        <v>0</v>
      </c>
      <c r="CB588" s="70">
        <v>0</v>
      </c>
      <c r="CC588" s="70">
        <v>0</v>
      </c>
      <c r="CD588" s="70">
        <v>0</v>
      </c>
    </row>
    <row r="589" spans="1:82">
      <c r="A589" s="70" t="s">
        <v>2356</v>
      </c>
      <c r="B589" s="70">
        <v>133</v>
      </c>
      <c r="C589" s="70">
        <v>14</v>
      </c>
      <c r="D589" s="70">
        <v>8</v>
      </c>
      <c r="E589" s="70">
        <v>2017</v>
      </c>
      <c r="F589" s="70" t="s">
        <v>156</v>
      </c>
      <c r="G589" s="70" t="s">
        <v>2342</v>
      </c>
      <c r="H589" s="70" t="s">
        <v>2343</v>
      </c>
      <c r="I589" s="148"/>
      <c r="J589" s="71">
        <v>16.736287956649754</v>
      </c>
      <c r="K589" s="71">
        <v>1.6582731866341227</v>
      </c>
      <c r="L589" s="71">
        <v>1.6237405441525798</v>
      </c>
      <c r="M589" s="71">
        <v>23.201825961411519</v>
      </c>
      <c r="N589" s="71">
        <v>35.125372481850341</v>
      </c>
      <c r="O589" s="71">
        <v>28.461732161424148</v>
      </c>
      <c r="P589" s="71">
        <v>19.775257254278539</v>
      </c>
      <c r="Q589" s="71">
        <v>2.04150068941926</v>
      </c>
      <c r="R589" s="71">
        <v>0</v>
      </c>
      <c r="S589" s="71">
        <v>5.7025782984064488</v>
      </c>
      <c r="T589" s="72"/>
      <c r="U589" s="71">
        <v>2866431</v>
      </c>
      <c r="V589" s="71">
        <v>728</v>
      </c>
      <c r="W589" s="71">
        <v>32</v>
      </c>
      <c r="X589" s="71">
        <v>5819</v>
      </c>
      <c r="Y589" s="71">
        <v>11859</v>
      </c>
      <c r="Z589" s="71">
        <v>17017</v>
      </c>
      <c r="AA589" s="71">
        <v>4096</v>
      </c>
      <c r="AB589" s="71">
        <v>29889</v>
      </c>
      <c r="AC589" s="71">
        <v>0</v>
      </c>
      <c r="AD589" s="71">
        <v>5.7025782984064488</v>
      </c>
      <c r="AE589" s="72"/>
      <c r="AF589" s="71">
        <v>19940470.237971939</v>
      </c>
      <c r="AG589" s="71">
        <v>1313013.6335837319</v>
      </c>
      <c r="AH589" s="71">
        <v>347222.22847656219</v>
      </c>
      <c r="AI589" s="71">
        <v>38524583.408256337</v>
      </c>
      <c r="AJ589" s="71">
        <v>51698357.242879331</v>
      </c>
      <c r="AK589" s="71">
        <v>0</v>
      </c>
      <c r="AL589" s="71">
        <v>0</v>
      </c>
      <c r="AM589" s="71">
        <v>4105758.741341399</v>
      </c>
      <c r="AN589" s="71">
        <v>0</v>
      </c>
      <c r="AO589" s="71">
        <v>0</v>
      </c>
      <c r="AP589" s="71">
        <v>115929405.49250929</v>
      </c>
      <c r="AQ589" s="72"/>
      <c r="AR589" s="71">
        <v>373</v>
      </c>
      <c r="AS589" s="71">
        <v>74</v>
      </c>
      <c r="AT589" s="71">
        <v>0</v>
      </c>
      <c r="AU589" s="71">
        <v>0</v>
      </c>
      <c r="AV589" s="71">
        <v>0</v>
      </c>
      <c r="AW589" s="71">
        <v>0</v>
      </c>
      <c r="AX589" s="71"/>
      <c r="AY589" s="72"/>
      <c r="AZ589" s="71">
        <v>1560.5</v>
      </c>
      <c r="BA589" s="71">
        <v>2260.6999999999998</v>
      </c>
      <c r="BB589" s="71">
        <v>0</v>
      </c>
      <c r="BC589" s="71">
        <v>0</v>
      </c>
      <c r="BD589" s="71">
        <v>0</v>
      </c>
      <c r="BE589" s="71">
        <v>0</v>
      </c>
      <c r="BF589" s="71"/>
      <c r="BG589" s="72"/>
      <c r="BH589" s="71">
        <v>0</v>
      </c>
      <c r="BI589" s="71">
        <v>0</v>
      </c>
      <c r="BJ589" s="71">
        <v>4.2919999999999998</v>
      </c>
      <c r="BK589" s="71">
        <v>0</v>
      </c>
      <c r="BL589" s="71">
        <v>0</v>
      </c>
      <c r="BM589" s="71">
        <v>0</v>
      </c>
      <c r="BN589" s="72"/>
      <c r="BO589" s="71">
        <v>0</v>
      </c>
      <c r="BP589" s="71">
        <v>0</v>
      </c>
      <c r="BQ589" s="71">
        <v>1</v>
      </c>
      <c r="BR589" s="71">
        <v>0</v>
      </c>
      <c r="BS589" s="71">
        <v>0</v>
      </c>
      <c r="BT589" s="71">
        <v>0</v>
      </c>
      <c r="BU589"/>
      <c r="BV589" s="70">
        <v>4.2919999999999998</v>
      </c>
      <c r="BW589" s="70">
        <v>0</v>
      </c>
      <c r="BX589" s="70">
        <v>0</v>
      </c>
      <c r="BY589" s="70">
        <v>0</v>
      </c>
      <c r="BZ589" s="70">
        <v>0</v>
      </c>
      <c r="CA589" s="70">
        <v>0</v>
      </c>
      <c r="CB589" s="70">
        <v>0</v>
      </c>
      <c r="CC589" s="70">
        <v>0</v>
      </c>
      <c r="CD589" s="70">
        <v>0</v>
      </c>
    </row>
    <row r="590" spans="1:82">
      <c r="A590" s="70" t="s">
        <v>2357</v>
      </c>
      <c r="B590" s="70">
        <v>134</v>
      </c>
      <c r="C590" s="70">
        <v>15</v>
      </c>
      <c r="D590" s="70">
        <v>8</v>
      </c>
      <c r="E590" s="70">
        <v>2018</v>
      </c>
      <c r="F590" s="70" t="s">
        <v>183</v>
      </c>
      <c r="G590" s="70" t="s">
        <v>2342</v>
      </c>
      <c r="H590" s="70" t="s">
        <v>2343</v>
      </c>
      <c r="I590" s="148"/>
      <c r="J590" s="71">
        <v>17.174910698166947</v>
      </c>
      <c r="K590" s="71">
        <v>1.5591978979923757</v>
      </c>
      <c r="L590" s="71">
        <v>1.5211477911708449</v>
      </c>
      <c r="M590" s="71">
        <v>22.939035340294641</v>
      </c>
      <c r="N590" s="71">
        <v>33.353737762158985</v>
      </c>
      <c r="O590" s="71">
        <v>28.012336751409535</v>
      </c>
      <c r="P590" s="71">
        <v>19.764825171343432</v>
      </c>
      <c r="Q590" s="71">
        <v>1.8719529138841799</v>
      </c>
      <c r="R590" s="71">
        <v>0</v>
      </c>
      <c r="S590" s="71">
        <v>5.9275433383025673</v>
      </c>
      <c r="T590" s="72"/>
      <c r="U590" s="71">
        <v>3129715</v>
      </c>
      <c r="V590" s="71">
        <v>728</v>
      </c>
      <c r="W590" s="71">
        <v>32</v>
      </c>
      <c r="X590" s="71">
        <v>5819</v>
      </c>
      <c r="Y590" s="71">
        <v>11951</v>
      </c>
      <c r="Z590" s="71">
        <v>17069</v>
      </c>
      <c r="AA590" s="71">
        <v>4135</v>
      </c>
      <c r="AB590" s="71">
        <v>29535</v>
      </c>
      <c r="AC590" s="71">
        <v>0</v>
      </c>
      <c r="AD590" s="71">
        <v>5.9275433383025673</v>
      </c>
      <c r="AE590" s="72"/>
      <c r="AF590" s="71">
        <v>20832434.461649042</v>
      </c>
      <c r="AG590" s="71">
        <v>1185729.6007860049</v>
      </c>
      <c r="AH590" s="71">
        <v>331398.0219528327</v>
      </c>
      <c r="AI590" s="71">
        <v>37541316.065138057</v>
      </c>
      <c r="AJ590" s="71">
        <v>52360694.459415451</v>
      </c>
      <c r="AK590" s="71">
        <v>0</v>
      </c>
      <c r="AL590" s="71">
        <v>0</v>
      </c>
      <c r="AM590" s="71">
        <v>4065525.5548685491</v>
      </c>
      <c r="AN590" s="71">
        <v>0</v>
      </c>
      <c r="AO590" s="71">
        <v>0</v>
      </c>
      <c r="AP590" s="71">
        <v>116317098.16380994</v>
      </c>
      <c r="AQ590" s="72"/>
      <c r="AR590" s="71">
        <v>421</v>
      </c>
      <c r="AS590" s="71">
        <v>77</v>
      </c>
      <c r="AT590" s="71">
        <v>0</v>
      </c>
      <c r="AU590" s="71">
        <v>0</v>
      </c>
      <c r="AV590" s="71">
        <v>0</v>
      </c>
      <c r="AW590" s="71">
        <v>0</v>
      </c>
      <c r="AX590" s="71"/>
      <c r="AY590" s="72"/>
      <c r="AZ590" s="71">
        <v>1781.8</v>
      </c>
      <c r="BA590" s="71">
        <v>2332</v>
      </c>
      <c r="BB590" s="71">
        <v>0</v>
      </c>
      <c r="BC590" s="71">
        <v>0</v>
      </c>
      <c r="BD590" s="71">
        <v>0</v>
      </c>
      <c r="BE590" s="71">
        <v>0</v>
      </c>
      <c r="BF590" s="71"/>
      <c r="BG590" s="72"/>
      <c r="BH590" s="71">
        <v>0</v>
      </c>
      <c r="BI590" s="71">
        <v>0</v>
      </c>
      <c r="BJ590" s="71">
        <v>4.0369999999999999</v>
      </c>
      <c r="BK590" s="71">
        <v>0</v>
      </c>
      <c r="BL590" s="71">
        <v>0</v>
      </c>
      <c r="BM590" s="71">
        <v>0</v>
      </c>
      <c r="BN590" s="72"/>
      <c r="BO590" s="71">
        <v>0</v>
      </c>
      <c r="BP590" s="71">
        <v>0</v>
      </c>
      <c r="BQ590" s="71">
        <v>1</v>
      </c>
      <c r="BR590" s="71">
        <v>0</v>
      </c>
      <c r="BS590" s="71">
        <v>0</v>
      </c>
      <c r="BT590" s="71">
        <v>0</v>
      </c>
      <c r="BU590"/>
      <c r="BV590" s="70">
        <v>4.0369999999999999</v>
      </c>
      <c r="BW590" s="70">
        <v>0</v>
      </c>
      <c r="BX590" s="70">
        <v>0</v>
      </c>
      <c r="BY590" s="70">
        <v>0</v>
      </c>
      <c r="BZ590" s="70">
        <v>0</v>
      </c>
      <c r="CA590" s="70">
        <v>0</v>
      </c>
      <c r="CB590" s="70">
        <v>0</v>
      </c>
      <c r="CC590" s="70">
        <v>0</v>
      </c>
      <c r="CD590" s="70">
        <v>0</v>
      </c>
    </row>
    <row r="591" spans="1:82">
      <c r="A591" s="70" t="s">
        <v>2358</v>
      </c>
      <c r="B591" s="70">
        <v>135</v>
      </c>
      <c r="C591" s="70">
        <v>16</v>
      </c>
      <c r="D591" s="70">
        <v>8</v>
      </c>
      <c r="E591" s="70">
        <v>2019</v>
      </c>
      <c r="F591" s="70" t="s">
        <v>158</v>
      </c>
      <c r="G591" s="70" t="s">
        <v>2342</v>
      </c>
      <c r="H591" s="70" t="s">
        <v>2343</v>
      </c>
      <c r="I591" s="148"/>
      <c r="J591" s="71">
        <v>14.683638891492906</v>
      </c>
      <c r="K591" s="71">
        <v>1.3765165113500482</v>
      </c>
      <c r="L591" s="71">
        <v>1.5339529028026437</v>
      </c>
      <c r="M591" s="71">
        <v>21.719894859764391</v>
      </c>
      <c r="N591" s="71">
        <v>29.201674933000241</v>
      </c>
      <c r="O591" s="71">
        <v>27.217533598551686</v>
      </c>
      <c r="P591" s="71">
        <v>19.779035856194628</v>
      </c>
      <c r="Q591" s="71">
        <v>1.7997785530000101</v>
      </c>
      <c r="R591" s="71">
        <v>0</v>
      </c>
      <c r="S591" s="71">
        <v>5.8008772530371173</v>
      </c>
      <c r="T591" s="72"/>
      <c r="U591" s="71">
        <v>2796459</v>
      </c>
      <c r="V591" s="71">
        <v>728</v>
      </c>
      <c r="W591" s="71">
        <v>32</v>
      </c>
      <c r="X591" s="71">
        <v>5819</v>
      </c>
      <c r="Y591" s="71">
        <v>12036</v>
      </c>
      <c r="Z591" s="71">
        <v>17040</v>
      </c>
      <c r="AA591" s="71">
        <v>4107</v>
      </c>
      <c r="AB591" s="71">
        <v>29165</v>
      </c>
      <c r="AC591" s="71">
        <v>0</v>
      </c>
      <c r="AD591" s="71">
        <v>5.8008772530371173</v>
      </c>
      <c r="AE591" s="72"/>
      <c r="AF591" s="71">
        <v>18207281.361121871</v>
      </c>
      <c r="AG591" s="71">
        <v>1107271.1422286211</v>
      </c>
      <c r="AH591" s="71">
        <v>351385.19581106427</v>
      </c>
      <c r="AI591" s="71">
        <v>37028705.745841533</v>
      </c>
      <c r="AJ591" s="71">
        <v>46374539.689674526</v>
      </c>
      <c r="AK591" s="71">
        <v>0</v>
      </c>
      <c r="AL591" s="71">
        <v>0</v>
      </c>
      <c r="AM591" s="71">
        <v>3972053.4459975483</v>
      </c>
      <c r="AN591" s="71">
        <v>0</v>
      </c>
      <c r="AO591" s="71">
        <v>0</v>
      </c>
      <c r="AP591" s="71">
        <v>107041236.58067517</v>
      </c>
      <c r="AQ591" s="72"/>
      <c r="AR591" s="71">
        <v>461</v>
      </c>
      <c r="AS591" s="71">
        <v>82</v>
      </c>
      <c r="AT591" s="71">
        <v>0</v>
      </c>
      <c r="AU591" s="71">
        <v>0</v>
      </c>
      <c r="AV591" s="71">
        <v>0</v>
      </c>
      <c r="AW591" s="71">
        <v>0</v>
      </c>
      <c r="AX591" s="71"/>
      <c r="AY591" s="72"/>
      <c r="AZ591" s="71">
        <v>1947.6</v>
      </c>
      <c r="BA591" s="71">
        <v>2392.6999999999998</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2359</v>
      </c>
      <c r="B592" s="70">
        <v>136</v>
      </c>
      <c r="C592" s="70">
        <v>17</v>
      </c>
      <c r="D592" s="70">
        <v>8</v>
      </c>
      <c r="E592" s="70">
        <v>2020</v>
      </c>
      <c r="F592" s="70" t="s">
        <v>159</v>
      </c>
      <c r="G592" s="70" t="s">
        <v>2342</v>
      </c>
      <c r="H592" s="70" t="s">
        <v>2343</v>
      </c>
      <c r="I592" s="148"/>
      <c r="J592" s="71">
        <v>16.960892135715419</v>
      </c>
      <c r="K592" s="71">
        <v>1.4413923975167162</v>
      </c>
      <c r="L592" s="71">
        <v>3.5276875272262456</v>
      </c>
      <c r="M592" s="71">
        <v>18.444901355889069</v>
      </c>
      <c r="N592" s="71">
        <v>30.634542074681764</v>
      </c>
      <c r="O592" s="71">
        <v>23.798826668417693</v>
      </c>
      <c r="P592" s="71">
        <v>18.626774752940189</v>
      </c>
      <c r="Q592" s="71">
        <v>1.7002503806546501</v>
      </c>
      <c r="R592" s="71">
        <v>0</v>
      </c>
      <c r="S592" s="71">
        <v>6.3622438583347964</v>
      </c>
      <c r="T592" s="72"/>
      <c r="U592" s="71">
        <v>3036523</v>
      </c>
      <c r="V592" s="71">
        <v>696</v>
      </c>
      <c r="W592" s="71">
        <v>75</v>
      </c>
      <c r="X592" s="71">
        <v>5454</v>
      </c>
      <c r="Y592" s="71">
        <v>12125</v>
      </c>
      <c r="Z592" s="71">
        <v>17006</v>
      </c>
      <c r="AA592" s="71">
        <v>4111</v>
      </c>
      <c r="AB592" s="71">
        <v>28837</v>
      </c>
      <c r="AC592" s="71">
        <v>0</v>
      </c>
      <c r="AD592" s="71">
        <v>6.3622438583347964</v>
      </c>
      <c r="AE592" s="72"/>
      <c r="AF592" s="71">
        <v>21281364.166169051</v>
      </c>
      <c r="AG592" s="71">
        <v>1099322.7431479061</v>
      </c>
      <c r="AH592" s="71">
        <v>831929.11877394468</v>
      </c>
      <c r="AI592" s="71">
        <v>31492517.439783044</v>
      </c>
      <c r="AJ592" s="71">
        <v>52716087.025784127</v>
      </c>
      <c r="AK592" s="71"/>
      <c r="AL592" s="71"/>
      <c r="AM592" s="71">
        <v>3763548.8857523007</v>
      </c>
      <c r="AN592" s="71"/>
      <c r="AO592" s="71"/>
      <c r="AP592" s="71">
        <v>111184769.37941037</v>
      </c>
      <c r="AQ592" s="72"/>
      <c r="AR592" s="71">
        <v>494</v>
      </c>
      <c r="AS592" s="71">
        <v>82</v>
      </c>
      <c r="AT592" s="71">
        <v>0</v>
      </c>
      <c r="AU592" s="71">
        <v>0</v>
      </c>
      <c r="AV592" s="71">
        <v>0</v>
      </c>
      <c r="AW592" s="71">
        <v>0</v>
      </c>
      <c r="AX592" s="71"/>
      <c r="AY592" s="72"/>
      <c r="AZ592" s="71">
        <v>2097.3000000000011</v>
      </c>
      <c r="BA592" s="71">
        <v>2389.8000000000002</v>
      </c>
      <c r="BB592" s="71">
        <v>0</v>
      </c>
      <c r="BC592" s="71">
        <v>0</v>
      </c>
      <c r="BD592" s="71">
        <v>0</v>
      </c>
      <c r="BE592" s="71">
        <v>0</v>
      </c>
      <c r="BF592" s="71"/>
      <c r="BG592" s="72"/>
      <c r="BH592" s="71">
        <v>0</v>
      </c>
      <c r="BI592" s="71">
        <v>0</v>
      </c>
      <c r="BJ592" s="71">
        <v>3.5179999999999998</v>
      </c>
      <c r="BK592" s="71">
        <v>0</v>
      </c>
      <c r="BL592" s="71">
        <v>0</v>
      </c>
      <c r="BM592" s="71">
        <v>0</v>
      </c>
      <c r="BN592" s="72"/>
      <c r="BO592" s="71">
        <v>0</v>
      </c>
      <c r="BP592" s="71">
        <v>0</v>
      </c>
      <c r="BQ592" s="71">
        <v>1</v>
      </c>
      <c r="BR592" s="71">
        <v>0</v>
      </c>
      <c r="BS592" s="71">
        <v>0</v>
      </c>
      <c r="BT592" s="71">
        <v>0</v>
      </c>
      <c r="BU592"/>
      <c r="BV592" s="70">
        <v>3.5179999999999998</v>
      </c>
      <c r="BW592" s="70">
        <v>0</v>
      </c>
      <c r="BX592" s="70">
        <v>0</v>
      </c>
      <c r="BY592" s="70">
        <v>0</v>
      </c>
      <c r="BZ592" s="70">
        <v>0</v>
      </c>
      <c r="CA592" s="70">
        <v>0</v>
      </c>
      <c r="CB592" s="70">
        <v>0</v>
      </c>
      <c r="CC592" s="70">
        <v>0</v>
      </c>
      <c r="CD592" s="70">
        <v>0</v>
      </c>
    </row>
    <row r="593" spans="1:82">
      <c r="A593" s="70" t="s">
        <v>2360</v>
      </c>
      <c r="B593" s="70">
        <v>136</v>
      </c>
      <c r="C593" s="70">
        <v>18</v>
      </c>
      <c r="D593" s="70">
        <v>8</v>
      </c>
      <c r="E593" s="70">
        <v>2021</v>
      </c>
      <c r="F593" s="70" t="s">
        <v>160</v>
      </c>
      <c r="G593" s="70" t="s">
        <v>2342</v>
      </c>
      <c r="H593" s="70" t="s">
        <v>2343</v>
      </c>
      <c r="I593" s="148"/>
      <c r="J593" s="71">
        <v>15.614274870320319</v>
      </c>
      <c r="K593" s="71">
        <v>1.6049054331431529</v>
      </c>
      <c r="L593" s="71">
        <v>3.2434940530171961</v>
      </c>
      <c r="M593" s="71">
        <v>20.907710989971825</v>
      </c>
      <c r="N593" s="71">
        <v>30.336502477486288</v>
      </c>
      <c r="O593" s="71">
        <v>23.146080413227441</v>
      </c>
      <c r="P593" s="71">
        <v>19.394949729395048</v>
      </c>
      <c r="Q593" s="71">
        <v>1.6669519161967901</v>
      </c>
      <c r="R593" s="71">
        <v>0</v>
      </c>
      <c r="S593" s="71">
        <v>5.8895165236093074</v>
      </c>
      <c r="T593" s="72"/>
      <c r="U593" s="71">
        <v>3229447</v>
      </c>
      <c r="V593" s="71">
        <v>696</v>
      </c>
      <c r="W593" s="71">
        <v>75</v>
      </c>
      <c r="X593" s="71">
        <v>5454</v>
      </c>
      <c r="Y593" s="71">
        <v>12176</v>
      </c>
      <c r="Z593" s="71">
        <v>17030</v>
      </c>
      <c r="AA593" s="71">
        <v>4174</v>
      </c>
      <c r="AB593" s="71">
        <v>28550</v>
      </c>
      <c r="AC593" s="71">
        <v>0</v>
      </c>
      <c r="AD593" s="71">
        <v>5.8895165236093074</v>
      </c>
      <c r="AE593" s="72"/>
      <c r="AF593" s="71">
        <v>19733023.310216088</v>
      </c>
      <c r="AG593" s="71">
        <v>1237410.4160818185</v>
      </c>
      <c r="AH593" s="71">
        <v>732574.22380719276</v>
      </c>
      <c r="AI593" s="71">
        <v>35264370.515553996</v>
      </c>
      <c r="AJ593" s="71">
        <v>46473335.4920303</v>
      </c>
      <c r="AK593" s="71">
        <v>0</v>
      </c>
      <c r="AL593" s="71">
        <v>0</v>
      </c>
      <c r="AM593" s="71">
        <v>3747583.9969127732</v>
      </c>
      <c r="AN593" s="71">
        <v>0</v>
      </c>
      <c r="AO593" s="71">
        <v>0</v>
      </c>
      <c r="AP593" s="71">
        <v>107188297.95460218</v>
      </c>
      <c r="AQ593" s="72"/>
      <c r="AR593" s="71">
        <v>522</v>
      </c>
      <c r="AS593" s="71">
        <v>84</v>
      </c>
      <c r="AT593" s="71">
        <v>0</v>
      </c>
      <c r="AU593" s="71">
        <v>0</v>
      </c>
      <c r="AV593" s="71">
        <v>0</v>
      </c>
      <c r="AW593" s="71">
        <v>0</v>
      </c>
      <c r="AX593" s="71"/>
      <c r="AY593" s="72"/>
      <c r="AZ593" s="71">
        <v>2252.1000000000008</v>
      </c>
      <c r="BA593" s="71">
        <v>2459.1</v>
      </c>
      <c r="BB593" s="71">
        <v>0</v>
      </c>
      <c r="BC593" s="71">
        <v>0</v>
      </c>
      <c r="BD593" s="71">
        <v>0</v>
      </c>
      <c r="BE593" s="71">
        <v>0</v>
      </c>
      <c r="BF593" s="71"/>
      <c r="BG593" s="72"/>
      <c r="BH593" s="71">
        <v>0</v>
      </c>
      <c r="BI593" s="71">
        <v>0</v>
      </c>
      <c r="BJ593" s="71">
        <v>3.387</v>
      </c>
      <c r="BK593" s="71">
        <v>0</v>
      </c>
      <c r="BL593" s="71">
        <v>0</v>
      </c>
      <c r="BM593" s="71">
        <v>0</v>
      </c>
      <c r="BN593" s="72"/>
      <c r="BO593" s="71">
        <v>0</v>
      </c>
      <c r="BP593" s="71">
        <v>0</v>
      </c>
      <c r="BQ593" s="71">
        <v>1</v>
      </c>
      <c r="BR593" s="71">
        <v>0</v>
      </c>
      <c r="BS593" s="71">
        <v>0</v>
      </c>
      <c r="BT593" s="71">
        <v>0</v>
      </c>
      <c r="BU593"/>
      <c r="BV593" s="70">
        <v>3.387</v>
      </c>
      <c r="BW593" s="70">
        <v>0</v>
      </c>
      <c r="BX593" s="70">
        <v>0</v>
      </c>
      <c r="BY593" s="70">
        <v>0</v>
      </c>
      <c r="BZ593" s="70">
        <v>0</v>
      </c>
      <c r="CA593" s="70">
        <v>0</v>
      </c>
      <c r="CB593" s="70">
        <v>0</v>
      </c>
      <c r="CC593" s="70">
        <v>0</v>
      </c>
      <c r="CD593" s="70">
        <v>0</v>
      </c>
    </row>
    <row r="594" spans="1:82">
      <c r="A594" s="70" t="s">
        <v>2361</v>
      </c>
      <c r="B594" s="70">
        <v>136</v>
      </c>
      <c r="C594" s="70">
        <v>19</v>
      </c>
      <c r="D594" s="70">
        <v>8</v>
      </c>
      <c r="E594" s="70">
        <v>2022</v>
      </c>
      <c r="F594" s="70" t="s">
        <v>161</v>
      </c>
      <c r="G594" s="70" t="s">
        <v>2342</v>
      </c>
      <c r="H594" s="70" t="s">
        <v>2343</v>
      </c>
      <c r="I594" s="148"/>
      <c r="J594" s="71">
        <v>14.845567967030139</v>
      </c>
      <c r="K594" s="71">
        <v>1.5496096208220347</v>
      </c>
      <c r="L594" s="71">
        <v>2.6683118324688326</v>
      </c>
      <c r="M594" s="71">
        <v>20.137978463072091</v>
      </c>
      <c r="N594" s="71">
        <v>30.927346547850568</v>
      </c>
      <c r="O594" s="71">
        <v>24.322905517593679</v>
      </c>
      <c r="P594" s="71">
        <v>19.167800246880596</v>
      </c>
      <c r="Q594" s="71">
        <v>1.671785787516179</v>
      </c>
      <c r="R594" s="71">
        <v>0</v>
      </c>
      <c r="S594" s="71">
        <v>5.5444120765116036</v>
      </c>
      <c r="T594" s="72"/>
      <c r="U594" s="71">
        <v>3305734</v>
      </c>
      <c r="V594" s="71">
        <v>696</v>
      </c>
      <c r="W594" s="71">
        <v>75</v>
      </c>
      <c r="X594" s="71">
        <v>5454</v>
      </c>
      <c r="Y594" s="71">
        <v>12263</v>
      </c>
      <c r="Z594" s="71">
        <v>17003</v>
      </c>
      <c r="AA594" s="71">
        <v>4188</v>
      </c>
      <c r="AB594" s="71">
        <v>28398</v>
      </c>
      <c r="AC594" s="71">
        <v>0</v>
      </c>
      <c r="AD594" s="71">
        <v>5.5444120765116036</v>
      </c>
      <c r="AE594" s="72"/>
      <c r="AF594" s="71">
        <v>18375013.500311192</v>
      </c>
      <c r="AG594" s="71">
        <v>1240963.9282881676</v>
      </c>
      <c r="AH594" s="71">
        <v>725136.17598486366</v>
      </c>
      <c r="AI594" s="71">
        <v>33353268.117467016</v>
      </c>
      <c r="AJ594" s="71">
        <v>51450193.089684397</v>
      </c>
      <c r="AK594" s="71">
        <v>0</v>
      </c>
      <c r="AL594" s="71">
        <v>0</v>
      </c>
      <c r="AM594" s="71">
        <v>3666956.9065732681</v>
      </c>
      <c r="AN594" s="71">
        <v>0</v>
      </c>
      <c r="AO594" s="71">
        <v>0</v>
      </c>
      <c r="AP594" s="71">
        <v>108811531.7183089</v>
      </c>
      <c r="AQ594" s="72"/>
      <c r="AR594" s="71">
        <v>578</v>
      </c>
      <c r="AS594" s="71">
        <v>85</v>
      </c>
      <c r="AT594" s="71">
        <v>0</v>
      </c>
      <c r="AU594" s="71">
        <v>0</v>
      </c>
      <c r="AV594" s="71">
        <v>0</v>
      </c>
      <c r="AW594" s="71">
        <v>0</v>
      </c>
      <c r="AX594" s="71"/>
      <c r="AY594" s="72"/>
      <c r="AZ594" s="71">
        <v>2539.5000000000014</v>
      </c>
      <c r="BA594" s="71">
        <v>3759.1000000000004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2362</v>
      </c>
      <c r="B595" s="70">
        <v>136</v>
      </c>
      <c r="C595" s="70">
        <v>20</v>
      </c>
      <c r="D595" s="70">
        <v>8</v>
      </c>
      <c r="E595" s="70">
        <v>2023</v>
      </c>
      <c r="F595" s="70" t="s">
        <v>1539</v>
      </c>
      <c r="G595" s="70" t="s">
        <v>2342</v>
      </c>
      <c r="H595" s="70" t="s">
        <v>2343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614</v>
      </c>
      <c r="AS595" s="71">
        <v>85</v>
      </c>
      <c r="AT595" s="71">
        <v>0</v>
      </c>
      <c r="AU595" s="71">
        <v>0</v>
      </c>
      <c r="AV595" s="71">
        <v>0</v>
      </c>
      <c r="AW595" s="71">
        <v>0</v>
      </c>
      <c r="AX595" s="71"/>
      <c r="AY595" s="72"/>
      <c r="AZ595" s="71">
        <v>2699.9000000000019</v>
      </c>
      <c r="BA595" s="71">
        <v>3759.1000000000004</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2363</v>
      </c>
      <c r="B596" s="70">
        <v>136</v>
      </c>
      <c r="C596" s="70">
        <v>21</v>
      </c>
      <c r="D596" s="70">
        <v>8</v>
      </c>
      <c r="E596" s="70">
        <v>2024</v>
      </c>
      <c r="F596" s="70" t="s">
        <v>1554</v>
      </c>
      <c r="G596" s="1064" t="s">
        <v>2342</v>
      </c>
      <c r="H596" s="70" t="s">
        <v>2343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2364</v>
      </c>
      <c r="B597" s="70">
        <v>443</v>
      </c>
      <c r="C597" s="70">
        <v>1</v>
      </c>
      <c r="D597" s="70">
        <v>27</v>
      </c>
      <c r="E597" s="70">
        <v>1990</v>
      </c>
      <c r="F597" s="70" t="s">
        <v>787</v>
      </c>
      <c r="G597" s="1064" t="s">
        <v>2365</v>
      </c>
      <c r="H597" s="70" t="s">
        <v>2366</v>
      </c>
      <c r="I597" s="148"/>
      <c r="J597" s="71">
        <v>12.349385099832631</v>
      </c>
      <c r="K597" s="71">
        <v>1.058741806888883</v>
      </c>
      <c r="L597" s="71">
        <v>0.77913327039140812</v>
      </c>
      <c r="M597" s="71">
        <v>12.37543724879079</v>
      </c>
      <c r="N597" s="71">
        <v>21.91819992009609</v>
      </c>
      <c r="O597" s="71">
        <v>17.41015417007107</v>
      </c>
      <c r="P597" s="71">
        <v>13.10895624750675</v>
      </c>
      <c r="Q597" s="71">
        <v>1.6995544862016201</v>
      </c>
      <c r="R597" s="71">
        <v>0</v>
      </c>
      <c r="S597" s="71">
        <v>2.1308623707997421</v>
      </c>
      <c r="T597" s="72"/>
      <c r="U597" s="71">
        <v>3468385</v>
      </c>
      <c r="V597" s="71">
        <v>447</v>
      </c>
      <c r="W597" s="71">
        <v>9</v>
      </c>
      <c r="X597" s="71">
        <v>4727</v>
      </c>
      <c r="Y597" s="71">
        <v>8008</v>
      </c>
      <c r="Z597" s="71">
        <v>7161</v>
      </c>
      <c r="AA597" s="71">
        <v>3183</v>
      </c>
      <c r="AB597" s="71">
        <v>27595</v>
      </c>
      <c r="AC597" s="71">
        <v>0</v>
      </c>
      <c r="AD597" s="71">
        <v>2.1308623707997421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2367</v>
      </c>
      <c r="B598" s="70">
        <v>444</v>
      </c>
      <c r="C598" s="70">
        <v>2</v>
      </c>
      <c r="D598" s="70">
        <v>27</v>
      </c>
      <c r="E598" s="70">
        <v>2005</v>
      </c>
      <c r="F598" s="70" t="s">
        <v>789</v>
      </c>
      <c r="G598" s="70" t="s">
        <v>2365</v>
      </c>
      <c r="H598" s="70" t="s">
        <v>2366</v>
      </c>
      <c r="I598" s="148"/>
      <c r="J598" s="71">
        <v>9.7314299168844869</v>
      </c>
      <c r="K598" s="71">
        <v>0.82542223460047126</v>
      </c>
      <c r="L598" s="71">
        <v>0</v>
      </c>
      <c r="M598" s="71">
        <v>20.581632331565089</v>
      </c>
      <c r="N598" s="71">
        <v>30.93168914353932</v>
      </c>
      <c r="O598" s="71">
        <v>25.40937506899423</v>
      </c>
      <c r="P598" s="71">
        <v>13.486875528547779</v>
      </c>
      <c r="Q598" s="71">
        <v>1.6820037486506101</v>
      </c>
      <c r="R598" s="71">
        <v>0</v>
      </c>
      <c r="S598" s="71">
        <v>2.1791698267199999</v>
      </c>
      <c r="T598" s="72"/>
      <c r="U598" s="71">
        <v>1758371</v>
      </c>
      <c r="V598" s="71">
        <v>410</v>
      </c>
      <c r="W598" s="71">
        <v>0</v>
      </c>
      <c r="X598" s="71">
        <v>4271</v>
      </c>
      <c r="Y598" s="71">
        <v>10385</v>
      </c>
      <c r="Z598" s="71">
        <v>12094</v>
      </c>
      <c r="AA598" s="71">
        <v>2682</v>
      </c>
      <c r="AB598" s="71">
        <v>28550</v>
      </c>
      <c r="AC598" s="71">
        <v>0</v>
      </c>
      <c r="AD598" s="71">
        <v>2.1791698267199999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2368</v>
      </c>
      <c r="B599" s="70">
        <v>445</v>
      </c>
      <c r="C599" s="70">
        <v>3</v>
      </c>
      <c r="D599" s="70">
        <v>27</v>
      </c>
      <c r="E599" s="70">
        <v>2006</v>
      </c>
      <c r="F599" s="70" t="s">
        <v>790</v>
      </c>
      <c r="G599" s="70" t="s">
        <v>2365</v>
      </c>
      <c r="H599" s="70" t="s">
        <v>2366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2369</v>
      </c>
      <c r="B600" s="70">
        <v>446</v>
      </c>
      <c r="C600" s="70">
        <v>4</v>
      </c>
      <c r="D600" s="70">
        <v>27</v>
      </c>
      <c r="E600" s="70">
        <v>2007</v>
      </c>
      <c r="F600" s="70" t="s">
        <v>791</v>
      </c>
      <c r="G600" s="70" t="s">
        <v>2365</v>
      </c>
      <c r="H600" s="70" t="s">
        <v>2366</v>
      </c>
      <c r="I600" s="148"/>
      <c r="J600" s="71">
        <v>7.3992393390167006</v>
      </c>
      <c r="K600" s="71">
        <v>0.76597079203623586</v>
      </c>
      <c r="L600" s="71">
        <v>0</v>
      </c>
      <c r="M600" s="71">
        <v>20.821296247086359</v>
      </c>
      <c r="N600" s="71">
        <v>30.372103104173991</v>
      </c>
      <c r="O600" s="71">
        <v>24.608356076657191</v>
      </c>
      <c r="P600" s="71">
        <v>13.30754267547057</v>
      </c>
      <c r="Q600" s="71">
        <v>1.7659609318221601</v>
      </c>
      <c r="R600" s="71">
        <v>0</v>
      </c>
      <c r="S600" s="71">
        <v>2.1385886084900001</v>
      </c>
      <c r="T600" s="72"/>
      <c r="U600" s="71">
        <v>1921865</v>
      </c>
      <c r="V600" s="71">
        <v>388</v>
      </c>
      <c r="W600" s="71">
        <v>0</v>
      </c>
      <c r="X600" s="71">
        <v>5175</v>
      </c>
      <c r="Y600" s="71">
        <v>10582</v>
      </c>
      <c r="Z600" s="71">
        <v>12176</v>
      </c>
      <c r="AA600" s="71">
        <v>2606</v>
      </c>
      <c r="AB600" s="71">
        <v>28390</v>
      </c>
      <c r="AC600" s="71">
        <v>0</v>
      </c>
      <c r="AD600" s="71">
        <v>2.1385886084900001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2370</v>
      </c>
      <c r="B601" s="70">
        <v>447</v>
      </c>
      <c r="C601" s="70">
        <v>5</v>
      </c>
      <c r="D601" s="70">
        <v>27</v>
      </c>
      <c r="E601" s="70">
        <v>2008</v>
      </c>
      <c r="F601" s="70" t="s">
        <v>792</v>
      </c>
      <c r="G601" s="70" t="s">
        <v>2365</v>
      </c>
      <c r="H601" s="70" t="s">
        <v>2366</v>
      </c>
      <c r="I601" s="148"/>
      <c r="J601" s="71">
        <v>7.1589895948028657</v>
      </c>
      <c r="K601" s="71">
        <v>0.56543432473776634</v>
      </c>
      <c r="L601" s="71">
        <v>0</v>
      </c>
      <c r="M601" s="71">
        <v>22.782389479219351</v>
      </c>
      <c r="N601" s="71">
        <v>32.254854218884702</v>
      </c>
      <c r="O601" s="71">
        <v>23.682164072364841</v>
      </c>
      <c r="P601" s="71">
        <v>12.77210721758863</v>
      </c>
      <c r="Q601" s="71">
        <v>1.7405669065856899</v>
      </c>
      <c r="R601" s="71">
        <v>0</v>
      </c>
      <c r="S601" s="71">
        <v>1.5218597836500001</v>
      </c>
      <c r="T601" s="72"/>
      <c r="U601" s="71">
        <v>2001964</v>
      </c>
      <c r="V601" s="71">
        <v>388</v>
      </c>
      <c r="W601" s="71">
        <v>0</v>
      </c>
      <c r="X601" s="71">
        <v>5175</v>
      </c>
      <c r="Y601" s="71">
        <v>10767</v>
      </c>
      <c r="Z601" s="71">
        <v>12129</v>
      </c>
      <c r="AA601" s="71">
        <v>2504</v>
      </c>
      <c r="AB601" s="71">
        <v>28442</v>
      </c>
      <c r="AC601" s="71">
        <v>0</v>
      </c>
      <c r="AD601" s="71">
        <v>1.5218597836500001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2371</v>
      </c>
      <c r="B602" s="70">
        <v>448</v>
      </c>
      <c r="C602" s="70">
        <v>6</v>
      </c>
      <c r="D602" s="70">
        <v>27</v>
      </c>
      <c r="E602" s="70">
        <v>2009</v>
      </c>
      <c r="F602" s="70" t="s">
        <v>176</v>
      </c>
      <c r="G602" s="70" t="s">
        <v>2365</v>
      </c>
      <c r="H602" s="70" t="s">
        <v>2366</v>
      </c>
      <c r="I602" s="148"/>
      <c r="J602" s="71">
        <v>6.3189352665219909</v>
      </c>
      <c r="K602" s="71">
        <v>0.48204961656705142</v>
      </c>
      <c r="L602" s="71">
        <v>0</v>
      </c>
      <c r="M602" s="71">
        <v>18.657758602826569</v>
      </c>
      <c r="N602" s="71">
        <v>29.757226461266558</v>
      </c>
      <c r="O602" s="71">
        <v>24.13731052068395</v>
      </c>
      <c r="P602" s="71">
        <v>12.068381757582531</v>
      </c>
      <c r="Q602" s="71">
        <v>1.6611832263711499</v>
      </c>
      <c r="R602" s="71">
        <v>0</v>
      </c>
      <c r="S602" s="71">
        <v>1.8797389660799999</v>
      </c>
      <c r="T602" s="72"/>
      <c r="U602" s="71">
        <v>1737379</v>
      </c>
      <c r="V602" s="71">
        <v>345</v>
      </c>
      <c r="W602" s="71">
        <v>0</v>
      </c>
      <c r="X602" s="71">
        <v>5110</v>
      </c>
      <c r="Y602" s="71">
        <v>10908</v>
      </c>
      <c r="Z602" s="71">
        <v>12202</v>
      </c>
      <c r="AA602" s="71">
        <v>2429</v>
      </c>
      <c r="AB602" s="71">
        <v>28495</v>
      </c>
      <c r="AC602" s="71">
        <v>0</v>
      </c>
      <c r="AD602" s="71">
        <v>1.8797389660799999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3.45</v>
      </c>
      <c r="BK602" s="71">
        <v>0</v>
      </c>
      <c r="BL602" s="71">
        <v>0</v>
      </c>
      <c r="BM602" s="71">
        <v>0</v>
      </c>
      <c r="BN602" s="72"/>
      <c r="BO602" s="71">
        <v>0</v>
      </c>
      <c r="BP602" s="71">
        <v>0</v>
      </c>
      <c r="BQ602" s="71">
        <v>1</v>
      </c>
      <c r="BR602" s="71">
        <v>0</v>
      </c>
      <c r="BS602" s="71">
        <v>0</v>
      </c>
      <c r="BT602" s="71">
        <v>0</v>
      </c>
      <c r="BU602"/>
      <c r="BV602" s="70">
        <v>3.45</v>
      </c>
      <c r="BW602" s="70">
        <v>0</v>
      </c>
      <c r="BX602" s="70">
        <v>0</v>
      </c>
      <c r="BY602" s="70">
        <v>0</v>
      </c>
      <c r="BZ602" s="70">
        <v>0</v>
      </c>
      <c r="CA602" s="70">
        <v>0</v>
      </c>
      <c r="CB602" s="70">
        <v>0</v>
      </c>
      <c r="CC602" s="70">
        <v>0</v>
      </c>
      <c r="CD602" s="70">
        <v>0</v>
      </c>
    </row>
    <row r="603" spans="1:82">
      <c r="A603" s="70" t="s">
        <v>2372</v>
      </c>
      <c r="B603" s="70">
        <v>449</v>
      </c>
      <c r="C603" s="70">
        <v>7</v>
      </c>
      <c r="D603" s="70">
        <v>27</v>
      </c>
      <c r="E603" s="70">
        <v>2010</v>
      </c>
      <c r="F603" s="70" t="s">
        <v>177</v>
      </c>
      <c r="G603" s="70" t="s">
        <v>2365</v>
      </c>
      <c r="H603" s="70" t="s">
        <v>2366</v>
      </c>
      <c r="I603" s="148"/>
      <c r="J603" s="71">
        <v>7.0185433279332807</v>
      </c>
      <c r="K603" s="71">
        <v>0.53818764744026604</v>
      </c>
      <c r="L603" s="71">
        <v>0</v>
      </c>
      <c r="M603" s="71">
        <v>20.22674576447665</v>
      </c>
      <c r="N603" s="71">
        <v>29.458371933411609</v>
      </c>
      <c r="O603" s="71">
        <v>24.1713736334037</v>
      </c>
      <c r="P603" s="71">
        <v>12.12270765049665</v>
      </c>
      <c r="Q603" s="71">
        <v>1.7304427156561399</v>
      </c>
      <c r="R603" s="71">
        <v>0</v>
      </c>
      <c r="S603" s="71">
        <v>1.2971001704</v>
      </c>
      <c r="T603" s="72"/>
      <c r="U603" s="71">
        <v>1812728</v>
      </c>
      <c r="V603" s="71">
        <v>345</v>
      </c>
      <c r="W603" s="71">
        <v>0</v>
      </c>
      <c r="X603" s="71">
        <v>5110</v>
      </c>
      <c r="Y603" s="71">
        <v>10979</v>
      </c>
      <c r="Z603" s="71">
        <v>12276</v>
      </c>
      <c r="AA603" s="71">
        <v>2379</v>
      </c>
      <c r="AB603" s="71">
        <v>28443</v>
      </c>
      <c r="AC603" s="71">
        <v>0</v>
      </c>
      <c r="AD603" s="71">
        <v>1.2971001704</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3.238</v>
      </c>
      <c r="BK603" s="71">
        <v>0</v>
      </c>
      <c r="BL603" s="71">
        <v>0</v>
      </c>
      <c r="BM603" s="71">
        <v>0</v>
      </c>
      <c r="BN603" s="72"/>
      <c r="BO603" s="71">
        <v>0</v>
      </c>
      <c r="BP603" s="71">
        <v>0</v>
      </c>
      <c r="BQ603" s="71">
        <v>1</v>
      </c>
      <c r="BR603" s="71">
        <v>0</v>
      </c>
      <c r="BS603" s="71">
        <v>0</v>
      </c>
      <c r="BT603" s="71">
        <v>0</v>
      </c>
      <c r="BU603"/>
      <c r="BV603" s="70">
        <v>3.238</v>
      </c>
      <c r="BW603" s="70">
        <v>0</v>
      </c>
      <c r="BX603" s="70">
        <v>0</v>
      </c>
      <c r="BY603" s="70">
        <v>0</v>
      </c>
      <c r="BZ603" s="70">
        <v>0</v>
      </c>
      <c r="CA603" s="70">
        <v>0</v>
      </c>
      <c r="CB603" s="70">
        <v>0</v>
      </c>
      <c r="CC603" s="70">
        <v>0</v>
      </c>
      <c r="CD603" s="70">
        <v>0</v>
      </c>
    </row>
    <row r="604" spans="1:82">
      <c r="A604" s="70" t="s">
        <v>2373</v>
      </c>
      <c r="B604" s="70">
        <v>450</v>
      </c>
      <c r="C604" s="70">
        <v>8</v>
      </c>
      <c r="D604" s="70">
        <v>27</v>
      </c>
      <c r="E604" s="70">
        <v>2011</v>
      </c>
      <c r="F604" s="70" t="s">
        <v>178</v>
      </c>
      <c r="G604" s="70" t="s">
        <v>2365</v>
      </c>
      <c r="H604" s="70" t="s">
        <v>2366</v>
      </c>
      <c r="I604" s="148"/>
      <c r="J604" s="71">
        <v>9.1702923149350344</v>
      </c>
      <c r="K604" s="71">
        <v>0.76923106157198562</v>
      </c>
      <c r="L604" s="71">
        <v>0</v>
      </c>
      <c r="M604" s="71">
        <v>24.75118931660894</v>
      </c>
      <c r="N604" s="71">
        <v>37.462113683923228</v>
      </c>
      <c r="O604" s="71">
        <v>23.749918417164423</v>
      </c>
      <c r="P604" s="71">
        <v>11.485370410346389</v>
      </c>
      <c r="Q604" s="71">
        <v>1.9933788724325401</v>
      </c>
      <c r="R604" s="71">
        <v>0</v>
      </c>
      <c r="S604" s="71">
        <v>1.0626489584000001</v>
      </c>
      <c r="T604" s="72"/>
      <c r="U604" s="71">
        <v>1912889</v>
      </c>
      <c r="V604" s="71">
        <v>345</v>
      </c>
      <c r="W604" s="71">
        <v>0</v>
      </c>
      <c r="X604" s="71">
        <v>5110</v>
      </c>
      <c r="Y604" s="71">
        <v>11033</v>
      </c>
      <c r="Z604" s="71">
        <v>12324</v>
      </c>
      <c r="AA604" s="71">
        <v>2321</v>
      </c>
      <c r="AB604" s="71">
        <v>28405</v>
      </c>
      <c r="AC604" s="71">
        <v>0</v>
      </c>
      <c r="AD604" s="71">
        <v>1.0626489584000001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2.5720000000000001</v>
      </c>
      <c r="BK604" s="71">
        <v>0</v>
      </c>
      <c r="BL604" s="71">
        <v>0</v>
      </c>
      <c r="BM604" s="71">
        <v>0</v>
      </c>
      <c r="BN604" s="72"/>
      <c r="BO604" s="71">
        <v>0</v>
      </c>
      <c r="BP604" s="71">
        <v>0</v>
      </c>
      <c r="BQ604" s="71">
        <v>1</v>
      </c>
      <c r="BR604" s="71">
        <v>0</v>
      </c>
      <c r="BS604" s="71">
        <v>0</v>
      </c>
      <c r="BT604" s="71">
        <v>0</v>
      </c>
      <c r="BU604"/>
      <c r="BV604" s="70">
        <v>2.5720000000000001</v>
      </c>
      <c r="BW604" s="70">
        <v>0</v>
      </c>
      <c r="BX604" s="70">
        <v>0</v>
      </c>
      <c r="BY604" s="70">
        <v>0</v>
      </c>
      <c r="BZ604" s="70">
        <v>0</v>
      </c>
      <c r="CA604" s="70">
        <v>0</v>
      </c>
      <c r="CB604" s="70">
        <v>0</v>
      </c>
      <c r="CC604" s="70">
        <v>0</v>
      </c>
      <c r="CD604" s="70">
        <v>0</v>
      </c>
    </row>
    <row r="605" spans="1:82">
      <c r="A605" s="70" t="s">
        <v>2374</v>
      </c>
      <c r="B605" s="70">
        <v>451</v>
      </c>
      <c r="C605" s="70">
        <v>9</v>
      </c>
      <c r="D605" s="70">
        <v>27</v>
      </c>
      <c r="E605" s="70">
        <v>2012</v>
      </c>
      <c r="F605" s="70" t="s">
        <v>179</v>
      </c>
      <c r="G605" s="70" t="s">
        <v>2365</v>
      </c>
      <c r="H605" s="70" t="s">
        <v>2366</v>
      </c>
      <c r="I605" s="148"/>
      <c r="J605" s="71">
        <v>9.6668954948103671</v>
      </c>
      <c r="K605" s="71">
        <v>0.74834450866664415</v>
      </c>
      <c r="L605" s="71">
        <v>0</v>
      </c>
      <c r="M605" s="71">
        <v>25.389289772774561</v>
      </c>
      <c r="N605" s="71">
        <v>42.904415143606847</v>
      </c>
      <c r="O605" s="71">
        <v>23.668184611964495</v>
      </c>
      <c r="P605" s="71">
        <v>11.33672215819746</v>
      </c>
      <c r="Q605" s="71">
        <v>2.16957827542738</v>
      </c>
      <c r="R605" s="71">
        <v>0</v>
      </c>
      <c r="S605" s="71">
        <v>0</v>
      </c>
      <c r="T605" s="72"/>
      <c r="U605" s="71">
        <v>2019505</v>
      </c>
      <c r="V605" s="71">
        <v>345</v>
      </c>
      <c r="W605" s="71">
        <v>0</v>
      </c>
      <c r="X605" s="71">
        <v>5110</v>
      </c>
      <c r="Y605" s="71">
        <v>11145</v>
      </c>
      <c r="Z605" s="71">
        <v>12379</v>
      </c>
      <c r="AA605" s="71">
        <v>2278</v>
      </c>
      <c r="AB605" s="71">
        <v>28455</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2.952</v>
      </c>
      <c r="BK605" s="71">
        <v>0</v>
      </c>
      <c r="BL605" s="71">
        <v>0</v>
      </c>
      <c r="BM605" s="71">
        <v>0</v>
      </c>
      <c r="BN605" s="72"/>
      <c r="BO605" s="71">
        <v>0</v>
      </c>
      <c r="BP605" s="71">
        <v>0</v>
      </c>
      <c r="BQ605" s="71">
        <v>1</v>
      </c>
      <c r="BR605" s="71">
        <v>0</v>
      </c>
      <c r="BS605" s="71">
        <v>0</v>
      </c>
      <c r="BT605" s="71">
        <v>0</v>
      </c>
      <c r="BU605"/>
      <c r="BV605" s="70">
        <v>2.952</v>
      </c>
      <c r="BW605" s="70">
        <v>0</v>
      </c>
      <c r="BX605" s="70">
        <v>0</v>
      </c>
      <c r="BY605" s="70">
        <v>0</v>
      </c>
      <c r="BZ605" s="70">
        <v>0</v>
      </c>
      <c r="CA605" s="70">
        <v>0</v>
      </c>
      <c r="CB605" s="70">
        <v>0</v>
      </c>
      <c r="CC605" s="70">
        <v>0</v>
      </c>
      <c r="CD605" s="70">
        <v>0</v>
      </c>
    </row>
    <row r="606" spans="1:82">
      <c r="A606" s="70" t="s">
        <v>2375</v>
      </c>
      <c r="B606" s="70">
        <v>452</v>
      </c>
      <c r="C606" s="70">
        <v>10</v>
      </c>
      <c r="D606" s="70">
        <v>27</v>
      </c>
      <c r="E606" s="70">
        <v>2013</v>
      </c>
      <c r="F606" s="70" t="s">
        <v>180</v>
      </c>
      <c r="G606" s="70" t="s">
        <v>2365</v>
      </c>
      <c r="H606" s="70" t="s">
        <v>2366</v>
      </c>
      <c r="I606" s="148"/>
      <c r="J606" s="71">
        <v>8.5092444500643545</v>
      </c>
      <c r="K606" s="71">
        <v>0.6174396510869129</v>
      </c>
      <c r="L606" s="71">
        <v>0</v>
      </c>
      <c r="M606" s="71">
        <v>26.023713640683141</v>
      </c>
      <c r="N606" s="71">
        <v>44.447512367755877</v>
      </c>
      <c r="O606" s="71">
        <v>22.757272287748446</v>
      </c>
      <c r="P606" s="71">
        <v>11.204601272307283</v>
      </c>
      <c r="Q606" s="71">
        <v>2.1986581464205899</v>
      </c>
      <c r="R606" s="71">
        <v>0</v>
      </c>
      <c r="S606" s="71">
        <v>0</v>
      </c>
      <c r="T606" s="72"/>
      <c r="U606" s="71">
        <v>1768692</v>
      </c>
      <c r="V606" s="71">
        <v>345</v>
      </c>
      <c r="W606" s="71">
        <v>0</v>
      </c>
      <c r="X606" s="71">
        <v>5110</v>
      </c>
      <c r="Y606" s="71">
        <v>11220</v>
      </c>
      <c r="Z606" s="71">
        <v>12434</v>
      </c>
      <c r="AA606" s="71">
        <v>2243</v>
      </c>
      <c r="AB606" s="71">
        <v>28423</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3.383</v>
      </c>
      <c r="BK606" s="71">
        <v>0</v>
      </c>
      <c r="BL606" s="71">
        <v>0</v>
      </c>
      <c r="BM606" s="71">
        <v>0</v>
      </c>
      <c r="BN606" s="72"/>
      <c r="BO606" s="71">
        <v>0</v>
      </c>
      <c r="BP606" s="71">
        <v>0</v>
      </c>
      <c r="BQ606" s="71">
        <v>1</v>
      </c>
      <c r="BR606" s="71">
        <v>0</v>
      </c>
      <c r="BS606" s="71">
        <v>0</v>
      </c>
      <c r="BT606" s="71">
        <v>0</v>
      </c>
      <c r="BU606"/>
      <c r="BV606" s="70">
        <v>3.383</v>
      </c>
      <c r="BW606" s="70">
        <v>0</v>
      </c>
      <c r="BX606" s="70">
        <v>0</v>
      </c>
      <c r="BY606" s="70">
        <v>0</v>
      </c>
      <c r="BZ606" s="70">
        <v>0</v>
      </c>
      <c r="CA606" s="70">
        <v>0</v>
      </c>
      <c r="CB606" s="70">
        <v>0</v>
      </c>
      <c r="CC606" s="70">
        <v>0</v>
      </c>
      <c r="CD606" s="70">
        <v>0</v>
      </c>
    </row>
    <row r="607" spans="1:82">
      <c r="A607" s="70" t="s">
        <v>2376</v>
      </c>
      <c r="B607" s="70">
        <v>453</v>
      </c>
      <c r="C607" s="70">
        <v>11</v>
      </c>
      <c r="D607" s="70">
        <v>27</v>
      </c>
      <c r="E607" s="70">
        <v>2014</v>
      </c>
      <c r="F607" s="70" t="s">
        <v>181</v>
      </c>
      <c r="G607" s="70" t="s">
        <v>2365</v>
      </c>
      <c r="H607" s="70" t="s">
        <v>2366</v>
      </c>
      <c r="I607" s="148"/>
      <c r="J607" s="71">
        <v>8.2430274732626536</v>
      </c>
      <c r="K607" s="71">
        <v>0.58054288585499536</v>
      </c>
      <c r="L607" s="71">
        <v>0</v>
      </c>
      <c r="M607" s="71">
        <v>24.669476764936501</v>
      </c>
      <c r="N607" s="71">
        <v>43.805568722151911</v>
      </c>
      <c r="O607" s="71">
        <v>21.60206463805212</v>
      </c>
      <c r="P607" s="71">
        <v>11.117222535753045</v>
      </c>
      <c r="Q607" s="71">
        <v>2.1013918341195001</v>
      </c>
      <c r="R607" s="71">
        <v>0</v>
      </c>
      <c r="S607" s="71">
        <v>0</v>
      </c>
      <c r="T607" s="72"/>
      <c r="U607" s="71">
        <v>1907041</v>
      </c>
      <c r="V607" s="71">
        <v>273</v>
      </c>
      <c r="W607" s="71">
        <v>0</v>
      </c>
      <c r="X607" s="71">
        <v>4841</v>
      </c>
      <c r="Y607" s="71">
        <v>11283</v>
      </c>
      <c r="Z607" s="71">
        <v>12431</v>
      </c>
      <c r="AA607" s="71">
        <v>2214</v>
      </c>
      <c r="AB607" s="71">
        <v>28314</v>
      </c>
      <c r="AC607" s="71">
        <v>0</v>
      </c>
      <c r="AD607" s="71">
        <v>0</v>
      </c>
      <c r="AE607" s="72"/>
      <c r="AF607" s="71"/>
      <c r="AG607" s="71"/>
      <c r="AH607" s="71"/>
      <c r="AI607" s="71"/>
      <c r="AJ607" s="71"/>
      <c r="AK607" s="71"/>
      <c r="AL607" s="71"/>
      <c r="AM607" s="71"/>
      <c r="AN607" s="71"/>
      <c r="AO607" s="71"/>
      <c r="AP607" s="71"/>
      <c r="AQ607" s="72"/>
      <c r="AR607" s="71">
        <v>547</v>
      </c>
      <c r="AS607" s="71">
        <v>55</v>
      </c>
      <c r="AT607" s="71">
        <v>0</v>
      </c>
      <c r="AU607" s="71">
        <v>0</v>
      </c>
      <c r="AV607" s="71">
        <v>0</v>
      </c>
      <c r="AW607" s="71">
        <v>0</v>
      </c>
      <c r="AX607" s="71"/>
      <c r="AY607" s="72"/>
      <c r="AZ607" s="71">
        <v>2180.3000000000002</v>
      </c>
      <c r="BA607" s="71">
        <v>807.8</v>
      </c>
      <c r="BB607" s="71">
        <v>0</v>
      </c>
      <c r="BC607" s="71">
        <v>0</v>
      </c>
      <c r="BD607" s="71">
        <v>0</v>
      </c>
      <c r="BE607" s="71">
        <v>0</v>
      </c>
      <c r="BF607" s="71"/>
      <c r="BG607" s="72"/>
      <c r="BH607" s="71">
        <v>0</v>
      </c>
      <c r="BI607" s="71">
        <v>0</v>
      </c>
      <c r="BJ607" s="71">
        <v>3.581</v>
      </c>
      <c r="BK607" s="71">
        <v>0</v>
      </c>
      <c r="BL607" s="71">
        <v>0</v>
      </c>
      <c r="BM607" s="71">
        <v>0</v>
      </c>
      <c r="BN607" s="72"/>
      <c r="BO607" s="71">
        <v>0</v>
      </c>
      <c r="BP607" s="71">
        <v>0</v>
      </c>
      <c r="BQ607" s="71">
        <v>1</v>
      </c>
      <c r="BR607" s="71">
        <v>0</v>
      </c>
      <c r="BS607" s="71">
        <v>0</v>
      </c>
      <c r="BT607" s="71">
        <v>0</v>
      </c>
      <c r="BU607"/>
      <c r="BV607" s="70">
        <v>3.581</v>
      </c>
      <c r="BW607" s="70">
        <v>0</v>
      </c>
      <c r="BX607" s="70">
        <v>0</v>
      </c>
      <c r="BY607" s="70">
        <v>0</v>
      </c>
      <c r="BZ607" s="70">
        <v>0</v>
      </c>
      <c r="CA607" s="70">
        <v>0</v>
      </c>
      <c r="CB607" s="70">
        <v>0</v>
      </c>
      <c r="CC607" s="70">
        <v>0</v>
      </c>
      <c r="CD607" s="70">
        <v>0</v>
      </c>
    </row>
    <row r="608" spans="1:82">
      <c r="A608" s="70" t="s">
        <v>2377</v>
      </c>
      <c r="B608" s="70">
        <v>454</v>
      </c>
      <c r="C608" s="70">
        <v>12</v>
      </c>
      <c r="D608" s="70">
        <v>27</v>
      </c>
      <c r="E608" s="70">
        <v>2015</v>
      </c>
      <c r="F608" s="70" t="s">
        <v>182</v>
      </c>
      <c r="G608" s="70" t="s">
        <v>2365</v>
      </c>
      <c r="H608" s="70" t="s">
        <v>2366</v>
      </c>
      <c r="I608" s="148"/>
      <c r="J608" s="71">
        <v>7.7982351235164113</v>
      </c>
      <c r="K608" s="71">
        <v>0.60617814391430536</v>
      </c>
      <c r="L608" s="71">
        <v>0</v>
      </c>
      <c r="M608" s="71">
        <v>25.545862884277401</v>
      </c>
      <c r="N608" s="71">
        <v>40.672554998636087</v>
      </c>
      <c r="O608" s="71">
        <v>21.576875141676332</v>
      </c>
      <c r="P608" s="71">
        <v>11.120980495002305</v>
      </c>
      <c r="Q608" s="71">
        <v>2.05313119983742</v>
      </c>
      <c r="R608" s="71">
        <v>0</v>
      </c>
      <c r="S608" s="71">
        <v>0</v>
      </c>
      <c r="T608" s="72"/>
      <c r="U608" s="71">
        <v>1666985</v>
      </c>
      <c r="V608" s="71">
        <v>273</v>
      </c>
      <c r="W608" s="71">
        <v>0</v>
      </c>
      <c r="X608" s="71">
        <v>4841</v>
      </c>
      <c r="Y608" s="71">
        <v>11404</v>
      </c>
      <c r="Z608" s="71">
        <v>12536</v>
      </c>
      <c r="AA608" s="71">
        <v>2213</v>
      </c>
      <c r="AB608" s="71">
        <v>28259</v>
      </c>
      <c r="AC608" s="71">
        <v>0</v>
      </c>
      <c r="AD608" s="71">
        <v>0</v>
      </c>
      <c r="AE608" s="72"/>
      <c r="AF608" s="71">
        <v>10341793.39454476</v>
      </c>
      <c r="AG608" s="71">
        <v>448385.98440782068</v>
      </c>
      <c r="AH608" s="71">
        <v>0</v>
      </c>
      <c r="AI608" s="71">
        <v>31255961.641332939</v>
      </c>
      <c r="AJ608" s="71">
        <v>63616412.496961169</v>
      </c>
      <c r="AK608" s="71">
        <v>0</v>
      </c>
      <c r="AL608" s="71">
        <v>0</v>
      </c>
      <c r="AM608" s="71">
        <v>3872777.4079534509</v>
      </c>
      <c r="AN608" s="71">
        <v>0</v>
      </c>
      <c r="AO608" s="71">
        <v>0</v>
      </c>
      <c r="AP608" s="71">
        <v>109535330.92520015</v>
      </c>
      <c r="AQ608" s="72"/>
      <c r="AR608" s="71">
        <v>589</v>
      </c>
      <c r="AS608" s="71">
        <v>78</v>
      </c>
      <c r="AT608" s="71">
        <v>0</v>
      </c>
      <c r="AU608" s="71">
        <v>0</v>
      </c>
      <c r="AV608" s="71">
        <v>0</v>
      </c>
      <c r="AW608" s="71">
        <v>0</v>
      </c>
      <c r="AX608" s="71"/>
      <c r="AY608" s="72"/>
      <c r="AZ608" s="71">
        <v>2387.4</v>
      </c>
      <c r="BA608" s="71">
        <v>1461.5</v>
      </c>
      <c r="BB608" s="71">
        <v>0</v>
      </c>
      <c r="BC608" s="71">
        <v>0</v>
      </c>
      <c r="BD608" s="71">
        <v>0</v>
      </c>
      <c r="BE608" s="71">
        <v>0</v>
      </c>
      <c r="BF608" s="71"/>
      <c r="BG608" s="72"/>
      <c r="BH608" s="71">
        <v>0</v>
      </c>
      <c r="BI608" s="71">
        <v>0</v>
      </c>
      <c r="BJ608" s="71">
        <v>3.7269999999999999</v>
      </c>
      <c r="BK608" s="71">
        <v>0</v>
      </c>
      <c r="BL608" s="71">
        <v>0</v>
      </c>
      <c r="BM608" s="71">
        <v>0</v>
      </c>
      <c r="BN608" s="72"/>
      <c r="BO608" s="71">
        <v>0</v>
      </c>
      <c r="BP608" s="71">
        <v>0</v>
      </c>
      <c r="BQ608" s="71">
        <v>1</v>
      </c>
      <c r="BR608" s="71">
        <v>0</v>
      </c>
      <c r="BS608" s="71">
        <v>0</v>
      </c>
      <c r="BT608" s="71">
        <v>0</v>
      </c>
      <c r="BU608"/>
      <c r="BV608" s="70">
        <v>3.7269999999999999</v>
      </c>
      <c r="BW608" s="70">
        <v>0</v>
      </c>
      <c r="BX608" s="70">
        <v>0</v>
      </c>
      <c r="BY608" s="70">
        <v>0</v>
      </c>
      <c r="BZ608" s="70">
        <v>0</v>
      </c>
      <c r="CA608" s="70">
        <v>0</v>
      </c>
      <c r="CB608" s="70">
        <v>0</v>
      </c>
      <c r="CC608" s="70">
        <v>0</v>
      </c>
      <c r="CD608" s="70">
        <v>0</v>
      </c>
    </row>
    <row r="609" spans="1:82">
      <c r="A609" s="70" t="s">
        <v>2378</v>
      </c>
      <c r="B609" s="70">
        <v>455</v>
      </c>
      <c r="C609" s="70">
        <v>13</v>
      </c>
      <c r="D609" s="70">
        <v>27</v>
      </c>
      <c r="E609" s="70">
        <v>2016</v>
      </c>
      <c r="F609" s="70" t="s">
        <v>155</v>
      </c>
      <c r="G609" s="70" t="s">
        <v>2365</v>
      </c>
      <c r="H609" s="70" t="s">
        <v>2366</v>
      </c>
      <c r="I609" s="148"/>
      <c r="J609" s="71">
        <v>7.9986736701802359</v>
      </c>
      <c r="K609" s="71">
        <v>0.6005615068499186</v>
      </c>
      <c r="L609" s="71">
        <v>0</v>
      </c>
      <c r="M609" s="71">
        <v>22.421215225944426</v>
      </c>
      <c r="N609" s="71">
        <v>42.217971881523212</v>
      </c>
      <c r="O609" s="71">
        <v>21.328459098825281</v>
      </c>
      <c r="P609" s="71">
        <v>10.339360275681209</v>
      </c>
      <c r="Q609" s="71">
        <v>1.9987451241362595</v>
      </c>
      <c r="R609" s="71">
        <v>0</v>
      </c>
      <c r="S609" s="71">
        <v>0</v>
      </c>
      <c r="T609" s="72"/>
      <c r="U609" s="71">
        <v>1810615</v>
      </c>
      <c r="V609" s="71">
        <v>273</v>
      </c>
      <c r="W609" s="71">
        <v>0</v>
      </c>
      <c r="X609" s="71">
        <v>4841</v>
      </c>
      <c r="Y609" s="71">
        <v>11493</v>
      </c>
      <c r="Z609" s="71">
        <v>12544</v>
      </c>
      <c r="AA609" s="71">
        <v>2128</v>
      </c>
      <c r="AB609" s="71">
        <v>28298</v>
      </c>
      <c r="AC609" s="71">
        <v>0</v>
      </c>
      <c r="AD609" s="71">
        <v>0</v>
      </c>
      <c r="AE609" s="72"/>
      <c r="AF609" s="71">
        <v>11131019.4298965</v>
      </c>
      <c r="AG609" s="71">
        <v>427136.76464161271</v>
      </c>
      <c r="AH609" s="71">
        <v>0</v>
      </c>
      <c r="AI609" s="71">
        <v>33176964.754052881</v>
      </c>
      <c r="AJ609" s="71">
        <v>62017331.128656983</v>
      </c>
      <c r="AK609" s="71">
        <v>0</v>
      </c>
      <c r="AL609" s="71">
        <v>0</v>
      </c>
      <c r="AM609" s="71">
        <v>3881135.114781681</v>
      </c>
      <c r="AN609" s="71">
        <v>0</v>
      </c>
      <c r="AO609" s="71">
        <v>0</v>
      </c>
      <c r="AP609" s="71">
        <v>110633587.19202965</v>
      </c>
      <c r="AQ609" s="72"/>
      <c r="AR609" s="71">
        <v>636</v>
      </c>
      <c r="AS609" s="71">
        <v>88</v>
      </c>
      <c r="AT609" s="71">
        <v>0</v>
      </c>
      <c r="AU609" s="71">
        <v>0</v>
      </c>
      <c r="AV609" s="71">
        <v>0</v>
      </c>
      <c r="AW609" s="71">
        <v>0</v>
      </c>
      <c r="AX609" s="71"/>
      <c r="AY609" s="72"/>
      <c r="AZ609" s="71">
        <v>2613.6999999999998</v>
      </c>
      <c r="BA609" s="71">
        <v>1612.8</v>
      </c>
      <c r="BB609" s="71">
        <v>0</v>
      </c>
      <c r="BC609" s="71">
        <v>0</v>
      </c>
      <c r="BD609" s="71">
        <v>0</v>
      </c>
      <c r="BE609" s="71">
        <v>0</v>
      </c>
      <c r="BF609" s="71"/>
      <c r="BG609" s="72"/>
      <c r="BH609" s="71">
        <v>0</v>
      </c>
      <c r="BI609" s="71">
        <v>0</v>
      </c>
      <c r="BJ609" s="71">
        <v>3.5840000000000001</v>
      </c>
      <c r="BK609" s="71">
        <v>0</v>
      </c>
      <c r="BL609" s="71">
        <v>0</v>
      </c>
      <c r="BM609" s="71">
        <v>0</v>
      </c>
      <c r="BN609" s="72"/>
      <c r="BO609" s="71">
        <v>0</v>
      </c>
      <c r="BP609" s="71">
        <v>0</v>
      </c>
      <c r="BQ609" s="71">
        <v>1</v>
      </c>
      <c r="BR609" s="71">
        <v>0</v>
      </c>
      <c r="BS609" s="71">
        <v>0</v>
      </c>
      <c r="BT609" s="71">
        <v>0</v>
      </c>
      <c r="BU609"/>
      <c r="BV609" s="70">
        <v>3.5840000000000001</v>
      </c>
      <c r="BW609" s="70">
        <v>0</v>
      </c>
      <c r="BX609" s="70">
        <v>0</v>
      </c>
      <c r="BY609" s="70">
        <v>0</v>
      </c>
      <c r="BZ609" s="70">
        <v>0</v>
      </c>
      <c r="CA609" s="70">
        <v>0</v>
      </c>
      <c r="CB609" s="70">
        <v>0</v>
      </c>
      <c r="CC609" s="70">
        <v>0</v>
      </c>
      <c r="CD609" s="70">
        <v>0</v>
      </c>
    </row>
    <row r="610" spans="1:82">
      <c r="A610" s="70" t="s">
        <v>2379</v>
      </c>
      <c r="B610" s="70">
        <v>456</v>
      </c>
      <c r="C610" s="70">
        <v>14</v>
      </c>
      <c r="D610" s="70">
        <v>27</v>
      </c>
      <c r="E610" s="70">
        <v>2017</v>
      </c>
      <c r="F610" s="70" t="s">
        <v>156</v>
      </c>
      <c r="G610" s="70" t="s">
        <v>2365</v>
      </c>
      <c r="H610" s="70" t="s">
        <v>2366</v>
      </c>
      <c r="I610" s="148"/>
      <c r="J610" s="71">
        <v>6.82318964859184</v>
      </c>
      <c r="K610" s="71">
        <v>0.59199214192782046</v>
      </c>
      <c r="L610" s="71">
        <v>0</v>
      </c>
      <c r="M610" s="71">
        <v>20.178673457160798</v>
      </c>
      <c r="N610" s="71">
        <v>37.198908025988644</v>
      </c>
      <c r="O610" s="71">
        <v>21.085799927077289</v>
      </c>
      <c r="P610" s="71">
        <v>10.133853754084633</v>
      </c>
      <c r="Q610" s="71">
        <v>1.9275034111349101</v>
      </c>
      <c r="R610" s="71">
        <v>0</v>
      </c>
      <c r="S610" s="71">
        <v>0</v>
      </c>
      <c r="T610" s="72"/>
      <c r="U610" s="71">
        <v>1970258</v>
      </c>
      <c r="V610" s="71">
        <v>273</v>
      </c>
      <c r="W610" s="71">
        <v>0</v>
      </c>
      <c r="X610" s="71">
        <v>4841</v>
      </c>
      <c r="Y610" s="71">
        <v>11610</v>
      </c>
      <c r="Z610" s="71">
        <v>12607</v>
      </c>
      <c r="AA610" s="71">
        <v>2099</v>
      </c>
      <c r="AB610" s="71">
        <v>28220</v>
      </c>
      <c r="AC610" s="71">
        <v>0</v>
      </c>
      <c r="AD610" s="71">
        <v>0</v>
      </c>
      <c r="AE610" s="72"/>
      <c r="AF610" s="71">
        <v>10594566.699632701</v>
      </c>
      <c r="AG610" s="71">
        <v>439429.60546095599</v>
      </c>
      <c r="AH610" s="71">
        <v>0</v>
      </c>
      <c r="AI610" s="71">
        <v>34824639.823399119</v>
      </c>
      <c r="AJ610" s="71">
        <v>62818430.471282683</v>
      </c>
      <c r="AK610" s="71">
        <v>0</v>
      </c>
      <c r="AL610" s="71">
        <v>0</v>
      </c>
      <c r="AM610" s="71">
        <v>3876493.4149906081</v>
      </c>
      <c r="AN610" s="71">
        <v>0</v>
      </c>
      <c r="AO610" s="71">
        <v>0</v>
      </c>
      <c r="AP610" s="71">
        <v>112553560.01476607</v>
      </c>
      <c r="AQ610" s="72"/>
      <c r="AR610" s="71">
        <v>681</v>
      </c>
      <c r="AS610" s="71">
        <v>93</v>
      </c>
      <c r="AT610" s="71">
        <v>0</v>
      </c>
      <c r="AU610" s="71">
        <v>0</v>
      </c>
      <c r="AV610" s="71">
        <v>0</v>
      </c>
      <c r="AW610" s="71">
        <v>0</v>
      </c>
      <c r="AX610" s="71"/>
      <c r="AY610" s="72"/>
      <c r="AZ610" s="71">
        <v>2829.6</v>
      </c>
      <c r="BA610" s="71">
        <v>1809.1</v>
      </c>
      <c r="BB610" s="71">
        <v>0</v>
      </c>
      <c r="BC610" s="71">
        <v>0</v>
      </c>
      <c r="BD610" s="71">
        <v>0</v>
      </c>
      <c r="BE610" s="71">
        <v>0</v>
      </c>
      <c r="BF610" s="71"/>
      <c r="BG610" s="72"/>
      <c r="BH610" s="71">
        <v>0</v>
      </c>
      <c r="BI610" s="71">
        <v>0</v>
      </c>
      <c r="BJ610" s="71">
        <v>3.8730000000000002</v>
      </c>
      <c r="BK610" s="71">
        <v>0</v>
      </c>
      <c r="BL610" s="71">
        <v>0</v>
      </c>
      <c r="BM610" s="71">
        <v>0</v>
      </c>
      <c r="BN610" s="72"/>
      <c r="BO610" s="71">
        <v>0</v>
      </c>
      <c r="BP610" s="71">
        <v>0</v>
      </c>
      <c r="BQ610" s="71">
        <v>1</v>
      </c>
      <c r="BR610" s="71">
        <v>0</v>
      </c>
      <c r="BS610" s="71">
        <v>0</v>
      </c>
      <c r="BT610" s="71">
        <v>0</v>
      </c>
      <c r="BU610"/>
      <c r="BV610" s="70">
        <v>3.8730000000000002</v>
      </c>
      <c r="BW610" s="70">
        <v>0</v>
      </c>
      <c r="BX610" s="70">
        <v>0</v>
      </c>
      <c r="BY610" s="70">
        <v>0</v>
      </c>
      <c r="BZ610" s="70">
        <v>0</v>
      </c>
      <c r="CA610" s="70">
        <v>0</v>
      </c>
      <c r="CB610" s="70">
        <v>0</v>
      </c>
      <c r="CC610" s="70">
        <v>0</v>
      </c>
      <c r="CD610" s="70">
        <v>0</v>
      </c>
    </row>
    <row r="611" spans="1:82">
      <c r="A611" s="70" t="s">
        <v>2380</v>
      </c>
      <c r="B611" s="70">
        <v>457</v>
      </c>
      <c r="C611" s="70">
        <v>15</v>
      </c>
      <c r="D611" s="70">
        <v>27</v>
      </c>
      <c r="E611" s="70">
        <v>2018</v>
      </c>
      <c r="F611" s="70" t="s">
        <v>183</v>
      </c>
      <c r="G611" s="70" t="s">
        <v>2365</v>
      </c>
      <c r="H611" s="70" t="s">
        <v>2366</v>
      </c>
      <c r="I611" s="148"/>
      <c r="J611" s="71">
        <v>5.8497263014518337</v>
      </c>
      <c r="K611" s="71">
        <v>0.52822397249775621</v>
      </c>
      <c r="L611" s="71">
        <v>0</v>
      </c>
      <c r="M611" s="71">
        <v>17.869951461702996</v>
      </c>
      <c r="N611" s="71">
        <v>29.072757928744306</v>
      </c>
      <c r="O611" s="71">
        <v>20.788111174064358</v>
      </c>
      <c r="P611" s="71">
        <v>10.214614604875676</v>
      </c>
      <c r="Q611" s="71">
        <v>1.7975438154958301</v>
      </c>
      <c r="R611" s="71">
        <v>0</v>
      </c>
      <c r="S611" s="71">
        <v>0</v>
      </c>
      <c r="T611" s="72"/>
      <c r="U611" s="71">
        <v>1961819</v>
      </c>
      <c r="V611" s="71">
        <v>273</v>
      </c>
      <c r="W611" s="71">
        <v>0</v>
      </c>
      <c r="X611" s="71">
        <v>4841</v>
      </c>
      <c r="Y611" s="71">
        <v>11758</v>
      </c>
      <c r="Z611" s="71">
        <v>12667</v>
      </c>
      <c r="AA611" s="71">
        <v>2137</v>
      </c>
      <c r="AB611" s="71">
        <v>28361</v>
      </c>
      <c r="AC611" s="71">
        <v>0</v>
      </c>
      <c r="AD611" s="71">
        <v>0</v>
      </c>
      <c r="AE611" s="72"/>
      <c r="AF611" s="71">
        <v>10279842.44284088</v>
      </c>
      <c r="AG611" s="71">
        <v>385877.36536012328</v>
      </c>
      <c r="AH611" s="71">
        <v>0</v>
      </c>
      <c r="AI611" s="71">
        <v>34227402.779062867</v>
      </c>
      <c r="AJ611" s="71">
        <v>54915824.273507297</v>
      </c>
      <c r="AK611" s="71">
        <v>0</v>
      </c>
      <c r="AL611" s="71">
        <v>0</v>
      </c>
      <c r="AM611" s="71">
        <v>3903923.150893074</v>
      </c>
      <c r="AN611" s="71">
        <v>0</v>
      </c>
      <c r="AO611" s="71">
        <v>0</v>
      </c>
      <c r="AP611" s="71">
        <v>103712870.01166424</v>
      </c>
      <c r="AQ611" s="72"/>
      <c r="AR611" s="71">
        <v>745</v>
      </c>
      <c r="AS611" s="71">
        <v>103</v>
      </c>
      <c r="AT611" s="71">
        <v>0</v>
      </c>
      <c r="AU611" s="71">
        <v>0</v>
      </c>
      <c r="AV611" s="71">
        <v>0</v>
      </c>
      <c r="AW611" s="71">
        <v>0</v>
      </c>
      <c r="AX611" s="71"/>
      <c r="AY611" s="72"/>
      <c r="AZ611" s="71">
        <v>3123.5</v>
      </c>
      <c r="BA611" s="71">
        <v>1974</v>
      </c>
      <c r="BB611" s="71">
        <v>0</v>
      </c>
      <c r="BC611" s="71">
        <v>0</v>
      </c>
      <c r="BD611" s="71">
        <v>0</v>
      </c>
      <c r="BE611" s="71">
        <v>0</v>
      </c>
      <c r="BF611" s="71"/>
      <c r="BG611" s="72"/>
      <c r="BH611" s="71">
        <v>0</v>
      </c>
      <c r="BI611" s="71">
        <v>0</v>
      </c>
      <c r="BJ611" s="71">
        <v>4.0179999999999998</v>
      </c>
      <c r="BK611" s="71">
        <v>0</v>
      </c>
      <c r="BL611" s="71">
        <v>0</v>
      </c>
      <c r="BM611" s="71">
        <v>0</v>
      </c>
      <c r="BN611" s="72"/>
      <c r="BO611" s="71">
        <v>0</v>
      </c>
      <c r="BP611" s="71">
        <v>0</v>
      </c>
      <c r="BQ611" s="71">
        <v>1</v>
      </c>
      <c r="BR611" s="71">
        <v>0</v>
      </c>
      <c r="BS611" s="71">
        <v>0</v>
      </c>
      <c r="BT611" s="71">
        <v>0</v>
      </c>
      <c r="BU611"/>
      <c r="BV611" s="70">
        <v>4.0179999999999998</v>
      </c>
      <c r="BW611" s="70">
        <v>0</v>
      </c>
      <c r="BX611" s="70">
        <v>0</v>
      </c>
      <c r="BY611" s="70">
        <v>0</v>
      </c>
      <c r="BZ611" s="70">
        <v>0</v>
      </c>
      <c r="CA611" s="70">
        <v>0</v>
      </c>
      <c r="CB611" s="70">
        <v>0</v>
      </c>
      <c r="CC611" s="70">
        <v>0</v>
      </c>
      <c r="CD611" s="70">
        <v>0</v>
      </c>
    </row>
    <row r="612" spans="1:82">
      <c r="A612" s="70" t="s">
        <v>2381</v>
      </c>
      <c r="B612" s="70">
        <v>458</v>
      </c>
      <c r="C612" s="70">
        <v>16</v>
      </c>
      <c r="D612" s="70">
        <v>27</v>
      </c>
      <c r="E612" s="70">
        <v>2019</v>
      </c>
      <c r="F612" s="70" t="s">
        <v>158</v>
      </c>
      <c r="G612" s="70" t="s">
        <v>2365</v>
      </c>
      <c r="H612" s="70" t="s">
        <v>2366</v>
      </c>
      <c r="I612" s="148"/>
      <c r="J612" s="71">
        <v>5.665028756330404</v>
      </c>
      <c r="K612" s="71">
        <v>0.49018995525703507</v>
      </c>
      <c r="L612" s="71">
        <v>0</v>
      </c>
      <c r="M612" s="71">
        <v>15.925582626695425</v>
      </c>
      <c r="N612" s="71">
        <v>30.987412856839633</v>
      </c>
      <c r="O612" s="71">
        <v>20.395580194830195</v>
      </c>
      <c r="P612" s="71">
        <v>10.253120851677224</v>
      </c>
      <c r="Q612" s="71">
        <v>1.7487442014371399</v>
      </c>
      <c r="R612" s="71">
        <v>0</v>
      </c>
      <c r="S612" s="71">
        <v>0</v>
      </c>
      <c r="T612" s="72"/>
      <c r="U612" s="71">
        <v>1997590</v>
      </c>
      <c r="V612" s="71">
        <v>273</v>
      </c>
      <c r="W612" s="71">
        <v>0</v>
      </c>
      <c r="X612" s="71">
        <v>4841</v>
      </c>
      <c r="Y612" s="71">
        <v>11891</v>
      </c>
      <c r="Z612" s="71">
        <v>12769</v>
      </c>
      <c r="AA612" s="71">
        <v>2129</v>
      </c>
      <c r="AB612" s="71">
        <v>28338</v>
      </c>
      <c r="AC612" s="71">
        <v>0</v>
      </c>
      <c r="AD612" s="71">
        <v>0</v>
      </c>
      <c r="AE612" s="72"/>
      <c r="AF612" s="71">
        <v>10460395.17425953</v>
      </c>
      <c r="AG612" s="71">
        <v>376489.59824362048</v>
      </c>
      <c r="AH612" s="71">
        <v>0</v>
      </c>
      <c r="AI612" s="71">
        <v>31839909.558333389</v>
      </c>
      <c r="AJ612" s="71">
        <v>61219318.058237553</v>
      </c>
      <c r="AK612" s="71">
        <v>0</v>
      </c>
      <c r="AL612" s="71">
        <v>0</v>
      </c>
      <c r="AM612" s="71">
        <v>3859422.2716502151</v>
      </c>
      <c r="AN612" s="71">
        <v>0</v>
      </c>
      <c r="AO612" s="71">
        <v>0</v>
      </c>
      <c r="AP612" s="71">
        <v>107755534.6607243</v>
      </c>
      <c r="AQ612" s="72"/>
      <c r="AR612" s="71">
        <v>794</v>
      </c>
      <c r="AS612" s="71">
        <v>116</v>
      </c>
      <c r="AT612" s="71">
        <v>0</v>
      </c>
      <c r="AU612" s="71">
        <v>0</v>
      </c>
      <c r="AV612" s="71">
        <v>0</v>
      </c>
      <c r="AW612" s="71">
        <v>0</v>
      </c>
      <c r="AX612" s="71"/>
      <c r="AY612" s="72"/>
      <c r="AZ612" s="71">
        <v>3341.599999999999</v>
      </c>
      <c r="BA612" s="71">
        <v>2202.1</v>
      </c>
      <c r="BB612" s="71">
        <v>0</v>
      </c>
      <c r="BC612" s="71">
        <v>0</v>
      </c>
      <c r="BD612" s="71">
        <v>0</v>
      </c>
      <c r="BE612" s="71">
        <v>0</v>
      </c>
      <c r="BF612" s="71"/>
      <c r="BG612" s="72"/>
      <c r="BH612" s="71">
        <v>0</v>
      </c>
      <c r="BI612" s="71">
        <v>0</v>
      </c>
      <c r="BJ612" s="71">
        <v>3.43</v>
      </c>
      <c r="BK612" s="71">
        <v>0</v>
      </c>
      <c r="BL612" s="71">
        <v>0</v>
      </c>
      <c r="BM612" s="71">
        <v>0</v>
      </c>
      <c r="BN612" s="72"/>
      <c r="BO612" s="71">
        <v>0</v>
      </c>
      <c r="BP612" s="71">
        <v>0</v>
      </c>
      <c r="BQ612" s="71">
        <v>1</v>
      </c>
      <c r="BR612" s="71">
        <v>0</v>
      </c>
      <c r="BS612" s="71">
        <v>0</v>
      </c>
      <c r="BT612" s="71">
        <v>0</v>
      </c>
      <c r="BU612"/>
      <c r="BV612" s="70">
        <v>3.43</v>
      </c>
      <c r="BW612" s="70">
        <v>0</v>
      </c>
      <c r="BX612" s="70">
        <v>0</v>
      </c>
      <c r="BY612" s="70">
        <v>0</v>
      </c>
      <c r="BZ612" s="70">
        <v>0</v>
      </c>
      <c r="CA612" s="70">
        <v>0</v>
      </c>
      <c r="CB612" s="70">
        <v>0</v>
      </c>
      <c r="CC612" s="70">
        <v>0</v>
      </c>
      <c r="CD612" s="70">
        <v>0</v>
      </c>
    </row>
    <row r="613" spans="1:82">
      <c r="A613" s="70" t="s">
        <v>2382</v>
      </c>
      <c r="B613" s="70">
        <v>459</v>
      </c>
      <c r="C613" s="70">
        <v>17</v>
      </c>
      <c r="D613" s="70">
        <v>27</v>
      </c>
      <c r="E613" s="70">
        <v>2020</v>
      </c>
      <c r="F613" s="70" t="s">
        <v>159</v>
      </c>
      <c r="G613" s="70" t="s">
        <v>2365</v>
      </c>
      <c r="H613" s="70" t="s">
        <v>2366</v>
      </c>
      <c r="I613" s="148"/>
      <c r="J613" s="71">
        <v>6.2972430685024996</v>
      </c>
      <c r="K613" s="71">
        <v>0.62857963873006073</v>
      </c>
      <c r="L613" s="71">
        <v>5.1607040985572228E-2</v>
      </c>
      <c r="M613" s="71">
        <v>14.448185425524459</v>
      </c>
      <c r="N613" s="71">
        <v>28.260150745283369</v>
      </c>
      <c r="O613" s="71">
        <v>18.118511635658233</v>
      </c>
      <c r="P613" s="71">
        <v>9.7325011358101499</v>
      </c>
      <c r="Q613" s="71">
        <v>1.6656404360194801</v>
      </c>
      <c r="R613" s="71">
        <v>0</v>
      </c>
      <c r="S613" s="71">
        <v>0</v>
      </c>
      <c r="T613" s="72"/>
      <c r="U613" s="71">
        <v>1734348</v>
      </c>
      <c r="V613" s="71">
        <v>301</v>
      </c>
      <c r="W613" s="71">
        <v>2</v>
      </c>
      <c r="X613" s="71">
        <v>4945</v>
      </c>
      <c r="Y613" s="71">
        <v>11935</v>
      </c>
      <c r="Z613" s="71">
        <v>12947</v>
      </c>
      <c r="AA613" s="71">
        <v>2148</v>
      </c>
      <c r="AB613" s="71">
        <v>28250</v>
      </c>
      <c r="AC613" s="71">
        <v>0</v>
      </c>
      <c r="AD613" s="71">
        <v>0</v>
      </c>
      <c r="AE613" s="72"/>
      <c r="AF613" s="71">
        <v>10792220.303879829</v>
      </c>
      <c r="AG613" s="71">
        <v>443786.10200272955</v>
      </c>
      <c r="AH613" s="71">
        <v>14339.236042735356</v>
      </c>
      <c r="AI613" s="71">
        <v>27853159.398035564</v>
      </c>
      <c r="AJ613" s="71">
        <v>54024448.570582807</v>
      </c>
      <c r="AK613" s="71"/>
      <c r="AL613" s="71"/>
      <c r="AM613" s="71">
        <v>3686938.864046277</v>
      </c>
      <c r="AN613" s="71"/>
      <c r="AO613" s="71"/>
      <c r="AP613" s="71">
        <v>96814892.474589944</v>
      </c>
      <c r="AQ613" s="72"/>
      <c r="AR613" s="71">
        <v>833</v>
      </c>
      <c r="AS613" s="71">
        <v>120</v>
      </c>
      <c r="AT613" s="71">
        <v>0</v>
      </c>
      <c r="AU613" s="71">
        <v>0</v>
      </c>
      <c r="AV613" s="71">
        <v>0</v>
      </c>
      <c r="AW613" s="71">
        <v>0</v>
      </c>
      <c r="AX613" s="71"/>
      <c r="AY613" s="72"/>
      <c r="AZ613" s="71">
        <v>3528.9</v>
      </c>
      <c r="BA613" s="71">
        <v>2289.4</v>
      </c>
      <c r="BB613" s="71">
        <v>0</v>
      </c>
      <c r="BC613" s="71">
        <v>0</v>
      </c>
      <c r="BD613" s="71">
        <v>0</v>
      </c>
      <c r="BE613" s="71">
        <v>0</v>
      </c>
      <c r="BF613" s="71"/>
      <c r="BG613" s="72"/>
      <c r="BH613" s="71">
        <v>0</v>
      </c>
      <c r="BI613" s="71">
        <v>0</v>
      </c>
      <c r="BJ613" s="71">
        <v>3.12</v>
      </c>
      <c r="BK613" s="71">
        <v>0</v>
      </c>
      <c r="BL613" s="71">
        <v>0</v>
      </c>
      <c r="BM613" s="71">
        <v>0</v>
      </c>
      <c r="BN613" s="72"/>
      <c r="BO613" s="71">
        <v>0</v>
      </c>
      <c r="BP613" s="71">
        <v>0</v>
      </c>
      <c r="BQ613" s="71">
        <v>1</v>
      </c>
      <c r="BR613" s="71">
        <v>0</v>
      </c>
      <c r="BS613" s="71">
        <v>0</v>
      </c>
      <c r="BT613" s="71">
        <v>0</v>
      </c>
      <c r="BU613"/>
      <c r="BV613" s="70">
        <v>3.12</v>
      </c>
      <c r="BW613" s="70">
        <v>0</v>
      </c>
      <c r="BX613" s="70">
        <v>0</v>
      </c>
      <c r="BY613" s="70">
        <v>0</v>
      </c>
      <c r="BZ613" s="70">
        <v>0</v>
      </c>
      <c r="CA613" s="70">
        <v>0</v>
      </c>
      <c r="CB613" s="70">
        <v>0</v>
      </c>
      <c r="CC613" s="70">
        <v>0</v>
      </c>
      <c r="CD613" s="70">
        <v>0</v>
      </c>
    </row>
    <row r="614" spans="1:82">
      <c r="A614" s="70" t="s">
        <v>2383</v>
      </c>
      <c r="B614" s="70">
        <v>459</v>
      </c>
      <c r="C614" s="70">
        <v>18</v>
      </c>
      <c r="D614" s="70">
        <v>27</v>
      </c>
      <c r="E614" s="70">
        <v>2021</v>
      </c>
      <c r="F614" s="70" t="s">
        <v>160</v>
      </c>
      <c r="G614" s="70" t="s">
        <v>2365</v>
      </c>
      <c r="H614" s="70" t="s">
        <v>2366</v>
      </c>
      <c r="I614" s="148"/>
      <c r="J614" s="71">
        <v>5.4718814025017259</v>
      </c>
      <c r="K614" s="71">
        <v>0.65945968710727254</v>
      </c>
      <c r="L614" s="71">
        <v>5.763601666294741E-2</v>
      </c>
      <c r="M614" s="71">
        <v>14.565494795971544</v>
      </c>
      <c r="N614" s="71">
        <v>28.572640143831592</v>
      </c>
      <c r="O614" s="71">
        <v>17.647017503543459</v>
      </c>
      <c r="P614" s="71">
        <v>10.129609585548923</v>
      </c>
      <c r="Q614" s="71">
        <v>1.6493773968701699</v>
      </c>
      <c r="R614" s="71">
        <v>0</v>
      </c>
      <c r="S614" s="71">
        <v>0</v>
      </c>
      <c r="T614" s="72"/>
      <c r="U614" s="71">
        <v>1980912</v>
      </c>
      <c r="V614" s="71">
        <v>301</v>
      </c>
      <c r="W614" s="71">
        <v>2</v>
      </c>
      <c r="X614" s="71">
        <v>4945</v>
      </c>
      <c r="Y614" s="71">
        <v>12077</v>
      </c>
      <c r="Z614" s="71">
        <v>12984</v>
      </c>
      <c r="AA614" s="71">
        <v>2180</v>
      </c>
      <c r="AB614" s="71">
        <v>28249</v>
      </c>
      <c r="AC614" s="71">
        <v>0</v>
      </c>
      <c r="AD614" s="71">
        <v>0</v>
      </c>
      <c r="AE614" s="72"/>
      <c r="AF614" s="71">
        <v>11499746.017042689</v>
      </c>
      <c r="AG614" s="71">
        <v>482854.449486989</v>
      </c>
      <c r="AH614" s="71">
        <v>15465.463133498251</v>
      </c>
      <c r="AI614" s="71">
        <v>32280878.934834164</v>
      </c>
      <c r="AJ614" s="71">
        <v>58135207.172261909</v>
      </c>
      <c r="AK614" s="71">
        <v>0</v>
      </c>
      <c r="AL614" s="71">
        <v>0</v>
      </c>
      <c r="AM614" s="71">
        <v>3708073.5666826246</v>
      </c>
      <c r="AN614" s="71">
        <v>0</v>
      </c>
      <c r="AO614" s="71">
        <v>0</v>
      </c>
      <c r="AP614" s="71">
        <v>106122225.60344188</v>
      </c>
      <c r="AQ614" s="72"/>
      <c r="AR614" s="71">
        <v>893</v>
      </c>
      <c r="AS614" s="71">
        <v>122</v>
      </c>
      <c r="AT614" s="71">
        <v>0</v>
      </c>
      <c r="AU614" s="71">
        <v>0</v>
      </c>
      <c r="AV614" s="71">
        <v>0</v>
      </c>
      <c r="AW614" s="71">
        <v>0</v>
      </c>
      <c r="AX614" s="71"/>
      <c r="AY614" s="72"/>
      <c r="AZ614" s="71">
        <v>3883.6000000000008</v>
      </c>
      <c r="BA614" s="71">
        <v>2388.4</v>
      </c>
      <c r="BB614" s="71">
        <v>0</v>
      </c>
      <c r="BC614" s="71">
        <v>0</v>
      </c>
      <c r="BD614" s="71">
        <v>0</v>
      </c>
      <c r="BE614" s="71">
        <v>0</v>
      </c>
      <c r="BF614" s="71"/>
      <c r="BG614" s="72"/>
      <c r="BH614" s="71">
        <v>0</v>
      </c>
      <c r="BI614" s="71">
        <v>0</v>
      </c>
      <c r="BJ614" s="71">
        <v>3.4590000000000001</v>
      </c>
      <c r="BK614" s="71">
        <v>0</v>
      </c>
      <c r="BL614" s="71">
        <v>0</v>
      </c>
      <c r="BM614" s="71">
        <v>0</v>
      </c>
      <c r="BN614" s="72"/>
      <c r="BO614" s="71">
        <v>0</v>
      </c>
      <c r="BP614" s="71">
        <v>0</v>
      </c>
      <c r="BQ614" s="71">
        <v>1</v>
      </c>
      <c r="BR614" s="71">
        <v>0</v>
      </c>
      <c r="BS614" s="71">
        <v>0</v>
      </c>
      <c r="BT614" s="71">
        <v>0</v>
      </c>
      <c r="BU614"/>
      <c r="BV614" s="70">
        <v>3.4590000000000001</v>
      </c>
      <c r="BW614" s="70">
        <v>0</v>
      </c>
      <c r="BX614" s="70">
        <v>0</v>
      </c>
      <c r="BY614" s="70">
        <v>0</v>
      </c>
      <c r="BZ614" s="70">
        <v>0</v>
      </c>
      <c r="CA614" s="70">
        <v>0</v>
      </c>
      <c r="CB614" s="70">
        <v>0</v>
      </c>
      <c r="CC614" s="70">
        <v>0</v>
      </c>
      <c r="CD614" s="70">
        <v>0</v>
      </c>
    </row>
    <row r="615" spans="1:82">
      <c r="A615" s="70" t="s">
        <v>2384</v>
      </c>
      <c r="B615" s="70">
        <v>459</v>
      </c>
      <c r="C615" s="70">
        <v>19</v>
      </c>
      <c r="D615" s="70">
        <v>27</v>
      </c>
      <c r="E615" s="70">
        <v>2022</v>
      </c>
      <c r="F615" s="70" t="s">
        <v>161</v>
      </c>
      <c r="G615" s="1064" t="s">
        <v>2365</v>
      </c>
      <c r="H615" s="70" t="s">
        <v>2366</v>
      </c>
      <c r="I615" s="148"/>
      <c r="J615" s="71">
        <v>8.0805968184290879</v>
      </c>
      <c r="K615" s="71">
        <v>0.59355412024216103</v>
      </c>
      <c r="L615" s="71">
        <v>4.9067926404869115E-2</v>
      </c>
      <c r="M615" s="71">
        <v>16.719689780294939</v>
      </c>
      <c r="N615" s="71">
        <v>30.883284711011747</v>
      </c>
      <c r="O615" s="71">
        <v>18.633780348889918</v>
      </c>
      <c r="P615" s="71">
        <v>10.114813406305187</v>
      </c>
      <c r="Q615" s="71">
        <v>1.6577747649994929</v>
      </c>
      <c r="R615" s="71">
        <v>0</v>
      </c>
      <c r="S615" s="71">
        <v>0</v>
      </c>
      <c r="T615" s="72"/>
      <c r="U615" s="71">
        <v>2697485</v>
      </c>
      <c r="V615" s="71">
        <v>301</v>
      </c>
      <c r="W615" s="71">
        <v>2</v>
      </c>
      <c r="X615" s="71">
        <v>4945</v>
      </c>
      <c r="Y615" s="71">
        <v>12139</v>
      </c>
      <c r="Z615" s="71">
        <v>13026</v>
      </c>
      <c r="AA615" s="71">
        <v>2210</v>
      </c>
      <c r="AB615" s="71">
        <v>28160</v>
      </c>
      <c r="AC615" s="71">
        <v>0</v>
      </c>
      <c r="AD615" s="71">
        <v>0</v>
      </c>
      <c r="AE615" s="72"/>
      <c r="AF615" s="71">
        <v>13763076.653928708</v>
      </c>
      <c r="AG615" s="71">
        <v>466073.41935049713</v>
      </c>
      <c r="AH615" s="71">
        <v>15163.477713234804</v>
      </c>
      <c r="AI615" s="71">
        <v>32072064.098837487</v>
      </c>
      <c r="AJ615" s="71">
        <v>59841154.251535289</v>
      </c>
      <c r="AK615" s="71">
        <v>0</v>
      </c>
      <c r="AL615" s="71">
        <v>0</v>
      </c>
      <c r="AM615" s="71">
        <v>3636224.6105043739</v>
      </c>
      <c r="AN615" s="71">
        <v>0</v>
      </c>
      <c r="AO615" s="71">
        <v>0</v>
      </c>
      <c r="AP615" s="71">
        <v>109793756.51186959</v>
      </c>
      <c r="AQ615" s="72"/>
      <c r="AR615" s="71">
        <v>948</v>
      </c>
      <c r="AS615" s="71">
        <v>122</v>
      </c>
      <c r="AT615" s="71">
        <v>0</v>
      </c>
      <c r="AU615" s="71">
        <v>0</v>
      </c>
      <c r="AV615" s="71">
        <v>0</v>
      </c>
      <c r="AW615" s="71">
        <v>0</v>
      </c>
      <c r="AX615" s="71"/>
      <c r="AY615" s="72"/>
      <c r="AZ615" s="71">
        <v>4242.3000000000038</v>
      </c>
      <c r="BA615" s="71">
        <v>2388.3999999999996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2385</v>
      </c>
      <c r="B616" s="70">
        <v>459</v>
      </c>
      <c r="C616" s="70">
        <v>20</v>
      </c>
      <c r="D616" s="70">
        <v>27</v>
      </c>
      <c r="E616" s="70">
        <v>2023</v>
      </c>
      <c r="F616" s="70" t="s">
        <v>1539</v>
      </c>
      <c r="G616" s="1064" t="s">
        <v>2365</v>
      </c>
      <c r="H616" s="70" t="s">
        <v>2366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1010</v>
      </c>
      <c r="AS616" s="71">
        <v>122</v>
      </c>
      <c r="AT616" s="71">
        <v>0</v>
      </c>
      <c r="AU616" s="71">
        <v>0</v>
      </c>
      <c r="AV616" s="71">
        <v>0</v>
      </c>
      <c r="AW616" s="71">
        <v>0</v>
      </c>
      <c r="AX616" s="71"/>
      <c r="AY616" s="72"/>
      <c r="AZ616" s="71">
        <v>4609.1000000000049</v>
      </c>
      <c r="BA616" s="71">
        <v>2388.3999999999996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2386</v>
      </c>
      <c r="B617" s="70">
        <v>459</v>
      </c>
      <c r="C617" s="70">
        <v>21</v>
      </c>
      <c r="D617" s="70">
        <v>27</v>
      </c>
      <c r="E617" s="70">
        <v>2024</v>
      </c>
      <c r="F617" s="70" t="s">
        <v>1554</v>
      </c>
      <c r="G617" s="70" t="s">
        <v>2365</v>
      </c>
      <c r="H617" s="70" t="s">
        <v>2366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2395</v>
      </c>
      <c r="B618" s="70">
        <v>511</v>
      </c>
      <c r="C618" s="70">
        <v>1</v>
      </c>
      <c r="D618" s="70">
        <v>31</v>
      </c>
      <c r="E618" s="70">
        <v>1990</v>
      </c>
      <c r="F618" s="70" t="s">
        <v>787</v>
      </c>
      <c r="G618" s="70" t="s">
        <v>2396</v>
      </c>
      <c r="H618" s="70" t="s">
        <v>2397</v>
      </c>
      <c r="I618" s="148"/>
      <c r="J618" s="71">
        <v>3706.1395786547241</v>
      </c>
      <c r="K618" s="71">
        <v>156.7803565412909</v>
      </c>
      <c r="L618" s="71">
        <v>829.48461192580942</v>
      </c>
      <c r="M618" s="71">
        <v>855.9204460113184</v>
      </c>
      <c r="N618" s="71">
        <v>910.09057501322013</v>
      </c>
      <c r="O618" s="71">
        <v>844.75837980431845</v>
      </c>
      <c r="P618" s="71">
        <v>1302.51462381958</v>
      </c>
      <c r="Q618" s="71">
        <v>71.992068700941601</v>
      </c>
      <c r="R618" s="71">
        <v>70.566581913506994</v>
      </c>
      <c r="S618" s="71">
        <v>65.524180000000001</v>
      </c>
      <c r="T618" s="72"/>
      <c r="U618" s="71">
        <v>128067141</v>
      </c>
      <c r="V618" s="71">
        <v>53173</v>
      </c>
      <c r="W618" s="71">
        <v>9018</v>
      </c>
      <c r="X618" s="71">
        <v>331867</v>
      </c>
      <c r="Y618" s="71">
        <v>392653</v>
      </c>
      <c r="Z618" s="71">
        <v>347459</v>
      </c>
      <c r="AA618" s="71">
        <v>316265</v>
      </c>
      <c r="AB618" s="71">
        <v>1168907</v>
      </c>
      <c r="AC618" s="71">
        <v>12222259</v>
      </c>
      <c r="AD618" s="71">
        <v>65.524179999999987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2398</v>
      </c>
      <c r="B619" s="70">
        <v>512</v>
      </c>
      <c r="C619" s="70">
        <v>2</v>
      </c>
      <c r="D619" s="70">
        <v>31</v>
      </c>
      <c r="E619" s="70">
        <v>2005</v>
      </c>
      <c r="F619" s="70" t="s">
        <v>789</v>
      </c>
      <c r="G619" s="70" t="s">
        <v>2396</v>
      </c>
      <c r="H619" s="70" t="s">
        <v>2397</v>
      </c>
      <c r="I619" s="148"/>
      <c r="J619" s="71">
        <v>3003.2289522283122</v>
      </c>
      <c r="K619" s="71">
        <v>107.69877006887199</v>
      </c>
      <c r="L619" s="71">
        <v>789.86731286208453</v>
      </c>
      <c r="M619" s="71">
        <v>1485.5463420080821</v>
      </c>
      <c r="N619" s="71">
        <v>1232.3283407156921</v>
      </c>
      <c r="O619" s="71">
        <v>1298.17451077027</v>
      </c>
      <c r="P619" s="71">
        <v>1343.201280967513</v>
      </c>
      <c r="Q619" s="71">
        <v>69.071263009649002</v>
      </c>
      <c r="R619" s="71">
        <v>85.354200363583274</v>
      </c>
      <c r="S619" s="71">
        <v>65.473261297470003</v>
      </c>
      <c r="T619" s="72"/>
      <c r="U619" s="71">
        <v>128801814</v>
      </c>
      <c r="V619" s="71">
        <v>46430</v>
      </c>
      <c r="W619" s="71">
        <v>7720</v>
      </c>
      <c r="X619" s="71">
        <v>307345</v>
      </c>
      <c r="Y619" s="71">
        <v>485582</v>
      </c>
      <c r="Z619" s="71">
        <v>617887</v>
      </c>
      <c r="AA619" s="71">
        <v>267109</v>
      </c>
      <c r="AB619" s="71">
        <v>1172402</v>
      </c>
      <c r="AC619" s="71">
        <v>15093123</v>
      </c>
      <c r="AD619" s="71">
        <v>65.473261297469989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2399</v>
      </c>
      <c r="B620" s="70">
        <v>513</v>
      </c>
      <c r="C620" s="70">
        <v>3</v>
      </c>
      <c r="D620" s="70">
        <v>31</v>
      </c>
      <c r="E620" s="70">
        <v>2006</v>
      </c>
      <c r="F620" s="70" t="s">
        <v>790</v>
      </c>
      <c r="G620" s="70" t="s">
        <v>2396</v>
      </c>
      <c r="H620" s="70" t="s">
        <v>2397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2400</v>
      </c>
      <c r="B621" s="70">
        <v>514</v>
      </c>
      <c r="C621" s="70">
        <v>4</v>
      </c>
      <c r="D621" s="70">
        <v>31</v>
      </c>
      <c r="E621" s="70">
        <v>2007</v>
      </c>
      <c r="F621" s="70" t="s">
        <v>791</v>
      </c>
      <c r="G621" s="70" t="s">
        <v>2396</v>
      </c>
      <c r="H621" s="70" t="s">
        <v>2397</v>
      </c>
      <c r="I621" s="148"/>
      <c r="J621" s="71">
        <v>2994.9749359529992</v>
      </c>
      <c r="K621" s="71">
        <v>101.05444043550951</v>
      </c>
      <c r="L621" s="71">
        <v>723.39934928908235</v>
      </c>
      <c r="M621" s="71">
        <v>1422.663993007335</v>
      </c>
      <c r="N621" s="71">
        <v>1362.0903675204279</v>
      </c>
      <c r="O621" s="71">
        <v>1270.327561343187</v>
      </c>
      <c r="P621" s="71">
        <v>1329.028270070346</v>
      </c>
      <c r="Q621" s="71">
        <v>72.220026658321999</v>
      </c>
      <c r="R621" s="71">
        <v>61.068102962979843</v>
      </c>
      <c r="S621" s="71">
        <v>61.212385622705007</v>
      </c>
      <c r="T621" s="72"/>
      <c r="U621" s="71">
        <v>143503648</v>
      </c>
      <c r="V621" s="71">
        <v>45375</v>
      </c>
      <c r="W621" s="71">
        <v>8065</v>
      </c>
      <c r="X621" s="71">
        <v>367988</v>
      </c>
      <c r="Y621" s="71">
        <v>493192</v>
      </c>
      <c r="Z621" s="71">
        <v>628547</v>
      </c>
      <c r="AA621" s="71">
        <v>260262</v>
      </c>
      <c r="AB621" s="71">
        <v>1161026</v>
      </c>
      <c r="AC621" s="71">
        <v>11108470</v>
      </c>
      <c r="AD621" s="71">
        <v>61.212385622705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2401</v>
      </c>
      <c r="B622" s="70">
        <v>515</v>
      </c>
      <c r="C622" s="70">
        <v>5</v>
      </c>
      <c r="D622" s="70">
        <v>31</v>
      </c>
      <c r="E622" s="70">
        <v>2008</v>
      </c>
      <c r="F622" s="70" t="s">
        <v>792</v>
      </c>
      <c r="G622" s="70" t="s">
        <v>2396</v>
      </c>
      <c r="H622" s="70" t="s">
        <v>2397</v>
      </c>
      <c r="I622" s="148"/>
      <c r="J622" s="71">
        <v>2723.8043882359862</v>
      </c>
      <c r="K622" s="71">
        <v>74.675297472120619</v>
      </c>
      <c r="L622" s="71">
        <v>639.83186308528116</v>
      </c>
      <c r="M622" s="71">
        <v>1492.3245523707169</v>
      </c>
      <c r="N622" s="71">
        <v>1159.6670472326739</v>
      </c>
      <c r="O622" s="71">
        <v>1234.8054902980141</v>
      </c>
      <c r="P622" s="71">
        <v>1299.3527814360009</v>
      </c>
      <c r="Q622" s="71">
        <v>70.734259741777294</v>
      </c>
      <c r="R622" s="71">
        <v>59.565826201871801</v>
      </c>
      <c r="S622" s="71">
        <v>55.66460107496529</v>
      </c>
      <c r="T622" s="72"/>
      <c r="U622" s="71">
        <v>140871096</v>
      </c>
      <c r="V622" s="71">
        <v>45375</v>
      </c>
      <c r="W622" s="71">
        <v>8065</v>
      </c>
      <c r="X622" s="71">
        <v>367988</v>
      </c>
      <c r="Y622" s="71">
        <v>496743</v>
      </c>
      <c r="Z622" s="71">
        <v>632415</v>
      </c>
      <c r="AA622" s="71">
        <v>254741</v>
      </c>
      <c r="AB622" s="71">
        <v>1155844</v>
      </c>
      <c r="AC622" s="71">
        <v>11251165</v>
      </c>
      <c r="AD622" s="71">
        <v>55.664601074965297</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2402</v>
      </c>
      <c r="B623" s="70">
        <v>516</v>
      </c>
      <c r="C623" s="70">
        <v>6</v>
      </c>
      <c r="D623" s="70">
        <v>31</v>
      </c>
      <c r="E623" s="70">
        <v>2009</v>
      </c>
      <c r="F623" s="70" t="s">
        <v>176</v>
      </c>
      <c r="G623" s="70" t="s">
        <v>2396</v>
      </c>
      <c r="H623" s="70" t="s">
        <v>2397</v>
      </c>
      <c r="I623" s="148"/>
      <c r="J623" s="71">
        <v>2676.062904017761</v>
      </c>
      <c r="K623" s="71">
        <v>75.822282005283938</v>
      </c>
      <c r="L623" s="71">
        <v>748.42595552972853</v>
      </c>
      <c r="M623" s="71">
        <v>1505.55352863238</v>
      </c>
      <c r="N623" s="71">
        <v>1118.169345346902</v>
      </c>
      <c r="O623" s="71">
        <v>1262.7639132406789</v>
      </c>
      <c r="P623" s="71">
        <v>1243.2470277630141</v>
      </c>
      <c r="Q623" s="71">
        <v>67.188521668992095</v>
      </c>
      <c r="R623" s="71">
        <v>60.411653539029729</v>
      </c>
      <c r="S623" s="71">
        <v>44.611753287260001</v>
      </c>
      <c r="T623" s="72"/>
      <c r="U623" s="71">
        <v>122843707</v>
      </c>
      <c r="V623" s="71">
        <v>41665</v>
      </c>
      <c r="W623" s="71">
        <v>12838</v>
      </c>
      <c r="X623" s="71">
        <v>387636</v>
      </c>
      <c r="Y623" s="71">
        <v>500694</v>
      </c>
      <c r="Z623" s="71">
        <v>638358</v>
      </c>
      <c r="AA623" s="71">
        <v>250228</v>
      </c>
      <c r="AB623" s="71">
        <v>1152514</v>
      </c>
      <c r="AC623" s="71">
        <v>11132277</v>
      </c>
      <c r="AD623" s="71">
        <v>44.611753287259987</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2333.7939999999999</v>
      </c>
      <c r="BK623" s="71">
        <v>93.700999999999993</v>
      </c>
      <c r="BL623" s="71">
        <v>119.24999999999999</v>
      </c>
      <c r="BM623" s="71">
        <v>0</v>
      </c>
      <c r="BN623" s="72"/>
      <c r="BO623" s="71">
        <v>0</v>
      </c>
      <c r="BP623" s="71">
        <v>0</v>
      </c>
      <c r="BQ623" s="71">
        <v>73</v>
      </c>
      <c r="BR623" s="71">
        <v>2</v>
      </c>
      <c r="BS623" s="71">
        <v>25</v>
      </c>
      <c r="BT623" s="71">
        <v>0</v>
      </c>
      <c r="BU623"/>
      <c r="BV623" s="70">
        <v>2184.6959999999999</v>
      </c>
      <c r="BW623" s="70">
        <v>141.37299999999999</v>
      </c>
      <c r="BX623" s="70">
        <v>5.36</v>
      </c>
      <c r="BY623" s="70">
        <v>0</v>
      </c>
      <c r="BZ623" s="70">
        <v>41.136000000000003</v>
      </c>
      <c r="CA623" s="70">
        <v>0</v>
      </c>
      <c r="CB623" s="70">
        <v>144.5</v>
      </c>
      <c r="CC623" s="70">
        <v>29.68</v>
      </c>
      <c r="CD623" s="70">
        <v>0</v>
      </c>
    </row>
    <row r="624" spans="1:82">
      <c r="A624" s="70" t="s">
        <v>2403</v>
      </c>
      <c r="B624" s="70">
        <v>517</v>
      </c>
      <c r="C624" s="70">
        <v>7</v>
      </c>
      <c r="D624" s="70">
        <v>31</v>
      </c>
      <c r="E624" s="70">
        <v>2010</v>
      </c>
      <c r="F624" s="70" t="s">
        <v>177</v>
      </c>
      <c r="G624" s="70" t="s">
        <v>2396</v>
      </c>
      <c r="H624" s="70" t="s">
        <v>2397</v>
      </c>
      <c r="I624" s="148"/>
      <c r="J624" s="71">
        <v>2687.101254928893</v>
      </c>
      <c r="K624" s="71">
        <v>82.883063079246568</v>
      </c>
      <c r="L624" s="71">
        <v>679.43114458592413</v>
      </c>
      <c r="M624" s="71">
        <v>1607.4946017840971</v>
      </c>
      <c r="N624" s="71">
        <v>1361.3295389501061</v>
      </c>
      <c r="O624" s="71">
        <v>1267.457362236154</v>
      </c>
      <c r="P624" s="71">
        <v>1253.612306524436</v>
      </c>
      <c r="Q624" s="71">
        <v>69.835041616287796</v>
      </c>
      <c r="R624" s="71">
        <v>62.70551982172563</v>
      </c>
      <c r="S624" s="71">
        <v>56.037690362579987</v>
      </c>
      <c r="T624" s="72"/>
      <c r="U624" s="71">
        <v>131076514</v>
      </c>
      <c r="V624" s="71">
        <v>41665</v>
      </c>
      <c r="W624" s="71">
        <v>12838</v>
      </c>
      <c r="X624" s="71">
        <v>387636</v>
      </c>
      <c r="Y624" s="71">
        <v>504234</v>
      </c>
      <c r="Z624" s="71">
        <v>643708</v>
      </c>
      <c r="AA624" s="71">
        <v>246013</v>
      </c>
      <c r="AB624" s="71">
        <v>1147867</v>
      </c>
      <c r="AC624" s="71">
        <v>10950175</v>
      </c>
      <c r="AD624" s="71">
        <v>56.037690362579987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16.960999999999999</v>
      </c>
      <c r="BI624" s="71">
        <v>0</v>
      </c>
      <c r="BJ624" s="71">
        <v>2763.1210000000001</v>
      </c>
      <c r="BK624" s="71">
        <v>107.52800000000001</v>
      </c>
      <c r="BL624" s="71">
        <v>116.85000000000001</v>
      </c>
      <c r="BM624" s="71">
        <v>0</v>
      </c>
      <c r="BN624" s="72"/>
      <c r="BO624" s="71">
        <v>1</v>
      </c>
      <c r="BP624" s="71">
        <v>0</v>
      </c>
      <c r="BQ624" s="71">
        <v>72</v>
      </c>
      <c r="BR624" s="71">
        <v>2</v>
      </c>
      <c r="BS624" s="71">
        <v>25</v>
      </c>
      <c r="BT624" s="71">
        <v>0</v>
      </c>
      <c r="BU624"/>
      <c r="BV624" s="70">
        <v>2221.5329999999999</v>
      </c>
      <c r="BW624" s="70">
        <v>41.351999999999997</v>
      </c>
      <c r="BX624" s="70">
        <v>20.687999999999999</v>
      </c>
      <c r="BY624" s="70">
        <v>0</v>
      </c>
      <c r="BZ624" s="70">
        <v>513.88800000000003</v>
      </c>
      <c r="CA624" s="70">
        <v>22.802</v>
      </c>
      <c r="CB624" s="70">
        <v>153.91300000000001</v>
      </c>
      <c r="CC624" s="70">
        <v>30.283999999999999</v>
      </c>
      <c r="CD624" s="70">
        <v>0</v>
      </c>
    </row>
    <row r="625" spans="1:82">
      <c r="A625" s="70" t="s">
        <v>2404</v>
      </c>
      <c r="B625" s="70">
        <v>518</v>
      </c>
      <c r="C625" s="70">
        <v>8</v>
      </c>
      <c r="D625" s="70">
        <v>31</v>
      </c>
      <c r="E625" s="70">
        <v>2011</v>
      </c>
      <c r="F625" s="70" t="s">
        <v>178</v>
      </c>
      <c r="G625" s="70" t="s">
        <v>2396</v>
      </c>
      <c r="H625" s="70" t="s">
        <v>2397</v>
      </c>
      <c r="I625" s="148"/>
      <c r="J625" s="71">
        <v>3022.131244678757</v>
      </c>
      <c r="K625" s="71">
        <v>101.266491138658</v>
      </c>
      <c r="L625" s="71">
        <v>694.30060620613528</v>
      </c>
      <c r="M625" s="71">
        <v>2140.8121612174591</v>
      </c>
      <c r="N625" s="71">
        <v>1732.959171367065</v>
      </c>
      <c r="O625" s="71">
        <v>1258.9962026752962</v>
      </c>
      <c r="P625" s="71">
        <v>1203.2026536684587</v>
      </c>
      <c r="Q625" s="71">
        <v>80.264570500668498</v>
      </c>
      <c r="R625" s="71">
        <v>58.60236054422009</v>
      </c>
      <c r="S625" s="71">
        <v>50.040315816339998</v>
      </c>
      <c r="T625" s="72"/>
      <c r="U625" s="71">
        <v>134199473</v>
      </c>
      <c r="V625" s="71">
        <v>41665</v>
      </c>
      <c r="W625" s="71">
        <v>12838</v>
      </c>
      <c r="X625" s="71">
        <v>387636</v>
      </c>
      <c r="Y625" s="71">
        <v>507719</v>
      </c>
      <c r="Z625" s="71">
        <v>653302</v>
      </c>
      <c r="AA625" s="71">
        <v>243147</v>
      </c>
      <c r="AB625" s="71">
        <v>1143744</v>
      </c>
      <c r="AC625" s="71">
        <v>10216721</v>
      </c>
      <c r="AD625" s="71">
        <v>50.040315816340012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2733.2979999999998</v>
      </c>
      <c r="BK625" s="71">
        <v>110.54900000000001</v>
      </c>
      <c r="BL625" s="71">
        <v>124.44899999999998</v>
      </c>
      <c r="BM625" s="71">
        <v>0</v>
      </c>
      <c r="BN625" s="72"/>
      <c r="BO625" s="71">
        <v>0</v>
      </c>
      <c r="BP625" s="71">
        <v>0</v>
      </c>
      <c r="BQ625" s="71">
        <v>73</v>
      </c>
      <c r="BR625" s="71">
        <v>2</v>
      </c>
      <c r="BS625" s="71">
        <v>27</v>
      </c>
      <c r="BT625" s="71">
        <v>0</v>
      </c>
      <c r="BU625"/>
      <c r="BV625" s="70">
        <v>2306.6660000000002</v>
      </c>
      <c r="BW625" s="70">
        <v>40.917999999999999</v>
      </c>
      <c r="BX625" s="70">
        <v>20.381</v>
      </c>
      <c r="BY625" s="70">
        <v>0</v>
      </c>
      <c r="BZ625" s="70">
        <v>403.54700000000003</v>
      </c>
      <c r="CA625" s="70">
        <v>33.28</v>
      </c>
      <c r="CB625" s="70">
        <v>139.43299999999999</v>
      </c>
      <c r="CC625" s="70">
        <v>24.071000000000002</v>
      </c>
      <c r="CD625" s="70">
        <v>0</v>
      </c>
    </row>
    <row r="626" spans="1:82">
      <c r="A626" s="70" t="s">
        <v>2405</v>
      </c>
      <c r="B626" s="70">
        <v>519</v>
      </c>
      <c r="C626" s="70">
        <v>9</v>
      </c>
      <c r="D626" s="70">
        <v>31</v>
      </c>
      <c r="E626" s="70">
        <v>2012</v>
      </c>
      <c r="F626" s="70" t="s">
        <v>179</v>
      </c>
      <c r="G626" s="70" t="s">
        <v>2396</v>
      </c>
      <c r="H626" s="70" t="s">
        <v>2397</v>
      </c>
      <c r="I626" s="148"/>
      <c r="J626" s="71">
        <v>3078.3840939333932</v>
      </c>
      <c r="K626" s="71">
        <v>98.259621591239522</v>
      </c>
      <c r="L626" s="71">
        <v>692.77219823118753</v>
      </c>
      <c r="M626" s="71">
        <v>2380.403461301461</v>
      </c>
      <c r="N626" s="71">
        <v>1800.3310680236029</v>
      </c>
      <c r="O626" s="71">
        <v>1266.9715545715592</v>
      </c>
      <c r="P626" s="71">
        <v>1190.3508499987233</v>
      </c>
      <c r="Q626" s="71">
        <v>87.039241135779605</v>
      </c>
      <c r="R626" s="71">
        <v>62.378478999962176</v>
      </c>
      <c r="S626" s="71">
        <v>49.769701221219997</v>
      </c>
      <c r="T626" s="72"/>
      <c r="U626" s="71">
        <v>143587615</v>
      </c>
      <c r="V626" s="71">
        <v>41665</v>
      </c>
      <c r="W626" s="71">
        <v>12838</v>
      </c>
      <c r="X626" s="71">
        <v>387636</v>
      </c>
      <c r="Y626" s="71">
        <v>512497</v>
      </c>
      <c r="Z626" s="71">
        <v>662655</v>
      </c>
      <c r="AA626" s="71">
        <v>239189</v>
      </c>
      <c r="AB626" s="71">
        <v>1141559</v>
      </c>
      <c r="AC626" s="71">
        <v>10593376</v>
      </c>
      <c r="AD626" s="71">
        <v>49.769701221220011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23.957000000000001</v>
      </c>
      <c r="BI626" s="71">
        <v>0</v>
      </c>
      <c r="BJ626" s="71">
        <v>2638.7820000000002</v>
      </c>
      <c r="BK626" s="71">
        <v>91.692999999999998</v>
      </c>
      <c r="BL626" s="71">
        <v>146.36099999999999</v>
      </c>
      <c r="BM626" s="71">
        <v>0</v>
      </c>
      <c r="BN626" s="72"/>
      <c r="BO626" s="71">
        <v>1</v>
      </c>
      <c r="BP626" s="71">
        <v>0</v>
      </c>
      <c r="BQ626" s="71">
        <v>73</v>
      </c>
      <c r="BR626" s="71">
        <v>2</v>
      </c>
      <c r="BS626" s="71">
        <v>27</v>
      </c>
      <c r="BT626" s="71">
        <v>0</v>
      </c>
      <c r="BU626"/>
      <c r="BV626" s="70">
        <v>2457.7840000000001</v>
      </c>
      <c r="BW626" s="70">
        <v>27.814</v>
      </c>
      <c r="BX626" s="70">
        <v>21.748999999999999</v>
      </c>
      <c r="BY626" s="70">
        <v>0</v>
      </c>
      <c r="BZ626" s="70">
        <v>222.142</v>
      </c>
      <c r="CA626" s="70">
        <v>23.4</v>
      </c>
      <c r="CB626" s="70">
        <v>125.482</v>
      </c>
      <c r="CC626" s="70">
        <v>22.422000000000001</v>
      </c>
      <c r="CD626" s="70">
        <v>0</v>
      </c>
    </row>
    <row r="627" spans="1:82">
      <c r="A627" s="70" t="s">
        <v>2406</v>
      </c>
      <c r="B627" s="70">
        <v>520</v>
      </c>
      <c r="C627" s="70">
        <v>10</v>
      </c>
      <c r="D627" s="70">
        <v>31</v>
      </c>
      <c r="E627" s="70">
        <v>2013</v>
      </c>
      <c r="F627" s="70" t="s">
        <v>180</v>
      </c>
      <c r="G627" s="70" t="s">
        <v>2396</v>
      </c>
      <c r="H627" s="70" t="s">
        <v>2397</v>
      </c>
      <c r="I627" s="148"/>
      <c r="J627" s="71">
        <v>3408.1424700619741</v>
      </c>
      <c r="K627" s="71">
        <v>82.312358490676004</v>
      </c>
      <c r="L627" s="71">
        <v>610.45845175968213</v>
      </c>
      <c r="M627" s="71">
        <v>2053.2233633274659</v>
      </c>
      <c r="N627" s="71">
        <v>1913.4449532324829</v>
      </c>
      <c r="O627" s="71">
        <v>1230.6936650898997</v>
      </c>
      <c r="P627" s="71">
        <v>1179.8550042381887</v>
      </c>
      <c r="Q627" s="71">
        <v>88.376883195703499</v>
      </c>
      <c r="R627" s="71">
        <v>66.777149976181406</v>
      </c>
      <c r="S627" s="71">
        <v>42.572672874170003</v>
      </c>
      <c r="T627" s="72"/>
      <c r="U627" s="71">
        <v>144636649</v>
      </c>
      <c r="V627" s="71">
        <v>41665</v>
      </c>
      <c r="W627" s="71">
        <v>12838</v>
      </c>
      <c r="X627" s="71">
        <v>387636</v>
      </c>
      <c r="Y627" s="71">
        <v>515953</v>
      </c>
      <c r="Z627" s="71">
        <v>672420</v>
      </c>
      <c r="AA627" s="71">
        <v>236190</v>
      </c>
      <c r="AB627" s="71">
        <v>1142486</v>
      </c>
      <c r="AC627" s="71">
        <v>11069769</v>
      </c>
      <c r="AD627" s="71">
        <v>42.572672874170003</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4.8620000000000001</v>
      </c>
      <c r="BI627" s="71">
        <v>0</v>
      </c>
      <c r="BJ627" s="71">
        <v>2906.5509999999999</v>
      </c>
      <c r="BK627" s="71">
        <v>594.69500000000005</v>
      </c>
      <c r="BL627" s="71">
        <v>164.18</v>
      </c>
      <c r="BM627" s="71">
        <v>0</v>
      </c>
      <c r="BN627" s="72"/>
      <c r="BO627" s="71">
        <v>1</v>
      </c>
      <c r="BP627" s="71">
        <v>0</v>
      </c>
      <c r="BQ627" s="71">
        <v>74</v>
      </c>
      <c r="BR627" s="71">
        <v>2</v>
      </c>
      <c r="BS627" s="71">
        <v>26</v>
      </c>
      <c r="BT627" s="71">
        <v>0</v>
      </c>
      <c r="BU627"/>
      <c r="BV627" s="70">
        <v>3232.4580000000001</v>
      </c>
      <c r="BW627" s="70">
        <v>24.67</v>
      </c>
      <c r="BX627" s="70">
        <v>20.946000000000002</v>
      </c>
      <c r="BY627" s="70">
        <v>0</v>
      </c>
      <c r="BZ627" s="70">
        <v>216.30500000000001</v>
      </c>
      <c r="CA627" s="70">
        <v>26</v>
      </c>
      <c r="CB627" s="70">
        <v>131.26400000000001</v>
      </c>
      <c r="CC627" s="70">
        <v>18.645</v>
      </c>
      <c r="CD627" s="70">
        <v>0</v>
      </c>
    </row>
    <row r="628" spans="1:82">
      <c r="A628" s="70" t="s">
        <v>2407</v>
      </c>
      <c r="B628" s="70">
        <v>521</v>
      </c>
      <c r="C628" s="70">
        <v>11</v>
      </c>
      <c r="D628" s="70">
        <v>31</v>
      </c>
      <c r="E628" s="70">
        <v>2014</v>
      </c>
      <c r="F628" s="70" t="s">
        <v>181</v>
      </c>
      <c r="G628" s="70" t="s">
        <v>2396</v>
      </c>
      <c r="H628" s="70" t="s">
        <v>2397</v>
      </c>
      <c r="I628" s="148"/>
      <c r="J628" s="71">
        <v>3394.6599558039088</v>
      </c>
      <c r="K628" s="71">
        <v>80.862113010386878</v>
      </c>
      <c r="L628" s="71">
        <v>477.60766703923059</v>
      </c>
      <c r="M628" s="71">
        <v>2013.317703481069</v>
      </c>
      <c r="N628" s="71">
        <v>1851.9616237166949</v>
      </c>
      <c r="O628" s="71">
        <v>1182.2764273381229</v>
      </c>
      <c r="P628" s="71">
        <v>1174.4035042138798</v>
      </c>
      <c r="Q628" s="71">
        <v>84.285153606042499</v>
      </c>
      <c r="R628" s="71">
        <v>65.835454003145813</v>
      </c>
      <c r="S628" s="71">
        <v>40.135848570839997</v>
      </c>
      <c r="T628" s="72"/>
      <c r="U628" s="71">
        <v>152638927</v>
      </c>
      <c r="V628" s="71">
        <v>35473</v>
      </c>
      <c r="W628" s="71">
        <v>11870</v>
      </c>
      <c r="X628" s="71">
        <v>392801</v>
      </c>
      <c r="Y628" s="71">
        <v>517715</v>
      </c>
      <c r="Z628" s="71">
        <v>680346</v>
      </c>
      <c r="AA628" s="71">
        <v>233883</v>
      </c>
      <c r="AB628" s="71">
        <v>1135652</v>
      </c>
      <c r="AC628" s="71">
        <v>10947979</v>
      </c>
      <c r="AD628" s="71">
        <v>40.135848570839997</v>
      </c>
      <c r="AE628" s="72"/>
      <c r="AF628" s="71"/>
      <c r="AG628" s="71"/>
      <c r="AH628" s="71"/>
      <c r="AI628" s="71"/>
      <c r="AJ628" s="71"/>
      <c r="AK628" s="71"/>
      <c r="AL628" s="71"/>
      <c r="AM628" s="71"/>
      <c r="AN628" s="71"/>
      <c r="AO628" s="71"/>
      <c r="AP628" s="71"/>
      <c r="AQ628" s="72"/>
      <c r="AR628" s="71">
        <v>32756</v>
      </c>
      <c r="AS628" s="71">
        <v>6799</v>
      </c>
      <c r="AT628" s="71">
        <v>0</v>
      </c>
      <c r="AU628" s="71">
        <v>7</v>
      </c>
      <c r="AV628" s="71">
        <v>0</v>
      </c>
      <c r="AW628" s="71">
        <v>8</v>
      </c>
      <c r="AX628" s="71"/>
      <c r="AY628" s="72"/>
      <c r="AZ628" s="71">
        <v>147270.37599999999</v>
      </c>
      <c r="BA628" s="71">
        <v>420701.21000000008</v>
      </c>
      <c r="BB628" s="71">
        <v>0</v>
      </c>
      <c r="BC628" s="71">
        <v>1858.4</v>
      </c>
      <c r="BD628" s="71">
        <v>0</v>
      </c>
      <c r="BE628" s="71">
        <v>44309.3</v>
      </c>
      <c r="BF628" s="71"/>
      <c r="BG628" s="72"/>
      <c r="BH628" s="71">
        <v>3.9969999999999999</v>
      </c>
      <c r="BI628" s="71">
        <v>0</v>
      </c>
      <c r="BJ628" s="71">
        <v>2886.4949999999999</v>
      </c>
      <c r="BK628" s="71">
        <v>14.989000000000001</v>
      </c>
      <c r="BL628" s="71">
        <v>170.81300000000002</v>
      </c>
      <c r="BM628" s="71">
        <v>0</v>
      </c>
      <c r="BN628" s="72"/>
      <c r="BO628" s="71">
        <v>1</v>
      </c>
      <c r="BP628" s="71">
        <v>0</v>
      </c>
      <c r="BQ628" s="71">
        <v>74</v>
      </c>
      <c r="BR628" s="71">
        <v>2</v>
      </c>
      <c r="BS628" s="71">
        <v>27</v>
      </c>
      <c r="BT628" s="71">
        <v>0</v>
      </c>
      <c r="BU628"/>
      <c r="BV628" s="70">
        <v>2663.1210000000001</v>
      </c>
      <c r="BW628" s="70">
        <v>31.22</v>
      </c>
      <c r="BX628" s="70">
        <v>32.554000000000002</v>
      </c>
      <c r="BY628" s="70">
        <v>2.391</v>
      </c>
      <c r="BZ628" s="70">
        <v>187.44800000000001</v>
      </c>
      <c r="CA628" s="70">
        <v>23.927</v>
      </c>
      <c r="CB628" s="70">
        <v>119.727</v>
      </c>
      <c r="CC628" s="70">
        <v>15.906000000000001</v>
      </c>
      <c r="CD628" s="70">
        <v>0</v>
      </c>
    </row>
    <row r="629" spans="1:82">
      <c r="A629" s="70" t="s">
        <v>2408</v>
      </c>
      <c r="B629" s="70">
        <v>522</v>
      </c>
      <c r="C629" s="70">
        <v>12</v>
      </c>
      <c r="D629" s="70">
        <v>31</v>
      </c>
      <c r="E629" s="70">
        <v>2015</v>
      </c>
      <c r="F629" s="70" t="s">
        <v>182</v>
      </c>
      <c r="G629" s="70" t="s">
        <v>2396</v>
      </c>
      <c r="H629" s="70" t="s">
        <v>2397</v>
      </c>
      <c r="I629" s="148"/>
      <c r="J629" s="71">
        <v>3077.281721224304</v>
      </c>
      <c r="K629" s="71">
        <v>76.469314781276708</v>
      </c>
      <c r="L629" s="71">
        <v>560.30744602389541</v>
      </c>
      <c r="M629" s="71">
        <v>2324.4068843805831</v>
      </c>
      <c r="N629" s="71">
        <v>1619.659819056078</v>
      </c>
      <c r="O629" s="71">
        <v>1177.9242307221859</v>
      </c>
      <c r="P629" s="71">
        <v>1161.5720906088152</v>
      </c>
      <c r="Q629" s="71">
        <v>81.959451419024205</v>
      </c>
      <c r="R629" s="71">
        <v>60.968796835285154</v>
      </c>
      <c r="S629" s="71">
        <v>58.382884142037987</v>
      </c>
      <c r="T629" s="72"/>
      <c r="U629" s="71">
        <v>156451155</v>
      </c>
      <c r="V629" s="71">
        <v>35473</v>
      </c>
      <c r="W629" s="71">
        <v>11870</v>
      </c>
      <c r="X629" s="71">
        <v>392801</v>
      </c>
      <c r="Y629" s="71">
        <v>519970</v>
      </c>
      <c r="Z629" s="71">
        <v>684365</v>
      </c>
      <c r="AA629" s="71">
        <v>231145</v>
      </c>
      <c r="AB629" s="71">
        <v>1128078</v>
      </c>
      <c r="AC629" s="71">
        <v>10421621</v>
      </c>
      <c r="AD629" s="71">
        <v>58.382884142037987</v>
      </c>
      <c r="AE629" s="72"/>
      <c r="AF629" s="71">
        <v>2644243032.0128279</v>
      </c>
      <c r="AG629" s="71">
        <v>59321896.598570302</v>
      </c>
      <c r="AH629" s="71">
        <v>79631136.584493056</v>
      </c>
      <c r="AI629" s="71">
        <v>2389291682.906312</v>
      </c>
      <c r="AJ629" s="71">
        <v>2662370298.7774892</v>
      </c>
      <c r="AK629" s="71"/>
      <c r="AL629" s="71"/>
      <c r="AM629" s="71">
        <v>154598357.790768</v>
      </c>
      <c r="AN629" s="71"/>
      <c r="AO629" s="71"/>
      <c r="AP629" s="71">
        <v>7989456404.6704597</v>
      </c>
      <c r="AQ629" s="72"/>
      <c r="AR629" s="71">
        <v>35433</v>
      </c>
      <c r="AS629" s="71">
        <v>8897</v>
      </c>
      <c r="AT629" s="71">
        <v>0</v>
      </c>
      <c r="AU629" s="71">
        <v>9</v>
      </c>
      <c r="AV629" s="71">
        <v>0</v>
      </c>
      <c r="AW629" s="71">
        <v>11</v>
      </c>
      <c r="AX629" s="71"/>
      <c r="AY629" s="72"/>
      <c r="AZ629" s="71">
        <v>163952.99100000001</v>
      </c>
      <c r="BA629" s="71">
        <v>569629.90999999992</v>
      </c>
      <c r="BB629" s="71">
        <v>0</v>
      </c>
      <c r="BC629" s="71">
        <v>2608.9</v>
      </c>
      <c r="BD629" s="71">
        <v>0</v>
      </c>
      <c r="BE629" s="71">
        <v>68494.3</v>
      </c>
      <c r="BF629" s="71"/>
      <c r="BG629" s="72"/>
      <c r="BH629" s="71">
        <v>4.859</v>
      </c>
      <c r="BI629" s="71">
        <v>0</v>
      </c>
      <c r="BJ629" s="71">
        <v>1910.162</v>
      </c>
      <c r="BK629" s="71">
        <v>6.7510000000000003</v>
      </c>
      <c r="BL629" s="71">
        <v>171.07300000000001</v>
      </c>
      <c r="BM629" s="71">
        <v>0</v>
      </c>
      <c r="BN629" s="72"/>
      <c r="BO629" s="71">
        <v>1</v>
      </c>
      <c r="BP629" s="71">
        <v>0</v>
      </c>
      <c r="BQ629" s="71">
        <v>67</v>
      </c>
      <c r="BR629" s="71">
        <v>2</v>
      </c>
      <c r="BS629" s="71">
        <v>26</v>
      </c>
      <c r="BT629" s="71">
        <v>0</v>
      </c>
      <c r="BU629"/>
      <c r="BV629" s="70">
        <v>1849.6859999999999</v>
      </c>
      <c r="BW629" s="70">
        <v>10.599</v>
      </c>
      <c r="BX629" s="70">
        <v>33.323</v>
      </c>
      <c r="BY629" s="70">
        <v>0</v>
      </c>
      <c r="BZ629" s="70">
        <v>57.064</v>
      </c>
      <c r="CA629" s="70">
        <v>0</v>
      </c>
      <c r="CB629" s="70">
        <v>131.40299999999999</v>
      </c>
      <c r="CC629" s="70">
        <v>10.77</v>
      </c>
      <c r="CD629" s="70">
        <v>0</v>
      </c>
    </row>
    <row r="630" spans="1:82">
      <c r="A630" s="70" t="s">
        <v>2409</v>
      </c>
      <c r="B630" s="70">
        <v>523</v>
      </c>
      <c r="C630" s="70">
        <v>13</v>
      </c>
      <c r="D630" s="70">
        <v>31</v>
      </c>
      <c r="E630" s="70">
        <v>2016</v>
      </c>
      <c r="F630" s="70" t="s">
        <v>155</v>
      </c>
      <c r="G630" s="70" t="s">
        <v>2396</v>
      </c>
      <c r="H630" s="70" t="s">
        <v>2397</v>
      </c>
      <c r="I630" s="148"/>
      <c r="J630" s="71">
        <v>2733.0869777013136</v>
      </c>
      <c r="K630" s="71">
        <v>73.846704577041564</v>
      </c>
      <c r="L630" s="71">
        <v>592.17344383206978</v>
      </c>
      <c r="M630" s="71">
        <v>1641.5790442894861</v>
      </c>
      <c r="N630" s="71">
        <v>1399.9853155466933</v>
      </c>
      <c r="O630" s="71">
        <v>1172.0229716226052</v>
      </c>
      <c r="P630" s="71">
        <v>1128.1563633134269</v>
      </c>
      <c r="Q630" s="71">
        <v>79.075662988762573</v>
      </c>
      <c r="R630" s="71">
        <v>59.821485082954382</v>
      </c>
      <c r="S630" s="71">
        <v>55.27142612686</v>
      </c>
      <c r="T630" s="72"/>
      <c r="U630" s="71">
        <v>161552093</v>
      </c>
      <c r="V630" s="71">
        <v>35473</v>
      </c>
      <c r="W630" s="71">
        <v>11870</v>
      </c>
      <c r="X630" s="71">
        <v>392801</v>
      </c>
      <c r="Y630" s="71">
        <v>521627</v>
      </c>
      <c r="Z630" s="71">
        <v>689307</v>
      </c>
      <c r="AA630" s="71">
        <v>232192</v>
      </c>
      <c r="AB630" s="71">
        <v>1119544</v>
      </c>
      <c r="AC630" s="71">
        <v>10216920.80057379</v>
      </c>
      <c r="AD630" s="71">
        <v>55.27142612686</v>
      </c>
      <c r="AE630" s="72"/>
      <c r="AF630" s="71">
        <v>2396919554.6685929</v>
      </c>
      <c r="AG630" s="71">
        <v>56190675.628514826</v>
      </c>
      <c r="AH630" s="71">
        <v>67478473.747938052</v>
      </c>
      <c r="AI630" s="71">
        <v>2437363363.097446</v>
      </c>
      <c r="AJ630" s="71">
        <v>2262985392.1931062</v>
      </c>
      <c r="AK630" s="71"/>
      <c r="AL630" s="71"/>
      <c r="AM630" s="71">
        <v>153548008.019759</v>
      </c>
      <c r="AN630" s="71"/>
      <c r="AO630" s="71"/>
      <c r="AP630" s="71">
        <v>7374485467.3553572</v>
      </c>
      <c r="AQ630" s="72"/>
      <c r="AR630" s="71">
        <v>37713</v>
      </c>
      <c r="AS630" s="71">
        <v>9921</v>
      </c>
      <c r="AT630" s="71">
        <v>1</v>
      </c>
      <c r="AU630" s="71">
        <v>11</v>
      </c>
      <c r="AV630" s="71">
        <v>0</v>
      </c>
      <c r="AW630" s="71">
        <v>11</v>
      </c>
      <c r="AX630" s="71"/>
      <c r="AY630" s="72"/>
      <c r="AZ630" s="71">
        <v>177923.25599999999</v>
      </c>
      <c r="BA630" s="71">
        <v>653735.40999999992</v>
      </c>
      <c r="BB630" s="71">
        <v>16000</v>
      </c>
      <c r="BC630" s="71">
        <v>4918.8999999999996</v>
      </c>
      <c r="BD630" s="71">
        <v>0</v>
      </c>
      <c r="BE630" s="71">
        <v>68494.3</v>
      </c>
      <c r="BF630" s="71"/>
      <c r="BG630" s="72"/>
      <c r="BH630" s="71">
        <v>4.6189999999999998</v>
      </c>
      <c r="BI630" s="71">
        <v>0</v>
      </c>
      <c r="BJ630" s="71">
        <v>2510.0210000000002</v>
      </c>
      <c r="BK630" s="71">
        <v>4.0449999999999999</v>
      </c>
      <c r="BL630" s="71">
        <v>153.57400000000001</v>
      </c>
      <c r="BM630" s="71">
        <v>0</v>
      </c>
      <c r="BN630" s="72"/>
      <c r="BO630" s="71">
        <v>1</v>
      </c>
      <c r="BP630" s="71">
        <v>0</v>
      </c>
      <c r="BQ630" s="71">
        <v>75</v>
      </c>
      <c r="BR630" s="71">
        <v>3</v>
      </c>
      <c r="BS630" s="71">
        <v>25</v>
      </c>
      <c r="BT630" s="71">
        <v>0</v>
      </c>
      <c r="BU630"/>
      <c r="BV630" s="70">
        <v>2233.2449999999999</v>
      </c>
      <c r="BW630" s="70">
        <v>17.942</v>
      </c>
      <c r="BX630" s="70">
        <v>47.018000000000001</v>
      </c>
      <c r="BY630" s="70">
        <v>0</v>
      </c>
      <c r="BZ630" s="70">
        <v>166.27799999999999</v>
      </c>
      <c r="CA630" s="70">
        <v>33.04</v>
      </c>
      <c r="CB630" s="70">
        <v>157.577</v>
      </c>
      <c r="CC630" s="70">
        <v>17.158999999999999</v>
      </c>
      <c r="CD630" s="70">
        <v>0</v>
      </c>
    </row>
    <row r="631" spans="1:82">
      <c r="A631" s="70" t="s">
        <v>2410</v>
      </c>
      <c r="B631" s="70">
        <v>524</v>
      </c>
      <c r="C631" s="70">
        <v>14</v>
      </c>
      <c r="D631" s="70">
        <v>31</v>
      </c>
      <c r="E631" s="70">
        <v>2017</v>
      </c>
      <c r="F631" s="70" t="s">
        <v>156</v>
      </c>
      <c r="G631" s="70" t="s">
        <v>2396</v>
      </c>
      <c r="H631" s="70" t="s">
        <v>2397</v>
      </c>
      <c r="I631" s="148"/>
      <c r="J631" s="71">
        <v>2662.8058713209107</v>
      </c>
      <c r="K631" s="71">
        <v>73.170619595526759</v>
      </c>
      <c r="L631" s="71">
        <v>509.39314624341733</v>
      </c>
      <c r="M631" s="71">
        <v>1392.5255172377047</v>
      </c>
      <c r="N631" s="71">
        <v>1456.7382748529747</v>
      </c>
      <c r="O631" s="71">
        <v>1161.3982331691338</v>
      </c>
      <c r="P631" s="71">
        <v>1112.7685957647436</v>
      </c>
      <c r="Q631" s="71">
        <v>75.953196782753906</v>
      </c>
      <c r="R631" s="71">
        <v>58.092712947401495</v>
      </c>
      <c r="S631" s="71">
        <v>65.893831385039988</v>
      </c>
      <c r="T631" s="72"/>
      <c r="U631" s="71">
        <v>169051188</v>
      </c>
      <c r="V631" s="71">
        <v>35473</v>
      </c>
      <c r="W631" s="71">
        <v>11870</v>
      </c>
      <c r="X631" s="71">
        <v>392801</v>
      </c>
      <c r="Y631" s="71">
        <v>523791</v>
      </c>
      <c r="Z631" s="71">
        <v>694389</v>
      </c>
      <c r="AA631" s="71">
        <v>230485</v>
      </c>
      <c r="AB631" s="71">
        <v>1112008</v>
      </c>
      <c r="AC631" s="71">
        <v>10118530</v>
      </c>
      <c r="AD631" s="71">
        <v>65.893831385039988</v>
      </c>
      <c r="AE631" s="72"/>
      <c r="AF631" s="71">
        <v>2379565906.0159678</v>
      </c>
      <c r="AG631" s="71">
        <v>56972259.287355103</v>
      </c>
      <c r="AH631" s="71">
        <v>74602039.16494973</v>
      </c>
      <c r="AI631" s="71">
        <v>2238361523.1011248</v>
      </c>
      <c r="AJ631" s="71">
        <v>2588003169.6478119</v>
      </c>
      <c r="AK631" s="71"/>
      <c r="AL631" s="71"/>
      <c r="AM631" s="71">
        <v>152753071.91413459</v>
      </c>
      <c r="AN631" s="71"/>
      <c r="AO631" s="71"/>
      <c r="AP631" s="71">
        <v>7490257969.1313438</v>
      </c>
      <c r="AQ631" s="72"/>
      <c r="AR631" s="71">
        <v>39687</v>
      </c>
      <c r="AS631" s="71">
        <v>10977</v>
      </c>
      <c r="AT631" s="71">
        <v>6</v>
      </c>
      <c r="AU631" s="71">
        <v>14</v>
      </c>
      <c r="AV631" s="71">
        <v>0</v>
      </c>
      <c r="AW631" s="71">
        <v>12</v>
      </c>
      <c r="AX631" s="71"/>
      <c r="AY631" s="72"/>
      <c r="AZ631" s="71">
        <v>189786.58600000001</v>
      </c>
      <c r="BA631" s="71">
        <v>795092.60999999952</v>
      </c>
      <c r="BB631" s="71">
        <v>16097.5</v>
      </c>
      <c r="BC631" s="71">
        <v>5498.2999999999993</v>
      </c>
      <c r="BD631" s="71">
        <v>0</v>
      </c>
      <c r="BE631" s="71">
        <v>68534.25</v>
      </c>
      <c r="BF631" s="71"/>
      <c r="BG631" s="72"/>
      <c r="BH631" s="71">
        <v>35.433</v>
      </c>
      <c r="BI631" s="71">
        <v>0</v>
      </c>
      <c r="BJ631" s="71">
        <v>2362.8910000000001</v>
      </c>
      <c r="BK631" s="71">
        <v>3.1930000000000001</v>
      </c>
      <c r="BL631" s="71">
        <v>201.29100000000003</v>
      </c>
      <c r="BM631" s="71">
        <v>0</v>
      </c>
      <c r="BN631" s="72"/>
      <c r="BO631" s="71">
        <v>2</v>
      </c>
      <c r="BP631" s="71">
        <v>0</v>
      </c>
      <c r="BQ631" s="71">
        <v>77</v>
      </c>
      <c r="BR631" s="71">
        <v>3</v>
      </c>
      <c r="BS631" s="71">
        <v>26</v>
      </c>
      <c r="BT631" s="71">
        <v>0</v>
      </c>
      <c r="BU631"/>
      <c r="BV631" s="70">
        <v>2107.2829999999999</v>
      </c>
      <c r="BW631" s="70">
        <v>32.366</v>
      </c>
      <c r="BX631" s="70">
        <v>89.915000000000006</v>
      </c>
      <c r="BY631" s="70">
        <v>6.66</v>
      </c>
      <c r="BZ631" s="70">
        <v>161.06100000000001</v>
      </c>
      <c r="CA631" s="70">
        <v>37.14</v>
      </c>
      <c r="CB631" s="70">
        <v>150.26900000000001</v>
      </c>
      <c r="CC631" s="70">
        <v>18.114000000000001</v>
      </c>
      <c r="CD631" s="70">
        <v>0</v>
      </c>
    </row>
    <row r="632" spans="1:82">
      <c r="A632" s="70" t="s">
        <v>2411</v>
      </c>
      <c r="B632" s="70">
        <v>525</v>
      </c>
      <c r="C632" s="70">
        <v>15</v>
      </c>
      <c r="D632" s="70">
        <v>31</v>
      </c>
      <c r="E632" s="70">
        <v>2018</v>
      </c>
      <c r="F632" s="70" t="s">
        <v>183</v>
      </c>
      <c r="G632" s="70" t="s">
        <v>2396</v>
      </c>
      <c r="H632" s="70" t="s">
        <v>2397</v>
      </c>
      <c r="I632" s="148"/>
      <c r="J632" s="71">
        <v>2612.7331980421027</v>
      </c>
      <c r="K632" s="71">
        <v>63.062883923356559</v>
      </c>
      <c r="L632" s="71">
        <v>453.28397743578398</v>
      </c>
      <c r="M632" s="71">
        <v>1343.5134999675511</v>
      </c>
      <c r="N632" s="71">
        <v>977.927037962996</v>
      </c>
      <c r="O632" s="71">
        <v>1143.1048694213659</v>
      </c>
      <c r="P632" s="71">
        <v>1096.6490541865357</v>
      </c>
      <c r="Q632" s="71">
        <v>69.956911747561705</v>
      </c>
      <c r="R632" s="71">
        <v>58.266502895041889</v>
      </c>
      <c r="S632" s="71">
        <v>50.197396997804994</v>
      </c>
      <c r="T632" s="72"/>
      <c r="U632" s="71">
        <v>171275205</v>
      </c>
      <c r="V632" s="71">
        <v>35473</v>
      </c>
      <c r="W632" s="71">
        <v>11870</v>
      </c>
      <c r="X632" s="71">
        <v>392801</v>
      </c>
      <c r="Y632" s="71">
        <v>525513</v>
      </c>
      <c r="Z632" s="71">
        <v>696538</v>
      </c>
      <c r="AA632" s="71">
        <v>229430</v>
      </c>
      <c r="AB632" s="71">
        <v>1103755</v>
      </c>
      <c r="AC632" s="71">
        <v>10109026</v>
      </c>
      <c r="AD632" s="71">
        <v>50.197396997804987</v>
      </c>
      <c r="AE632" s="72"/>
      <c r="AF632" s="71">
        <v>2522236481.5390172</v>
      </c>
      <c r="AG632" s="71">
        <v>50197388.403497443</v>
      </c>
      <c r="AH632" s="71">
        <v>69143837.21350944</v>
      </c>
      <c r="AI632" s="71">
        <v>2286991281.6882</v>
      </c>
      <c r="AJ632" s="71">
        <v>1998249638.538039</v>
      </c>
      <c r="AK632" s="71"/>
      <c r="AL632" s="71"/>
      <c r="AM632" s="71">
        <v>151933101.703536</v>
      </c>
      <c r="AN632" s="71"/>
      <c r="AO632" s="71"/>
      <c r="AP632" s="71">
        <v>7078751729.0857992</v>
      </c>
      <c r="AQ632" s="72"/>
      <c r="AR632" s="71">
        <v>41712</v>
      </c>
      <c r="AS632" s="71">
        <v>12054</v>
      </c>
      <c r="AT632" s="71">
        <v>6</v>
      </c>
      <c r="AU632" s="71">
        <v>15</v>
      </c>
      <c r="AV632" s="71">
        <v>0</v>
      </c>
      <c r="AW632" s="71">
        <v>13</v>
      </c>
      <c r="AX632" s="71"/>
      <c r="AY632" s="72"/>
      <c r="AZ632" s="71">
        <v>201984.58700000029</v>
      </c>
      <c r="BA632" s="71">
        <v>888168.81</v>
      </c>
      <c r="BB632" s="71">
        <v>16098</v>
      </c>
      <c r="BC632" s="71">
        <v>5948</v>
      </c>
      <c r="BD632" s="71">
        <v>0</v>
      </c>
      <c r="BE632" s="71">
        <v>75554</v>
      </c>
      <c r="BF632" s="71"/>
      <c r="BG632" s="72"/>
      <c r="BH632" s="71">
        <v>43.424999999999997</v>
      </c>
      <c r="BI632" s="71">
        <v>0</v>
      </c>
      <c r="BJ632" s="71">
        <v>2251.134</v>
      </c>
      <c r="BK632" s="71">
        <v>4.1870000000000003</v>
      </c>
      <c r="BL632" s="71">
        <v>139.98999999999998</v>
      </c>
      <c r="BM632" s="71">
        <v>0</v>
      </c>
      <c r="BN632" s="72"/>
      <c r="BO632" s="71">
        <v>2</v>
      </c>
      <c r="BP632" s="71">
        <v>0</v>
      </c>
      <c r="BQ632" s="71">
        <v>76</v>
      </c>
      <c r="BR632" s="71">
        <v>2</v>
      </c>
      <c r="BS632" s="71">
        <v>26</v>
      </c>
      <c r="BT632" s="71">
        <v>0</v>
      </c>
      <c r="BU632"/>
      <c r="BV632" s="70">
        <v>2060.6289999999999</v>
      </c>
      <c r="BW632" s="70">
        <v>15.813000000000001</v>
      </c>
      <c r="BX632" s="70">
        <v>42.981999999999999</v>
      </c>
      <c r="BY632" s="70">
        <v>6.8449999999999998</v>
      </c>
      <c r="BZ632" s="70">
        <v>151.702</v>
      </c>
      <c r="CA632" s="70">
        <v>23.126000000000001</v>
      </c>
      <c r="CB632" s="70">
        <v>125.075</v>
      </c>
      <c r="CC632" s="70">
        <v>12.564</v>
      </c>
      <c r="CD632" s="70">
        <v>0</v>
      </c>
    </row>
    <row r="633" spans="1:82">
      <c r="A633" s="70" t="s">
        <v>2412</v>
      </c>
      <c r="B633" s="70">
        <v>526</v>
      </c>
      <c r="C633" s="70">
        <v>16</v>
      </c>
      <c r="D633" s="70">
        <v>31</v>
      </c>
      <c r="E633" s="70">
        <v>2019</v>
      </c>
      <c r="F633" s="70" t="s">
        <v>158</v>
      </c>
      <c r="G633" s="70" t="s">
        <v>2396</v>
      </c>
      <c r="H633" s="70" t="s">
        <v>2397</v>
      </c>
      <c r="I633" s="148"/>
      <c r="J633" s="71">
        <v>2514.7243665530691</v>
      </c>
      <c r="K633" s="71">
        <v>59.322821636214648</v>
      </c>
      <c r="L633" s="71">
        <v>460.43800565351239</v>
      </c>
      <c r="M633" s="71">
        <v>1504.5896244139087</v>
      </c>
      <c r="N633" s="71">
        <v>1013.9043336311344</v>
      </c>
      <c r="O633" s="71">
        <v>1113.6411661021491</v>
      </c>
      <c r="P633" s="71">
        <v>1084.4132120309368</v>
      </c>
      <c r="Q633" s="71">
        <v>67.628414728900097</v>
      </c>
      <c r="R633" s="71">
        <v>56.26431538117339</v>
      </c>
      <c r="S633" s="71">
        <v>72.851362858091989</v>
      </c>
      <c r="T633" s="72"/>
      <c r="U633" s="71">
        <v>163351643</v>
      </c>
      <c r="V633" s="71">
        <v>35473</v>
      </c>
      <c r="W633" s="71">
        <v>11870</v>
      </c>
      <c r="X633" s="71">
        <v>392801</v>
      </c>
      <c r="Y633" s="71">
        <v>527570</v>
      </c>
      <c r="Z633" s="71">
        <v>697214</v>
      </c>
      <c r="AA633" s="71">
        <v>225172</v>
      </c>
      <c r="AB633" s="71">
        <v>1095903</v>
      </c>
      <c r="AC633" s="71">
        <v>9921538</v>
      </c>
      <c r="AD633" s="71">
        <v>72.851362858092003</v>
      </c>
      <c r="AE633" s="72"/>
      <c r="AF633" s="71">
        <v>2169816549.1951809</v>
      </c>
      <c r="AG633" s="71">
        <v>48616375.855249137</v>
      </c>
      <c r="AH633" s="71">
        <v>75275465.476059332</v>
      </c>
      <c r="AI633" s="71">
        <v>2260079573.4741716</v>
      </c>
      <c r="AJ633" s="71">
        <v>2107365868.9968021</v>
      </c>
      <c r="AK633" s="71">
        <v>0</v>
      </c>
      <c r="AL633" s="71">
        <v>0</v>
      </c>
      <c r="AM633" s="71">
        <v>149253738.646633</v>
      </c>
      <c r="AN633" s="71">
        <v>0</v>
      </c>
      <c r="AO633" s="71">
        <v>0</v>
      </c>
      <c r="AP633" s="71">
        <v>6810407571.6440964</v>
      </c>
      <c r="AQ633" s="72"/>
      <c r="AR633" s="71">
        <v>43976</v>
      </c>
      <c r="AS633" s="71">
        <v>13082</v>
      </c>
      <c r="AT633" s="71">
        <v>6</v>
      </c>
      <c r="AU633" s="71">
        <v>17</v>
      </c>
      <c r="AV633" s="71">
        <v>0</v>
      </c>
      <c r="AW633" s="71">
        <v>13</v>
      </c>
      <c r="AX633" s="71"/>
      <c r="AY633" s="72"/>
      <c r="AZ633" s="71">
        <v>215659.76400000029</v>
      </c>
      <c r="BA633" s="71">
        <v>1003565.21</v>
      </c>
      <c r="BB633" s="71">
        <v>16097.5</v>
      </c>
      <c r="BC633" s="71">
        <v>20406.400000000001</v>
      </c>
      <c r="BD633" s="71">
        <v>0</v>
      </c>
      <c r="BE633" s="71">
        <v>75554.25</v>
      </c>
      <c r="BF633" s="71"/>
      <c r="BG633" s="72"/>
      <c r="BH633" s="71">
        <v>29.103999999999999</v>
      </c>
      <c r="BI633" s="71">
        <v>0</v>
      </c>
      <c r="BJ633" s="71">
        <v>2097.3429999999998</v>
      </c>
      <c r="BK633" s="71">
        <v>6.5309999999999997</v>
      </c>
      <c r="BL633" s="71">
        <v>137.001</v>
      </c>
      <c r="BM633" s="71">
        <v>0</v>
      </c>
      <c r="BN633" s="72"/>
      <c r="BO633" s="71">
        <v>1</v>
      </c>
      <c r="BP633" s="71">
        <v>0</v>
      </c>
      <c r="BQ633" s="71">
        <v>74</v>
      </c>
      <c r="BR633" s="71">
        <v>2</v>
      </c>
      <c r="BS633" s="71">
        <v>25</v>
      </c>
      <c r="BT633" s="71">
        <v>0</v>
      </c>
      <c r="BU633"/>
      <c r="BV633" s="70">
        <v>1811.8910000000001</v>
      </c>
      <c r="BW633" s="70">
        <v>13.864000000000001</v>
      </c>
      <c r="BX633" s="70">
        <v>62.363999999999997</v>
      </c>
      <c r="BY633" s="70">
        <v>5.9269999999999996</v>
      </c>
      <c r="BZ633" s="70">
        <v>192.73699999999999</v>
      </c>
      <c r="CA633" s="70">
        <v>39.244999999999997</v>
      </c>
      <c r="CB633" s="70">
        <v>131.05600000000001</v>
      </c>
      <c r="CC633" s="70">
        <v>12.895</v>
      </c>
      <c r="CD633" s="70">
        <v>0</v>
      </c>
    </row>
    <row r="634" spans="1:82">
      <c r="A634" s="70" t="s">
        <v>2413</v>
      </c>
      <c r="B634" s="70">
        <v>527</v>
      </c>
      <c r="C634" s="70">
        <v>17</v>
      </c>
      <c r="D634" s="70">
        <v>31</v>
      </c>
      <c r="E634" s="70">
        <v>2020</v>
      </c>
      <c r="F634" s="70" t="s">
        <v>159</v>
      </c>
      <c r="G634" s="1064" t="s">
        <v>2396</v>
      </c>
      <c r="H634" s="70" t="s">
        <v>2397</v>
      </c>
      <c r="I634" s="148"/>
      <c r="J634" s="71">
        <v>2319.6316842119222</v>
      </c>
      <c r="K634" s="71">
        <v>65.659804021594383</v>
      </c>
      <c r="L634" s="71">
        <v>583.54843336107854</v>
      </c>
      <c r="M634" s="71">
        <v>1399.6961014244371</v>
      </c>
      <c r="N634" s="71">
        <v>1132.783161829029</v>
      </c>
      <c r="O634" s="71">
        <v>978.54936809112837</v>
      </c>
      <c r="P634" s="71">
        <v>1020.7708174508366</v>
      </c>
      <c r="Q634" s="71">
        <v>64.112239723730298</v>
      </c>
      <c r="R634" s="71">
        <v>58.188055399331297</v>
      </c>
      <c r="S634" s="71">
        <v>53.998205970290002</v>
      </c>
      <c r="T634" s="72"/>
      <c r="U634" s="71">
        <v>163675181</v>
      </c>
      <c r="V634" s="71">
        <v>34267</v>
      </c>
      <c r="W634" s="71">
        <v>14110</v>
      </c>
      <c r="X634" s="71">
        <v>383624</v>
      </c>
      <c r="Y634" s="71">
        <v>529506</v>
      </c>
      <c r="Z634" s="71">
        <v>699245</v>
      </c>
      <c r="AA634" s="71">
        <v>225288</v>
      </c>
      <c r="AB634" s="71">
        <v>1087372</v>
      </c>
      <c r="AC634" s="71">
        <v>10314982.999999998</v>
      </c>
      <c r="AD634" s="71">
        <v>53.998205970290002</v>
      </c>
      <c r="AE634" s="72"/>
      <c r="AF634" s="71">
        <v>2002147057.717109</v>
      </c>
      <c r="AG634" s="71">
        <v>48960898.258769937</v>
      </c>
      <c r="AH634" s="71">
        <v>97881222.149699956</v>
      </c>
      <c r="AI634" s="71">
        <v>2060112291.3483469</v>
      </c>
      <c r="AJ634" s="71">
        <v>2507071849.1034751</v>
      </c>
      <c r="AK634" s="71">
        <v>0</v>
      </c>
      <c r="AL634" s="71">
        <v>0</v>
      </c>
      <c r="AM634" s="71">
        <v>141914126.95489302</v>
      </c>
      <c r="AN634" s="71">
        <v>0</v>
      </c>
      <c r="AO634" s="71">
        <v>0</v>
      </c>
      <c r="AP634" s="71">
        <v>6858087445.5322933</v>
      </c>
      <c r="AQ634" s="72"/>
      <c r="AR634" s="71">
        <v>45850</v>
      </c>
      <c r="AS634" s="71">
        <v>13902</v>
      </c>
      <c r="AT634" s="71">
        <v>7</v>
      </c>
      <c r="AU634" s="71">
        <v>22</v>
      </c>
      <c r="AV634" s="71">
        <v>0</v>
      </c>
      <c r="AW634" s="71">
        <v>14</v>
      </c>
      <c r="AX634" s="71"/>
      <c r="AY634" s="72"/>
      <c r="AZ634" s="71">
        <v>227141.6290000008</v>
      </c>
      <c r="BA634" s="71">
        <v>1137607.610000001</v>
      </c>
      <c r="BB634" s="71">
        <v>80897.5</v>
      </c>
      <c r="BC634" s="71">
        <v>21573.4</v>
      </c>
      <c r="BD634" s="71">
        <v>0</v>
      </c>
      <c r="BE634" s="71">
        <v>82956.034</v>
      </c>
      <c r="BF634" s="71"/>
      <c r="BG634" s="72"/>
      <c r="BH634" s="71">
        <v>7.2240000000000002</v>
      </c>
      <c r="BI634" s="71">
        <v>0</v>
      </c>
      <c r="BJ634" s="71">
        <v>2057.018</v>
      </c>
      <c r="BK634" s="71">
        <v>2.98</v>
      </c>
      <c r="BL634" s="71">
        <v>126.001</v>
      </c>
      <c r="BM634" s="71">
        <v>0</v>
      </c>
      <c r="BN634" s="72"/>
      <c r="BO634" s="71">
        <v>1</v>
      </c>
      <c r="BP634" s="71">
        <v>0</v>
      </c>
      <c r="BQ634" s="71">
        <v>76</v>
      </c>
      <c r="BR634" s="71">
        <v>2</v>
      </c>
      <c r="BS634" s="71">
        <v>28</v>
      </c>
      <c r="BT634" s="71">
        <v>0</v>
      </c>
      <c r="BU634"/>
      <c r="BV634" s="70">
        <v>1696.3910000000001</v>
      </c>
      <c r="BW634" s="70">
        <v>11.455</v>
      </c>
      <c r="BX634" s="70">
        <v>43.243000000000002</v>
      </c>
      <c r="BY634" s="70">
        <v>5.4210000000000003</v>
      </c>
      <c r="BZ634" s="70">
        <v>329.892</v>
      </c>
      <c r="CA634" s="70">
        <v>33.145000000000003</v>
      </c>
      <c r="CB634" s="70">
        <v>65.39</v>
      </c>
      <c r="CC634" s="70">
        <v>8.2859999999999996</v>
      </c>
      <c r="CD634" s="70">
        <v>0</v>
      </c>
    </row>
    <row r="635" spans="1:82">
      <c r="A635" s="70" t="s">
        <v>2414</v>
      </c>
      <c r="B635" s="70">
        <v>527</v>
      </c>
      <c r="C635" s="70">
        <v>18</v>
      </c>
      <c r="D635" s="70">
        <v>31</v>
      </c>
      <c r="E635" s="70">
        <v>2021</v>
      </c>
      <c r="F635" s="70" t="s">
        <v>160</v>
      </c>
      <c r="G635" s="1064" t="s">
        <v>2396</v>
      </c>
      <c r="H635" s="70" t="s">
        <v>2397</v>
      </c>
      <c r="I635" s="148"/>
      <c r="J635" s="71">
        <v>2153.4468958694056</v>
      </c>
      <c r="K635" s="71">
        <v>65.906437254984596</v>
      </c>
      <c r="L635" s="71">
        <v>536.99558739940699</v>
      </c>
      <c r="M635" s="71">
        <v>1274.2778651955039</v>
      </c>
      <c r="N635" s="71">
        <v>948.872632096247</v>
      </c>
      <c r="O635" s="71">
        <v>951.16935055259034</v>
      </c>
      <c r="P635" s="71">
        <v>1047.9778107735606</v>
      </c>
      <c r="Q635" s="71">
        <v>62.959576939051402</v>
      </c>
      <c r="R635" s="71">
        <v>60.406030743930593</v>
      </c>
      <c r="S635" s="71">
        <v>109.33519914266199</v>
      </c>
      <c r="T635" s="72"/>
      <c r="U635" s="71">
        <v>172358107</v>
      </c>
      <c r="V635" s="71">
        <v>34267</v>
      </c>
      <c r="W635" s="71">
        <v>14110</v>
      </c>
      <c r="X635" s="71">
        <v>383624</v>
      </c>
      <c r="Y635" s="71">
        <v>530291</v>
      </c>
      <c r="Z635" s="71">
        <v>699834</v>
      </c>
      <c r="AA635" s="71">
        <v>225536</v>
      </c>
      <c r="AB635" s="71">
        <v>1078313</v>
      </c>
      <c r="AC635" s="71">
        <v>10388174</v>
      </c>
      <c r="AD635" s="71">
        <v>109.33519914266199</v>
      </c>
      <c r="AE635" s="72"/>
      <c r="AF635" s="71">
        <v>1925692650.831624</v>
      </c>
      <c r="AG635" s="71">
        <v>52179339.641178876</v>
      </c>
      <c r="AH635" s="71">
        <v>89481722.024147943</v>
      </c>
      <c r="AI635" s="71">
        <v>2275097467.4555039</v>
      </c>
      <c r="AJ635" s="71">
        <v>2316531463.3490548</v>
      </c>
      <c r="AK635" s="71">
        <v>0</v>
      </c>
      <c r="AL635" s="71">
        <v>0</v>
      </c>
      <c r="AM635" s="71">
        <v>141543556.65369537</v>
      </c>
      <c r="AN635" s="71">
        <v>0</v>
      </c>
      <c r="AO635" s="71">
        <v>0</v>
      </c>
      <c r="AP635" s="71">
        <v>6800526199.955205</v>
      </c>
      <c r="AQ635" s="72"/>
      <c r="AR635" s="71">
        <v>47941</v>
      </c>
      <c r="AS635" s="71">
        <v>14712</v>
      </c>
      <c r="AT635" s="71">
        <v>7</v>
      </c>
      <c r="AU635" s="71">
        <v>24</v>
      </c>
      <c r="AV635" s="71">
        <v>0</v>
      </c>
      <c r="AW635" s="71">
        <v>14</v>
      </c>
      <c r="AX635" s="71"/>
      <c r="AY635" s="72"/>
      <c r="AZ635" s="71">
        <v>240014.60899999359</v>
      </c>
      <c r="BA635" s="71">
        <v>1252798.5099999809</v>
      </c>
      <c r="BB635" s="71">
        <v>80897.5</v>
      </c>
      <c r="BC635" s="71">
        <v>24593.3</v>
      </c>
      <c r="BD635" s="71">
        <v>0</v>
      </c>
      <c r="BE635" s="71">
        <v>82956.034</v>
      </c>
      <c r="BF635" s="71"/>
      <c r="BG635" s="72"/>
      <c r="BH635" s="71">
        <v>7.6760000000000002</v>
      </c>
      <c r="BI635" s="71">
        <v>0</v>
      </c>
      <c r="BJ635" s="71">
        <v>2080.8049999999998</v>
      </c>
      <c r="BK635" s="71">
        <v>1.6879999999999999</v>
      </c>
      <c r="BL635" s="71">
        <v>126.74199999999999</v>
      </c>
      <c r="BM635" s="71">
        <v>0</v>
      </c>
      <c r="BN635" s="72"/>
      <c r="BO635" s="71">
        <v>1</v>
      </c>
      <c r="BP635" s="71">
        <v>0</v>
      </c>
      <c r="BQ635" s="71">
        <v>76</v>
      </c>
      <c r="BR635" s="71">
        <v>2</v>
      </c>
      <c r="BS635" s="71">
        <v>26</v>
      </c>
      <c r="BT635" s="71">
        <v>0</v>
      </c>
      <c r="BU635"/>
      <c r="BV635" s="70">
        <v>1964.1479999999999</v>
      </c>
      <c r="BW635" s="70">
        <v>21.003</v>
      </c>
      <c r="BX635" s="70">
        <v>52.448999999999998</v>
      </c>
      <c r="BY635" s="70">
        <v>1.466</v>
      </c>
      <c r="BZ635" s="70">
        <v>119.65300000000001</v>
      </c>
      <c r="CA635" s="70">
        <v>32.552999999999997</v>
      </c>
      <c r="CB635" s="70">
        <v>18.265999999999998</v>
      </c>
      <c r="CC635" s="70">
        <v>7.3730000000000002</v>
      </c>
      <c r="CD635" s="70">
        <v>0</v>
      </c>
    </row>
    <row r="636" spans="1:82">
      <c r="A636" s="70" t="s">
        <v>2415</v>
      </c>
      <c r="B636" s="70">
        <v>527</v>
      </c>
      <c r="C636" s="70">
        <v>19</v>
      </c>
      <c r="D636" s="70">
        <v>31</v>
      </c>
      <c r="E636" s="70">
        <v>2022</v>
      </c>
      <c r="F636" s="70" t="s">
        <v>161</v>
      </c>
      <c r="G636" s="70" t="s">
        <v>2396</v>
      </c>
      <c r="H636" s="70" t="s">
        <v>2397</v>
      </c>
      <c r="I636" s="148"/>
      <c r="J636" s="71">
        <v>2041.4568600643106</v>
      </c>
      <c r="K636" s="71">
        <v>67.162795281394793</v>
      </c>
      <c r="L636" s="71">
        <v>466.53447116076313</v>
      </c>
      <c r="M636" s="71">
        <v>1311.0779729388403</v>
      </c>
      <c r="N636" s="71">
        <v>1434.3696053232941</v>
      </c>
      <c r="O636" s="71">
        <v>1002.8037973066456</v>
      </c>
      <c r="P636" s="71">
        <v>1037.7935860028481</v>
      </c>
      <c r="Q636" s="71">
        <v>62.922324725586925</v>
      </c>
      <c r="R636" s="71">
        <v>64.290308006225999</v>
      </c>
      <c r="S636" s="71">
        <v>101.81125566507647</v>
      </c>
      <c r="T636" s="72"/>
      <c r="U636" s="71">
        <v>183104898</v>
      </c>
      <c r="V636" s="71">
        <v>34267</v>
      </c>
      <c r="W636" s="71">
        <v>14110</v>
      </c>
      <c r="X636" s="71">
        <v>383624</v>
      </c>
      <c r="Y636" s="71">
        <v>532172</v>
      </c>
      <c r="Z636" s="71">
        <v>701013</v>
      </c>
      <c r="AA636" s="71">
        <v>226749</v>
      </c>
      <c r="AB636" s="71">
        <v>1068838</v>
      </c>
      <c r="AC636" s="71">
        <v>11195021.999999998</v>
      </c>
      <c r="AD636" s="71">
        <v>101.81125566507647</v>
      </c>
      <c r="AE636" s="72"/>
      <c r="AF636" s="71">
        <v>1888725942.0437431</v>
      </c>
      <c r="AG636" s="71">
        <v>52288039.827724881</v>
      </c>
      <c r="AH636" s="71">
        <v>91762802.441331938</v>
      </c>
      <c r="AI636" s="71">
        <v>2103768230.931371</v>
      </c>
      <c r="AJ636" s="71">
        <v>2842717599.4314828</v>
      </c>
      <c r="AK636" s="71">
        <v>0</v>
      </c>
      <c r="AL636" s="71">
        <v>0</v>
      </c>
      <c r="AM636" s="71">
        <v>138016159.09951258</v>
      </c>
      <c r="AN636" s="71">
        <v>0</v>
      </c>
      <c r="AO636" s="71">
        <v>0</v>
      </c>
      <c r="AP636" s="71">
        <v>7117278773.7751656</v>
      </c>
      <c r="AQ636" s="72"/>
      <c r="AR636" s="71">
        <v>50257</v>
      </c>
      <c r="AS636" s="71">
        <v>15117</v>
      </c>
      <c r="AT636" s="71">
        <v>7</v>
      </c>
      <c r="AU636" s="71">
        <v>27</v>
      </c>
      <c r="AV636" s="71">
        <v>0</v>
      </c>
      <c r="AW636" s="71">
        <v>15</v>
      </c>
      <c r="AX636" s="71"/>
      <c r="AY636" s="72"/>
      <c r="AZ636" s="71">
        <v>254568.11099999023</v>
      </c>
      <c r="BA636" s="71">
        <v>1305349.3099999796</v>
      </c>
      <c r="BB636" s="71">
        <v>80897.5</v>
      </c>
      <c r="BC636" s="71">
        <v>52000.4</v>
      </c>
      <c r="BD636" s="71">
        <v>0</v>
      </c>
      <c r="BE636" s="71">
        <v>88706.034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2416</v>
      </c>
      <c r="B637" s="70">
        <v>527</v>
      </c>
      <c r="C637" s="70">
        <v>20</v>
      </c>
      <c r="D637" s="70">
        <v>31</v>
      </c>
      <c r="E637" s="70">
        <v>2023</v>
      </c>
      <c r="F637" s="70" t="s">
        <v>1539</v>
      </c>
      <c r="G637" s="70" t="s">
        <v>2396</v>
      </c>
      <c r="H637" s="70" t="s">
        <v>2397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52295</v>
      </c>
      <c r="AS637" s="71">
        <v>15341</v>
      </c>
      <c r="AT637" s="71">
        <v>8</v>
      </c>
      <c r="AU637" s="71">
        <v>29</v>
      </c>
      <c r="AV637" s="71">
        <v>0</v>
      </c>
      <c r="AW637" s="71">
        <v>16</v>
      </c>
      <c r="AX637" s="71"/>
      <c r="AY637" s="72"/>
      <c r="AZ637" s="71">
        <v>266630.98099998548</v>
      </c>
      <c r="BA637" s="71">
        <v>1376450.4099999794</v>
      </c>
      <c r="BB637" s="71">
        <v>92897.5</v>
      </c>
      <c r="BC637" s="71">
        <v>65444.4</v>
      </c>
      <c r="BD637" s="71">
        <v>0</v>
      </c>
      <c r="BE637" s="71">
        <v>104289.51300000001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2417</v>
      </c>
      <c r="B638" s="70">
        <v>527</v>
      </c>
      <c r="C638" s="70">
        <v>21</v>
      </c>
      <c r="D638" s="70">
        <v>31</v>
      </c>
      <c r="E638" s="70">
        <v>2024</v>
      </c>
      <c r="F638" s="70" t="s">
        <v>1554</v>
      </c>
      <c r="G638" s="70" t="s">
        <v>2396</v>
      </c>
      <c r="H638" s="70" t="s">
        <v>2397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2226</v>
      </c>
      <c r="B9" s="70">
        <v>1</v>
      </c>
      <c r="C9" s="70">
        <v>1</v>
      </c>
      <c r="D9" s="70">
        <v>1</v>
      </c>
      <c r="E9" s="70">
        <v>1990</v>
      </c>
      <c r="F9" s="70" t="s">
        <v>787</v>
      </c>
      <c r="G9" s="1073" t="s">
        <v>2227</v>
      </c>
      <c r="H9" s="70" t="s">
        <v>2228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2229</v>
      </c>
      <c r="B10" s="70">
        <v>2</v>
      </c>
      <c r="C10" s="70">
        <v>2</v>
      </c>
      <c r="D10" s="70">
        <v>1</v>
      </c>
      <c r="E10" s="70">
        <v>2005</v>
      </c>
      <c r="F10" s="70" t="s">
        <v>789</v>
      </c>
      <c r="G10" s="1073" t="s">
        <v>2227</v>
      </c>
      <c r="H10" s="70" t="s">
        <v>2228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2230</v>
      </c>
      <c r="B11" s="70">
        <v>3</v>
      </c>
      <c r="C11" s="70">
        <v>3</v>
      </c>
      <c r="D11" s="70">
        <v>1</v>
      </c>
      <c r="E11" s="70">
        <v>2006</v>
      </c>
      <c r="F11" s="70" t="s">
        <v>790</v>
      </c>
      <c r="G11" s="1073" t="s">
        <v>2227</v>
      </c>
      <c r="H11" s="70" t="s">
        <v>2228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2231</v>
      </c>
      <c r="B12" s="70">
        <v>4</v>
      </c>
      <c r="C12" s="70">
        <v>4</v>
      </c>
      <c r="D12" s="70">
        <v>1</v>
      </c>
      <c r="E12" s="70">
        <v>2007</v>
      </c>
      <c r="F12" s="70" t="s">
        <v>791</v>
      </c>
      <c r="G12" s="1073" t="s">
        <v>2227</v>
      </c>
      <c r="H12" s="70" t="s">
        <v>2228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2232</v>
      </c>
      <c r="B13" s="70">
        <v>5</v>
      </c>
      <c r="C13" s="70">
        <v>5</v>
      </c>
      <c r="D13" s="70">
        <v>1</v>
      </c>
      <c r="E13" s="70">
        <v>2008</v>
      </c>
      <c r="F13" s="70" t="s">
        <v>792</v>
      </c>
      <c r="G13" s="1073" t="s">
        <v>2227</v>
      </c>
      <c r="H13" s="70" t="s">
        <v>2228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2233</v>
      </c>
      <c r="B14" s="70">
        <v>6</v>
      </c>
      <c r="C14" s="70">
        <v>6</v>
      </c>
      <c r="D14" s="70">
        <v>1</v>
      </c>
      <c r="E14" s="70">
        <v>2009</v>
      </c>
      <c r="F14" s="70" t="s">
        <v>176</v>
      </c>
      <c r="G14" s="1073" t="s">
        <v>2227</v>
      </c>
      <c r="H14" s="70" t="s">
        <v>2228</v>
      </c>
      <c r="I14" s="1066"/>
      <c r="J14" s="73">
        <v>0</v>
      </c>
      <c r="K14" s="73">
        <v>0</v>
      </c>
      <c r="L14" s="73">
        <v>0</v>
      </c>
      <c r="M14" s="73">
        <v>0</v>
      </c>
      <c r="N14" s="73">
        <v>0</v>
      </c>
      <c r="O14" s="73">
        <v>0</v>
      </c>
      <c r="P14" s="73">
        <v>0</v>
      </c>
      <c r="Q14" s="73">
        <v>0</v>
      </c>
      <c r="R14" s="73">
        <v>11.1</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11.1</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11.1</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11.1</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2234</v>
      </c>
      <c r="B15" s="70">
        <v>7</v>
      </c>
      <c r="C15" s="70">
        <v>7</v>
      </c>
      <c r="D15" s="70">
        <v>1</v>
      </c>
      <c r="E15" s="70">
        <v>2010</v>
      </c>
      <c r="F15" s="70" t="s">
        <v>177</v>
      </c>
      <c r="G15" s="1073" t="s">
        <v>2227</v>
      </c>
      <c r="H15" s="70" t="s">
        <v>2228</v>
      </c>
      <c r="I15" s="1066"/>
      <c r="J15" s="73">
        <v>0</v>
      </c>
      <c r="K15" s="73">
        <v>0</v>
      </c>
      <c r="L15" s="73">
        <v>0</v>
      </c>
      <c r="M15" s="73">
        <v>0</v>
      </c>
      <c r="N15" s="73">
        <v>0</v>
      </c>
      <c r="O15" s="73">
        <v>0</v>
      </c>
      <c r="P15" s="73">
        <v>0</v>
      </c>
      <c r="Q15" s="73">
        <v>0</v>
      </c>
      <c r="R15" s="73">
        <v>11</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11</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11</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11</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2235</v>
      </c>
      <c r="B16" s="70">
        <v>8</v>
      </c>
      <c r="C16" s="70">
        <v>8</v>
      </c>
      <c r="D16" s="70">
        <v>1</v>
      </c>
      <c r="E16" s="70">
        <v>2011</v>
      </c>
      <c r="F16" s="70" t="s">
        <v>178</v>
      </c>
      <c r="G16" s="1073" t="s">
        <v>2227</v>
      </c>
      <c r="H16" s="70" t="s">
        <v>2228</v>
      </c>
      <c r="I16" s="1066"/>
      <c r="J16" s="73">
        <v>0</v>
      </c>
      <c r="K16" s="73">
        <v>0</v>
      </c>
      <c r="L16" s="73">
        <v>0</v>
      </c>
      <c r="M16" s="73">
        <v>0</v>
      </c>
      <c r="N16" s="73">
        <v>0</v>
      </c>
      <c r="O16" s="73">
        <v>0</v>
      </c>
      <c r="P16" s="73">
        <v>0</v>
      </c>
      <c r="Q16" s="73">
        <v>0</v>
      </c>
      <c r="R16" s="73">
        <v>6.899</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6.899</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6.899</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6.899</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2236</v>
      </c>
      <c r="B17" s="70">
        <v>9</v>
      </c>
      <c r="C17" s="70">
        <v>9</v>
      </c>
      <c r="D17" s="70">
        <v>1</v>
      </c>
      <c r="E17" s="70">
        <v>2012</v>
      </c>
      <c r="F17" s="70" t="s">
        <v>179</v>
      </c>
      <c r="G17" s="1073" t="s">
        <v>2227</v>
      </c>
      <c r="H17" s="70" t="s">
        <v>2228</v>
      </c>
      <c r="I17" s="1066"/>
      <c r="J17" s="73">
        <v>0</v>
      </c>
      <c r="K17" s="73">
        <v>0</v>
      </c>
      <c r="L17" s="73">
        <v>0</v>
      </c>
      <c r="M17" s="73">
        <v>0</v>
      </c>
      <c r="N17" s="73">
        <v>0</v>
      </c>
      <c r="O17" s="73">
        <v>0</v>
      </c>
      <c r="P17" s="73">
        <v>0</v>
      </c>
      <c r="Q17" s="73">
        <v>0</v>
      </c>
      <c r="R17" s="73">
        <v>4.681</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4.681</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4.681</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4.681</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2237</v>
      </c>
      <c r="B18" s="70">
        <v>10</v>
      </c>
      <c r="C18" s="70">
        <v>10</v>
      </c>
      <c r="D18" s="70">
        <v>1</v>
      </c>
      <c r="E18" s="70">
        <v>2013</v>
      </c>
      <c r="F18" s="70" t="s">
        <v>180</v>
      </c>
      <c r="G18" s="1073" t="s">
        <v>2227</v>
      </c>
      <c r="H18" s="70" t="s">
        <v>2228</v>
      </c>
      <c r="I18" s="1066"/>
      <c r="J18" s="73">
        <v>0</v>
      </c>
      <c r="K18" s="73">
        <v>0</v>
      </c>
      <c r="L18" s="73">
        <v>0</v>
      </c>
      <c r="M18" s="73">
        <v>0</v>
      </c>
      <c r="N18" s="73">
        <v>0</v>
      </c>
      <c r="O18" s="73">
        <v>0</v>
      </c>
      <c r="P18" s="73">
        <v>0</v>
      </c>
      <c r="Q18" s="73">
        <v>0</v>
      </c>
      <c r="R18" s="73">
        <v>4.4690000000000003</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4.4690000000000003</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4.4690000000000003</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4.4690000000000003</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2238</v>
      </c>
      <c r="B19" s="70">
        <v>11</v>
      </c>
      <c r="C19" s="70">
        <v>11</v>
      </c>
      <c r="D19" s="70">
        <v>1</v>
      </c>
      <c r="E19" s="70">
        <v>2014</v>
      </c>
      <c r="F19" s="70" t="s">
        <v>181</v>
      </c>
      <c r="G19" s="1073" t="s">
        <v>2227</v>
      </c>
      <c r="H19" s="70" t="s">
        <v>2228</v>
      </c>
      <c r="I19" s="1066"/>
      <c r="J19" s="73">
        <v>0</v>
      </c>
      <c r="K19" s="73">
        <v>0</v>
      </c>
      <c r="L19" s="73">
        <v>0</v>
      </c>
      <c r="M19" s="73">
        <v>0</v>
      </c>
      <c r="N19" s="73">
        <v>0</v>
      </c>
      <c r="O19" s="73">
        <v>0</v>
      </c>
      <c r="P19" s="73">
        <v>0</v>
      </c>
      <c r="Q19" s="73">
        <v>0</v>
      </c>
      <c r="R19" s="73">
        <v>3.6890000000000001</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3.6890000000000001</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3.6890000000000001</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3.6890000000000001</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2239</v>
      </c>
      <c r="B20" s="70">
        <v>12</v>
      </c>
      <c r="C20" s="70">
        <v>12</v>
      </c>
      <c r="D20" s="70">
        <v>1</v>
      </c>
      <c r="E20" s="70">
        <v>2015</v>
      </c>
      <c r="F20" s="70" t="s">
        <v>182</v>
      </c>
      <c r="G20" s="1073" t="s">
        <v>2227</v>
      </c>
      <c r="H20" s="70" t="s">
        <v>2228</v>
      </c>
      <c r="I20" s="1066"/>
      <c r="J20" s="73">
        <v>0</v>
      </c>
      <c r="K20" s="73">
        <v>0</v>
      </c>
      <c r="L20" s="73">
        <v>0</v>
      </c>
      <c r="M20" s="73">
        <v>0</v>
      </c>
      <c r="N20" s="73">
        <v>0</v>
      </c>
      <c r="O20" s="73">
        <v>0</v>
      </c>
      <c r="P20" s="73">
        <v>0</v>
      </c>
      <c r="Q20" s="73">
        <v>0</v>
      </c>
      <c r="R20" s="73">
        <v>5.4409999999999998</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5.4409999999999998</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5.4409999999999998</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5.4409999999999998</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2240</v>
      </c>
      <c r="B21" s="70">
        <v>13</v>
      </c>
      <c r="C21" s="70">
        <v>13</v>
      </c>
      <c r="D21" s="70">
        <v>1</v>
      </c>
      <c r="E21" s="70">
        <v>2016</v>
      </c>
      <c r="F21" s="70" t="s">
        <v>155</v>
      </c>
      <c r="G21" s="1073" t="s">
        <v>2227</v>
      </c>
      <c r="H21" s="70" t="s">
        <v>2228</v>
      </c>
      <c r="I21" s="1066"/>
      <c r="J21" s="73">
        <v>0</v>
      </c>
      <c r="K21" s="73">
        <v>0</v>
      </c>
      <c r="L21" s="73">
        <v>0</v>
      </c>
      <c r="M21" s="73">
        <v>0</v>
      </c>
      <c r="N21" s="73">
        <v>0</v>
      </c>
      <c r="O21" s="73">
        <v>0</v>
      </c>
      <c r="P21" s="73">
        <v>0</v>
      </c>
      <c r="Q21" s="73">
        <v>0</v>
      </c>
      <c r="R21" s="73">
        <v>5.3079999999999998</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5.3079999999999998</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5.3079999999999998</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5.3079999999999998</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2241</v>
      </c>
      <c r="B22" s="70">
        <v>14</v>
      </c>
      <c r="C22" s="70">
        <v>14</v>
      </c>
      <c r="D22" s="70">
        <v>1</v>
      </c>
      <c r="E22" s="70">
        <v>2017</v>
      </c>
      <c r="F22" s="70" t="s">
        <v>156</v>
      </c>
      <c r="G22" s="1073" t="s">
        <v>2227</v>
      </c>
      <c r="H22" s="70" t="s">
        <v>2228</v>
      </c>
      <c r="I22" s="1066"/>
      <c r="J22" s="73">
        <v>0</v>
      </c>
      <c r="K22" s="73">
        <v>0</v>
      </c>
      <c r="L22" s="73">
        <v>0</v>
      </c>
      <c r="M22" s="73">
        <v>0</v>
      </c>
      <c r="N22" s="73">
        <v>0</v>
      </c>
      <c r="O22" s="73">
        <v>0</v>
      </c>
      <c r="P22" s="73">
        <v>0</v>
      </c>
      <c r="Q22" s="73">
        <v>0</v>
      </c>
      <c r="R22" s="73">
        <v>4.0220000000000002</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4.0220000000000002</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4.0220000000000002</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4.0220000000000002</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2242</v>
      </c>
      <c r="B23" s="70">
        <v>15</v>
      </c>
      <c r="C23" s="70">
        <v>15</v>
      </c>
      <c r="D23" s="70">
        <v>1</v>
      </c>
      <c r="E23" s="70">
        <v>2018</v>
      </c>
      <c r="F23" s="70" t="s">
        <v>183</v>
      </c>
      <c r="G23" s="1073" t="s">
        <v>2227</v>
      </c>
      <c r="H23" s="70" t="s">
        <v>2228</v>
      </c>
      <c r="I23" s="1066"/>
      <c r="J23" s="73">
        <v>0</v>
      </c>
      <c r="K23" s="73">
        <v>0</v>
      </c>
      <c r="L23" s="73">
        <v>0</v>
      </c>
      <c r="M23" s="73">
        <v>0</v>
      </c>
      <c r="N23" s="73">
        <v>0</v>
      </c>
      <c r="O23" s="73">
        <v>0</v>
      </c>
      <c r="P23" s="73">
        <v>0</v>
      </c>
      <c r="Q23" s="73">
        <v>0</v>
      </c>
      <c r="R23" s="73">
        <v>4.1639999999999997</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4.1639999999999997</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4.1639999999999997</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4.1639999999999997</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2243</v>
      </c>
      <c r="B24" s="70">
        <v>16</v>
      </c>
      <c r="C24" s="70">
        <v>16</v>
      </c>
      <c r="D24" s="70">
        <v>1</v>
      </c>
      <c r="E24" s="70">
        <v>2019</v>
      </c>
      <c r="F24" s="70" t="s">
        <v>158</v>
      </c>
      <c r="G24" s="1073" t="s">
        <v>2227</v>
      </c>
      <c r="H24" s="70" t="s">
        <v>2228</v>
      </c>
      <c r="I24" s="1066"/>
      <c r="J24" s="73">
        <v>0</v>
      </c>
      <c r="K24" s="73">
        <v>0</v>
      </c>
      <c r="L24" s="73">
        <v>0</v>
      </c>
      <c r="M24" s="73">
        <v>0</v>
      </c>
      <c r="N24" s="73">
        <v>0</v>
      </c>
      <c r="O24" s="73">
        <v>0</v>
      </c>
      <c r="P24" s="73">
        <v>0</v>
      </c>
      <c r="Q24" s="73">
        <v>0</v>
      </c>
      <c r="R24" s="73">
        <v>2.2610000000000001</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2.2610000000000001</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2.2610000000000001</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2.2610000000000001</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2244</v>
      </c>
      <c r="B25" s="70">
        <v>17</v>
      </c>
      <c r="C25" s="70">
        <v>17</v>
      </c>
      <c r="D25" s="70">
        <v>1</v>
      </c>
      <c r="E25" s="70">
        <v>2020</v>
      </c>
      <c r="F25" s="70" t="s">
        <v>159</v>
      </c>
      <c r="G25" s="1073" t="s">
        <v>2227</v>
      </c>
      <c r="H25" s="70" t="s">
        <v>2228</v>
      </c>
      <c r="I25" s="1066"/>
      <c r="J25" s="73">
        <v>0</v>
      </c>
      <c r="K25" s="73">
        <v>0</v>
      </c>
      <c r="L25" s="73">
        <v>0</v>
      </c>
      <c r="M25" s="73">
        <v>0</v>
      </c>
      <c r="N25" s="73">
        <v>0</v>
      </c>
      <c r="O25" s="73">
        <v>0</v>
      </c>
      <c r="P25" s="73">
        <v>0</v>
      </c>
      <c r="Q25" s="73">
        <v>0</v>
      </c>
      <c r="R25" s="73">
        <v>2.6960000000000002</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2.6960000000000002</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2.6960000000000002</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2.6960000000000002</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2245</v>
      </c>
      <c r="B26" s="70">
        <v>18</v>
      </c>
      <c r="C26" s="70">
        <v>18</v>
      </c>
      <c r="D26" s="70">
        <v>1</v>
      </c>
      <c r="E26" s="70">
        <v>2021</v>
      </c>
      <c r="F26" s="70" t="s">
        <v>160</v>
      </c>
      <c r="G26" s="1073" t="s">
        <v>2227</v>
      </c>
      <c r="H26" s="70" t="s">
        <v>2228</v>
      </c>
      <c r="I26" s="1066"/>
      <c r="J26" s="73">
        <v>0</v>
      </c>
      <c r="K26" s="73">
        <v>0</v>
      </c>
      <c r="L26" s="73">
        <v>0</v>
      </c>
      <c r="M26" s="73">
        <v>0</v>
      </c>
      <c r="N26" s="73">
        <v>0</v>
      </c>
      <c r="O26" s="73">
        <v>0</v>
      </c>
      <c r="P26" s="73">
        <v>0</v>
      </c>
      <c r="Q26" s="73">
        <v>0</v>
      </c>
      <c r="R26" s="73">
        <v>2.8450000000000002</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2.8450000000000002</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2.8450000000000002</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2.8450000000000002</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2246</v>
      </c>
      <c r="B27" s="70">
        <v>19</v>
      </c>
      <c r="C27" s="70">
        <v>19</v>
      </c>
      <c r="D27" s="70">
        <v>1</v>
      </c>
      <c r="E27" s="70">
        <v>2022</v>
      </c>
      <c r="F27" s="70" t="s">
        <v>161</v>
      </c>
      <c r="G27" s="1073" t="s">
        <v>2227</v>
      </c>
      <c r="H27" s="70" t="s">
        <v>2228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2247</v>
      </c>
      <c r="B28" s="70">
        <v>20</v>
      </c>
      <c r="C28" s="70">
        <v>20</v>
      </c>
      <c r="D28" s="70">
        <v>1</v>
      </c>
      <c r="E28" s="70">
        <v>2023</v>
      </c>
      <c r="F28" s="70" t="s">
        <v>1539</v>
      </c>
      <c r="G28" s="1073" t="s">
        <v>2227</v>
      </c>
      <c r="H28" s="70" t="s">
        <v>2228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2248</v>
      </c>
      <c r="B29" s="70">
        <v>21</v>
      </c>
      <c r="C29" s="70">
        <v>21</v>
      </c>
      <c r="D29" s="70">
        <v>1</v>
      </c>
      <c r="E29" s="70">
        <v>2024</v>
      </c>
      <c r="F29" s="70" t="s">
        <v>1554</v>
      </c>
      <c r="G29" s="1073" t="s">
        <v>2227</v>
      </c>
      <c r="H29" s="70" t="s">
        <v>2228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2418</v>
      </c>
      <c r="B30" s="70">
        <v>22</v>
      </c>
      <c r="C30" s="70">
        <v>22</v>
      </c>
      <c r="D30" s="70">
        <v>1</v>
      </c>
      <c r="E30" s="70">
        <v>2025</v>
      </c>
      <c r="F30" s="70" t="s">
        <v>1556</v>
      </c>
      <c r="G30" s="1073" t="s">
        <v>2227</v>
      </c>
      <c r="H30" s="70" t="s">
        <v>2228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2419</v>
      </c>
      <c r="B31" s="70">
        <v>23</v>
      </c>
      <c r="C31" s="70">
        <v>23</v>
      </c>
      <c r="D31" s="70">
        <v>1</v>
      </c>
      <c r="E31" s="70">
        <v>2026</v>
      </c>
      <c r="F31" s="70" t="s">
        <v>1557</v>
      </c>
      <c r="G31" s="1073" t="s">
        <v>2227</v>
      </c>
      <c r="H31" s="70" t="s">
        <v>2228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2420</v>
      </c>
      <c r="B32" s="70">
        <v>24</v>
      </c>
      <c r="C32" s="70">
        <v>24</v>
      </c>
      <c r="D32" s="70">
        <v>1</v>
      </c>
      <c r="E32" s="70">
        <v>2027</v>
      </c>
      <c r="F32" s="70" t="s">
        <v>1558</v>
      </c>
      <c r="G32" s="1073" t="s">
        <v>2227</v>
      </c>
      <c r="H32" s="70" t="s">
        <v>2228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2421</v>
      </c>
      <c r="B33" s="70">
        <v>25</v>
      </c>
      <c r="C33" s="70">
        <v>25</v>
      </c>
      <c r="D33" s="70">
        <v>1</v>
      </c>
      <c r="E33" s="70">
        <v>2028</v>
      </c>
      <c r="F33" s="70" t="s">
        <v>1559</v>
      </c>
      <c r="G33" s="1073" t="s">
        <v>2227</v>
      </c>
      <c r="H33" s="70" t="s">
        <v>2228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2422</v>
      </c>
      <c r="B34" s="70">
        <v>26</v>
      </c>
      <c r="C34" s="70">
        <v>26</v>
      </c>
      <c r="D34" s="70">
        <v>1</v>
      </c>
      <c r="E34" s="70">
        <v>2029</v>
      </c>
      <c r="F34" s="70" t="s">
        <v>1560</v>
      </c>
      <c r="G34" s="1073" t="s">
        <v>2227</v>
      </c>
      <c r="H34" s="70" t="s">
        <v>2228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2423</v>
      </c>
      <c r="B35" s="70">
        <v>27</v>
      </c>
      <c r="C35" s="70">
        <v>27</v>
      </c>
      <c r="D35" s="70">
        <v>1</v>
      </c>
      <c r="E35" s="70">
        <v>2030</v>
      </c>
      <c r="F35" s="70" t="s">
        <v>1561</v>
      </c>
      <c r="G35" s="1073" t="s">
        <v>2227</v>
      </c>
      <c r="H35" s="70" t="s">
        <v>2228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1691</v>
      </c>
      <c r="B10" s="70">
        <v>2</v>
      </c>
      <c r="C10" s="70">
        <v>18</v>
      </c>
      <c r="D10" s="70">
        <v>2</v>
      </c>
      <c r="E10" s="70">
        <v>2024</v>
      </c>
      <c r="F10" s="70" t="s">
        <v>1554</v>
      </c>
      <c r="G10" s="1073" t="s">
        <v>1688</v>
      </c>
      <c r="H10" s="70" t="s">
        <v>1689</v>
      </c>
      <c r="I10" s="1066"/>
      <c r="J10" s="73">
        <v>59067</v>
      </c>
      <c r="K10" s="71">
        <v>80456226</v>
      </c>
      <c r="L10" s="71">
        <v>100533</v>
      </c>
      <c r="M10" s="71">
        <v>136637693.99999997</v>
      </c>
      <c r="N10" s="71">
        <v>37700</v>
      </c>
      <c r="O10" s="71">
        <v>89914808.999999985</v>
      </c>
      <c r="P10" s="71">
        <v>3794</v>
      </c>
      <c r="Q10" s="71">
        <v>35160732</v>
      </c>
      <c r="R10" s="71">
        <v>2354</v>
      </c>
      <c r="S10" s="71">
        <v>19606552.999999996</v>
      </c>
      <c r="T10" s="71">
        <v>0</v>
      </c>
      <c r="U10" s="71">
        <v>0</v>
      </c>
      <c r="V10" s="71">
        <v>0</v>
      </c>
      <c r="W10" s="71">
        <v>0</v>
      </c>
      <c r="X10" s="71">
        <v>0</v>
      </c>
      <c r="Y10" s="71">
        <v>0</v>
      </c>
      <c r="Z10" s="71">
        <v>361776013.69981992</v>
      </c>
      <c r="AA10" s="71">
        <v>27267963</v>
      </c>
      <c r="AB10" s="71">
        <v>310365516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1652</v>
      </c>
      <c r="B11" s="70">
        <v>3</v>
      </c>
      <c r="C11" s="70">
        <v>18</v>
      </c>
      <c r="D11" s="70">
        <v>3</v>
      </c>
      <c r="E11" s="70">
        <v>2024</v>
      </c>
      <c r="F11" s="70" t="s">
        <v>1554</v>
      </c>
      <c r="G11" s="1073" t="s">
        <v>1649</v>
      </c>
      <c r="H11" s="70" t="s">
        <v>1650</v>
      </c>
      <c r="I11" s="1066"/>
      <c r="J11" s="73">
        <v>223958</v>
      </c>
      <c r="K11" s="71">
        <v>291503522</v>
      </c>
      <c r="L11" s="71">
        <v>667718</v>
      </c>
      <c r="M11" s="71">
        <v>867844345</v>
      </c>
      <c r="N11" s="71">
        <v>502500</v>
      </c>
      <c r="O11" s="71">
        <v>1222182666</v>
      </c>
      <c r="P11" s="71">
        <v>22277</v>
      </c>
      <c r="Q11" s="71">
        <v>138508247</v>
      </c>
      <c r="R11" s="71">
        <v>0</v>
      </c>
      <c r="S11" s="71">
        <v>0</v>
      </c>
      <c r="T11" s="71">
        <v>274463</v>
      </c>
      <c r="U11" s="71">
        <v>5510</v>
      </c>
      <c r="V11" s="71">
        <v>4330</v>
      </c>
      <c r="W11" s="71">
        <v>1921387319</v>
      </c>
      <c r="X11" s="71">
        <v>33786584.000000007</v>
      </c>
      <c r="Y11" s="71">
        <v>26549107</v>
      </c>
      <c r="Z11" s="71">
        <v>4501761790</v>
      </c>
      <c r="AA11" s="71">
        <v>334080484</v>
      </c>
      <c r="AB11" s="71">
        <v>1641383935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1656</v>
      </c>
      <c r="B12" s="70">
        <v>4</v>
      </c>
      <c r="C12" s="70">
        <v>18</v>
      </c>
      <c r="D12" s="70">
        <v>4</v>
      </c>
      <c r="E12" s="70">
        <v>2024</v>
      </c>
      <c r="F12" s="70" t="s">
        <v>1554</v>
      </c>
      <c r="G12" s="1073" t="s">
        <v>1653</v>
      </c>
      <c r="H12" s="70" t="s">
        <v>1654</v>
      </c>
      <c r="I12" s="1066"/>
      <c r="J12" s="73">
        <v>82364</v>
      </c>
      <c r="K12" s="71">
        <v>111249922.00000001</v>
      </c>
      <c r="L12" s="71">
        <v>58130</v>
      </c>
      <c r="M12" s="71">
        <v>78264089.000000015</v>
      </c>
      <c r="N12" s="71">
        <v>2300</v>
      </c>
      <c r="O12" s="71">
        <v>3849929.9999999995</v>
      </c>
      <c r="P12" s="71">
        <v>65</v>
      </c>
      <c r="Q12" s="71">
        <v>360413</v>
      </c>
      <c r="R12" s="71">
        <v>0</v>
      </c>
      <c r="S12" s="71">
        <v>0</v>
      </c>
      <c r="T12" s="71">
        <v>0</v>
      </c>
      <c r="U12" s="71">
        <v>0</v>
      </c>
      <c r="V12" s="71">
        <v>0</v>
      </c>
      <c r="W12" s="71">
        <v>0</v>
      </c>
      <c r="X12" s="71">
        <v>0</v>
      </c>
      <c r="Y12" s="71">
        <v>0</v>
      </c>
      <c r="Z12" s="71">
        <v>193724354.00000003</v>
      </c>
      <c r="AA12" s="71">
        <v>160655169</v>
      </c>
      <c r="AB12" s="71">
        <v>716671161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1664</v>
      </c>
      <c r="B13" s="70">
        <v>5</v>
      </c>
      <c r="C13" s="70">
        <v>18</v>
      </c>
      <c r="D13" s="70">
        <v>5</v>
      </c>
      <c r="E13" s="70">
        <v>2024</v>
      </c>
      <c r="F13" s="70" t="s">
        <v>1554</v>
      </c>
      <c r="G13" s="1073" t="s">
        <v>1661</v>
      </c>
      <c r="H13" s="70" t="s">
        <v>1662</v>
      </c>
      <c r="I13" s="1066"/>
      <c r="J13" s="73">
        <v>134865</v>
      </c>
      <c r="K13" s="71">
        <v>183209433</v>
      </c>
      <c r="L13" s="71">
        <v>783604</v>
      </c>
      <c r="M13" s="71">
        <v>1061960949.9999999</v>
      </c>
      <c r="N13" s="71">
        <v>4200</v>
      </c>
      <c r="O13" s="71">
        <v>7490939.9999999991</v>
      </c>
      <c r="P13" s="71">
        <v>288</v>
      </c>
      <c r="Q13" s="71">
        <v>1596583</v>
      </c>
      <c r="R13" s="71">
        <v>519</v>
      </c>
      <c r="S13" s="71">
        <v>3251808</v>
      </c>
      <c r="T13" s="71">
        <v>0</v>
      </c>
      <c r="U13" s="71">
        <v>0</v>
      </c>
      <c r="V13" s="71">
        <v>43</v>
      </c>
      <c r="W13" s="71">
        <v>0</v>
      </c>
      <c r="X13" s="71">
        <v>0</v>
      </c>
      <c r="Y13" s="71">
        <v>262695</v>
      </c>
      <c r="Z13" s="71">
        <v>1257772409.4201095</v>
      </c>
      <c r="AA13" s="71">
        <v>108144961</v>
      </c>
      <c r="AB13" s="71">
        <v>764876290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1684</v>
      </c>
      <c r="B14" s="70">
        <v>6</v>
      </c>
      <c r="C14" s="70">
        <v>18</v>
      </c>
      <c r="D14" s="70">
        <v>6</v>
      </c>
      <c r="E14" s="70">
        <v>2024</v>
      </c>
      <c r="F14" s="70" t="s">
        <v>1554</v>
      </c>
      <c r="G14" s="1073" t="s">
        <v>1681</v>
      </c>
      <c r="H14" s="70" t="s">
        <v>1682</v>
      </c>
      <c r="I14" s="1066"/>
      <c r="J14" s="73">
        <v>42170</v>
      </c>
      <c r="K14" s="71">
        <v>57875284</v>
      </c>
      <c r="L14" s="71">
        <v>157499</v>
      </c>
      <c r="M14" s="71">
        <v>215656268</v>
      </c>
      <c r="N14" s="71">
        <v>24900</v>
      </c>
      <c r="O14" s="71">
        <v>50219786</v>
      </c>
      <c r="P14" s="71">
        <v>1947</v>
      </c>
      <c r="Q14" s="71">
        <v>10787573</v>
      </c>
      <c r="R14" s="71">
        <v>0</v>
      </c>
      <c r="S14" s="71">
        <v>0</v>
      </c>
      <c r="T14" s="71">
        <v>0</v>
      </c>
      <c r="U14" s="71">
        <v>0</v>
      </c>
      <c r="V14" s="71">
        <v>0</v>
      </c>
      <c r="W14" s="71">
        <v>0</v>
      </c>
      <c r="X14" s="71">
        <v>0</v>
      </c>
      <c r="Y14" s="71">
        <v>0</v>
      </c>
      <c r="Z14" s="71">
        <v>334538911</v>
      </c>
      <c r="AA14" s="71">
        <v>35998879</v>
      </c>
      <c r="AB14" s="71">
        <v>236700882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1703</v>
      </c>
      <c r="B15" s="70">
        <v>7</v>
      </c>
      <c r="C15" s="70">
        <v>18</v>
      </c>
      <c r="D15" s="70">
        <v>7</v>
      </c>
      <c r="E15" s="70">
        <v>2024</v>
      </c>
      <c r="F15" s="70" t="s">
        <v>1554</v>
      </c>
      <c r="G15" s="1073" t="s">
        <v>1700</v>
      </c>
      <c r="H15" s="70" t="s">
        <v>1701</v>
      </c>
      <c r="I15" s="1066"/>
      <c r="J15" s="73">
        <v>154042</v>
      </c>
      <c r="K15" s="71">
        <v>208824074</v>
      </c>
      <c r="L15" s="71">
        <v>551327</v>
      </c>
      <c r="M15" s="71">
        <v>745651704</v>
      </c>
      <c r="N15" s="71">
        <v>511600</v>
      </c>
      <c r="O15" s="71">
        <v>1291667945.0000002</v>
      </c>
      <c r="P15" s="71">
        <v>299</v>
      </c>
      <c r="Q15" s="71">
        <v>1715301.9999999998</v>
      </c>
      <c r="R15" s="71">
        <v>0</v>
      </c>
      <c r="S15" s="71">
        <v>0</v>
      </c>
      <c r="T15" s="71">
        <v>0</v>
      </c>
      <c r="U15" s="71">
        <v>0</v>
      </c>
      <c r="V15" s="71">
        <v>119</v>
      </c>
      <c r="W15" s="71">
        <v>0</v>
      </c>
      <c r="X15" s="71">
        <v>0</v>
      </c>
      <c r="Y15" s="71">
        <v>728236</v>
      </c>
      <c r="Z15" s="71">
        <v>2248587261</v>
      </c>
      <c r="AA15" s="71">
        <v>189390549</v>
      </c>
      <c r="AB15" s="71">
        <v>1126592214</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1639</v>
      </c>
      <c r="B16" s="70">
        <v>8</v>
      </c>
      <c r="C16" s="70">
        <v>18</v>
      </c>
      <c r="D16" s="70">
        <v>8</v>
      </c>
      <c r="E16" s="70">
        <v>2024</v>
      </c>
      <c r="F16" s="70" t="s">
        <v>1554</v>
      </c>
      <c r="G16" s="1073" t="s">
        <v>1636</v>
      </c>
      <c r="H16" s="70" t="s">
        <v>1637</v>
      </c>
      <c r="I16" s="1066"/>
      <c r="J16" s="73">
        <v>142690</v>
      </c>
      <c r="K16" s="71">
        <v>196411910</v>
      </c>
      <c r="L16" s="71">
        <v>459614</v>
      </c>
      <c r="M16" s="71">
        <v>631131935.00000012</v>
      </c>
      <c r="N16" s="71">
        <v>17700</v>
      </c>
      <c r="O16" s="71">
        <v>39372593</v>
      </c>
      <c r="P16" s="71">
        <v>2210</v>
      </c>
      <c r="Q16" s="71">
        <v>20486415</v>
      </c>
      <c r="R16" s="71">
        <v>0</v>
      </c>
      <c r="S16" s="71">
        <v>0</v>
      </c>
      <c r="T16" s="71">
        <v>0</v>
      </c>
      <c r="U16" s="71">
        <v>0</v>
      </c>
      <c r="V16" s="71">
        <v>0</v>
      </c>
      <c r="W16" s="71">
        <v>0</v>
      </c>
      <c r="X16" s="71">
        <v>0</v>
      </c>
      <c r="Y16" s="71">
        <v>0</v>
      </c>
      <c r="Z16" s="71">
        <v>887402853.00000012</v>
      </c>
      <c r="AA16" s="71">
        <v>148777820</v>
      </c>
      <c r="AB16" s="71">
        <v>917694022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1680</v>
      </c>
      <c r="B17" s="70">
        <v>9</v>
      </c>
      <c r="C17" s="70">
        <v>18</v>
      </c>
      <c r="D17" s="70">
        <v>9</v>
      </c>
      <c r="E17" s="70">
        <v>2024</v>
      </c>
      <c r="F17" s="70" t="s">
        <v>1554</v>
      </c>
      <c r="G17" s="1073" t="s">
        <v>1677</v>
      </c>
      <c r="H17" s="70" t="s">
        <v>1678</v>
      </c>
      <c r="I17" s="1066"/>
      <c r="J17" s="73">
        <v>35634</v>
      </c>
      <c r="K17" s="71">
        <v>44829890</v>
      </c>
      <c r="L17" s="71">
        <v>70296</v>
      </c>
      <c r="M17" s="71">
        <v>88348316.000000015</v>
      </c>
      <c r="N17" s="71">
        <v>67700</v>
      </c>
      <c r="O17" s="71">
        <v>173399871.00000003</v>
      </c>
      <c r="P17" s="71">
        <v>5208</v>
      </c>
      <c r="Q17" s="71">
        <v>29671355</v>
      </c>
      <c r="R17" s="71">
        <v>0</v>
      </c>
      <c r="S17" s="71">
        <v>0</v>
      </c>
      <c r="T17" s="71">
        <v>0</v>
      </c>
      <c r="U17" s="71">
        <v>0</v>
      </c>
      <c r="V17" s="71">
        <v>0</v>
      </c>
      <c r="W17" s="71">
        <v>0</v>
      </c>
      <c r="X17" s="71">
        <v>0</v>
      </c>
      <c r="Y17" s="71">
        <v>0</v>
      </c>
      <c r="Z17" s="71">
        <v>336249432</v>
      </c>
      <c r="AA17" s="71">
        <v>12646263.999999998</v>
      </c>
      <c r="AB17" s="71">
        <v>189677543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1672</v>
      </c>
      <c r="B18" s="70">
        <v>10</v>
      </c>
      <c r="C18" s="70">
        <v>18</v>
      </c>
      <c r="D18" s="70">
        <v>10</v>
      </c>
      <c r="E18" s="70">
        <v>2024</v>
      </c>
      <c r="F18" s="70" t="s">
        <v>1554</v>
      </c>
      <c r="G18" s="1073" t="s">
        <v>1669</v>
      </c>
      <c r="H18" s="70" t="s">
        <v>1670</v>
      </c>
      <c r="I18" s="1066"/>
      <c r="J18" s="73">
        <v>415699</v>
      </c>
      <c r="K18" s="71">
        <v>556179233</v>
      </c>
      <c r="L18" s="71">
        <v>1460212</v>
      </c>
      <c r="M18" s="71">
        <v>1949313672.9999998</v>
      </c>
      <c r="N18" s="71">
        <v>376700</v>
      </c>
      <c r="O18" s="71">
        <v>860716204.00000012</v>
      </c>
      <c r="P18" s="71">
        <v>9194</v>
      </c>
      <c r="Q18" s="71">
        <v>81261784</v>
      </c>
      <c r="R18" s="71">
        <v>2789</v>
      </c>
      <c r="S18" s="71">
        <v>10375252</v>
      </c>
      <c r="T18" s="71">
        <v>6710</v>
      </c>
      <c r="U18" s="71">
        <v>573</v>
      </c>
      <c r="V18" s="71">
        <v>1795</v>
      </c>
      <c r="W18" s="71">
        <v>46010918</v>
      </c>
      <c r="X18" s="71">
        <v>3513391</v>
      </c>
      <c r="Y18" s="71">
        <v>11009638</v>
      </c>
      <c r="Z18" s="71">
        <v>3518380092.9598398</v>
      </c>
      <c r="AA18" s="71">
        <v>475431937</v>
      </c>
      <c r="AB18" s="71">
        <v>2657487071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2248</v>
      </c>
      <c r="B19" s="70">
        <v>11</v>
      </c>
      <c r="C19" s="70">
        <v>18</v>
      </c>
      <c r="D19" s="70">
        <v>11</v>
      </c>
      <c r="E19" s="70">
        <v>2024</v>
      </c>
      <c r="F19" s="70" t="s">
        <v>1554</v>
      </c>
      <c r="G19" s="1073" t="s">
        <v>2227</v>
      </c>
      <c r="H19" s="70" t="s">
        <v>2228</v>
      </c>
      <c r="I19" s="1066"/>
      <c r="J19" s="73">
        <v>228624</v>
      </c>
      <c r="K19" s="71">
        <v>312092592</v>
      </c>
      <c r="L19" s="71">
        <v>768683</v>
      </c>
      <c r="M19" s="71">
        <v>1046417337.0000001</v>
      </c>
      <c r="N19" s="71">
        <v>82600</v>
      </c>
      <c r="O19" s="71">
        <v>176867270</v>
      </c>
      <c r="P19" s="71">
        <v>12666</v>
      </c>
      <c r="Q19" s="71">
        <v>71255056</v>
      </c>
      <c r="R19" s="71">
        <v>0</v>
      </c>
      <c r="S19" s="71">
        <v>0</v>
      </c>
      <c r="T19" s="71">
        <v>0</v>
      </c>
      <c r="U19" s="71">
        <v>0</v>
      </c>
      <c r="V19" s="71">
        <v>0</v>
      </c>
      <c r="W19" s="71">
        <v>0</v>
      </c>
      <c r="X19" s="71">
        <v>0</v>
      </c>
      <c r="Y19" s="71">
        <v>0</v>
      </c>
      <c r="Z19" s="71">
        <v>1606632255</v>
      </c>
      <c r="AA19" s="71">
        <v>304229109</v>
      </c>
      <c r="AB19" s="71">
        <v>1738353297.9999998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1668</v>
      </c>
      <c r="B20" s="70">
        <v>12</v>
      </c>
      <c r="C20" s="70">
        <v>18</v>
      </c>
      <c r="D20" s="70">
        <v>12</v>
      </c>
      <c r="E20" s="70">
        <v>2024</v>
      </c>
      <c r="F20" s="70" t="s">
        <v>1554</v>
      </c>
      <c r="G20" s="1073" t="s">
        <v>1665</v>
      </c>
      <c r="H20" s="70" t="s">
        <v>1666</v>
      </c>
      <c r="I20" s="1066"/>
      <c r="J20" s="73">
        <v>28794</v>
      </c>
      <c r="K20" s="71">
        <v>37379114</v>
      </c>
      <c r="L20" s="71">
        <v>20036</v>
      </c>
      <c r="M20" s="71">
        <v>25946355</v>
      </c>
      <c r="N20" s="71">
        <v>244400</v>
      </c>
      <c r="O20" s="71">
        <v>575546069</v>
      </c>
      <c r="P20" s="71">
        <v>19788</v>
      </c>
      <c r="Q20" s="71">
        <v>110042993</v>
      </c>
      <c r="R20" s="71">
        <v>0</v>
      </c>
      <c r="S20" s="71">
        <v>0</v>
      </c>
      <c r="T20" s="71">
        <v>0</v>
      </c>
      <c r="U20" s="71">
        <v>0</v>
      </c>
      <c r="V20" s="71">
        <v>0</v>
      </c>
      <c r="W20" s="71">
        <v>0</v>
      </c>
      <c r="X20" s="71">
        <v>0</v>
      </c>
      <c r="Y20" s="71">
        <v>0</v>
      </c>
      <c r="Z20" s="71">
        <v>748914531</v>
      </c>
      <c r="AA20" s="71">
        <v>10307365</v>
      </c>
      <c r="AB20" s="71">
        <v>135002433</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1699</v>
      </c>
      <c r="B21" s="70">
        <v>13</v>
      </c>
      <c r="C21" s="70">
        <v>18</v>
      </c>
      <c r="D21" s="70">
        <v>13</v>
      </c>
      <c r="E21" s="70">
        <v>2024</v>
      </c>
      <c r="F21" s="70" t="s">
        <v>1554</v>
      </c>
      <c r="G21" s="1073" t="s">
        <v>1696</v>
      </c>
      <c r="H21" s="70" t="s">
        <v>1697</v>
      </c>
      <c r="I21" s="1066"/>
      <c r="J21" s="73">
        <v>125339</v>
      </c>
      <c r="K21" s="71">
        <v>171500191</v>
      </c>
      <c r="L21" s="71">
        <v>517307</v>
      </c>
      <c r="M21" s="71">
        <v>706301049</v>
      </c>
      <c r="N21" s="71">
        <v>0</v>
      </c>
      <c r="O21" s="71">
        <v>0</v>
      </c>
      <c r="P21" s="71">
        <v>0</v>
      </c>
      <c r="Q21" s="71">
        <v>0</v>
      </c>
      <c r="R21" s="71">
        <v>0</v>
      </c>
      <c r="S21" s="71">
        <v>0</v>
      </c>
      <c r="T21" s="71">
        <v>0</v>
      </c>
      <c r="U21" s="71">
        <v>0</v>
      </c>
      <c r="V21" s="71">
        <v>64</v>
      </c>
      <c r="W21" s="71">
        <v>0</v>
      </c>
      <c r="X21" s="71">
        <v>0</v>
      </c>
      <c r="Y21" s="71">
        <v>390731</v>
      </c>
      <c r="Z21" s="71">
        <v>878191971</v>
      </c>
      <c r="AA21" s="71">
        <v>110005197</v>
      </c>
      <c r="AB21" s="71">
        <v>808090438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1715</v>
      </c>
      <c r="B22" s="70">
        <v>14</v>
      </c>
      <c r="C22" s="70">
        <v>18</v>
      </c>
      <c r="D22" s="70">
        <v>14</v>
      </c>
      <c r="E22" s="70">
        <v>2024</v>
      </c>
      <c r="F22" s="70" t="s">
        <v>1554</v>
      </c>
      <c r="G22" s="1073" t="s">
        <v>1712</v>
      </c>
      <c r="H22" s="70" t="s">
        <v>1713</v>
      </c>
      <c r="I22" s="1066"/>
      <c r="J22" s="73">
        <v>98892</v>
      </c>
      <c r="K22" s="71">
        <v>128572064.00000001</v>
      </c>
      <c r="L22" s="71">
        <v>156931</v>
      </c>
      <c r="M22" s="71">
        <v>203688671</v>
      </c>
      <c r="N22" s="71">
        <v>119100</v>
      </c>
      <c r="O22" s="71">
        <v>305386372</v>
      </c>
      <c r="P22" s="71">
        <v>14034</v>
      </c>
      <c r="Q22" s="71">
        <v>77134160.000000015</v>
      </c>
      <c r="R22" s="71">
        <v>0</v>
      </c>
      <c r="S22" s="71">
        <v>0</v>
      </c>
      <c r="T22" s="71">
        <v>0</v>
      </c>
      <c r="U22" s="71">
        <v>0</v>
      </c>
      <c r="V22" s="71">
        <v>0</v>
      </c>
      <c r="W22" s="71">
        <v>0</v>
      </c>
      <c r="X22" s="71">
        <v>0</v>
      </c>
      <c r="Y22" s="71">
        <v>1961.9999999999998</v>
      </c>
      <c r="Z22" s="71">
        <v>714783229.00000012</v>
      </c>
      <c r="AA22" s="71">
        <v>42956280</v>
      </c>
      <c r="AB22" s="71">
        <v>598974804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1647</v>
      </c>
      <c r="B23" s="70">
        <v>15</v>
      </c>
      <c r="C23" s="70">
        <v>18</v>
      </c>
      <c r="D23" s="70">
        <v>15</v>
      </c>
      <c r="E23" s="70">
        <v>2024</v>
      </c>
      <c r="F23" s="70" t="s">
        <v>1554</v>
      </c>
      <c r="G23" s="1073" t="s">
        <v>1644</v>
      </c>
      <c r="H23" s="70" t="s">
        <v>1645</v>
      </c>
      <c r="I23" s="1066"/>
      <c r="J23" s="73">
        <v>127607</v>
      </c>
      <c r="K23" s="71">
        <v>175697489</v>
      </c>
      <c r="L23" s="71">
        <v>338810</v>
      </c>
      <c r="M23" s="71">
        <v>465196449</v>
      </c>
      <c r="N23" s="71">
        <v>0</v>
      </c>
      <c r="O23" s="71">
        <v>0</v>
      </c>
      <c r="P23" s="71">
        <v>0</v>
      </c>
      <c r="Q23" s="71">
        <v>0</v>
      </c>
      <c r="R23" s="71">
        <v>0</v>
      </c>
      <c r="S23" s="71">
        <v>0</v>
      </c>
      <c r="T23" s="71">
        <v>0</v>
      </c>
      <c r="U23" s="71">
        <v>0</v>
      </c>
      <c r="V23" s="71">
        <v>14</v>
      </c>
      <c r="W23" s="71">
        <v>0</v>
      </c>
      <c r="X23" s="71">
        <v>0</v>
      </c>
      <c r="Y23" s="71">
        <v>83150</v>
      </c>
      <c r="Z23" s="71">
        <v>640977088.00000012</v>
      </c>
      <c r="AA23" s="71">
        <v>144754108</v>
      </c>
      <c r="AB23" s="71">
        <v>997030924.00000012</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1643</v>
      </c>
      <c r="B24" s="70">
        <v>16</v>
      </c>
      <c r="C24" s="70">
        <v>18</v>
      </c>
      <c r="D24" s="70">
        <v>16</v>
      </c>
      <c r="E24" s="70">
        <v>2024</v>
      </c>
      <c r="F24" s="70" t="s">
        <v>1554</v>
      </c>
      <c r="G24" s="1073" t="s">
        <v>1640</v>
      </c>
      <c r="H24" s="70" t="s">
        <v>1641</v>
      </c>
      <c r="I24" s="1066"/>
      <c r="J24" s="73">
        <v>97420</v>
      </c>
      <c r="K24" s="71">
        <v>129766359.99999999</v>
      </c>
      <c r="L24" s="71">
        <v>530042</v>
      </c>
      <c r="M24" s="71">
        <v>704707310</v>
      </c>
      <c r="N24" s="71">
        <v>0</v>
      </c>
      <c r="O24" s="71">
        <v>0</v>
      </c>
      <c r="P24" s="71">
        <v>3623</v>
      </c>
      <c r="Q24" s="71">
        <v>28836786</v>
      </c>
      <c r="R24" s="71">
        <v>0</v>
      </c>
      <c r="S24" s="71">
        <v>0</v>
      </c>
      <c r="T24" s="71">
        <v>0</v>
      </c>
      <c r="U24" s="71">
        <v>10</v>
      </c>
      <c r="V24" s="71">
        <v>1441</v>
      </c>
      <c r="W24" s="71">
        <v>0</v>
      </c>
      <c r="X24" s="71">
        <v>59603</v>
      </c>
      <c r="Y24" s="71">
        <v>8838174</v>
      </c>
      <c r="Z24" s="71">
        <v>872208233</v>
      </c>
      <c r="AA24" s="71">
        <v>73155799</v>
      </c>
      <c r="AB24" s="71">
        <v>506356841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1711</v>
      </c>
      <c r="B25" s="70">
        <v>17</v>
      </c>
      <c r="C25" s="70">
        <v>18</v>
      </c>
      <c r="D25" s="70">
        <v>17</v>
      </c>
      <c r="E25" s="70">
        <v>2024</v>
      </c>
      <c r="F25" s="70" t="s">
        <v>1554</v>
      </c>
      <c r="G25" s="1073" t="s">
        <v>1708</v>
      </c>
      <c r="H25" s="70" t="s">
        <v>1709</v>
      </c>
      <c r="I25" s="1066"/>
      <c r="J25" s="73">
        <v>78186</v>
      </c>
      <c r="K25" s="71">
        <v>104174348</v>
      </c>
      <c r="L25" s="71">
        <v>313100</v>
      </c>
      <c r="M25" s="71">
        <v>416217048.00000006</v>
      </c>
      <c r="N25" s="71">
        <v>29500</v>
      </c>
      <c r="O25" s="71">
        <v>54430651</v>
      </c>
      <c r="P25" s="71">
        <v>2323</v>
      </c>
      <c r="Q25" s="71">
        <v>12869457</v>
      </c>
      <c r="R25" s="71">
        <v>0</v>
      </c>
      <c r="S25" s="71">
        <v>0</v>
      </c>
      <c r="T25" s="71">
        <v>0</v>
      </c>
      <c r="U25" s="71">
        <v>0</v>
      </c>
      <c r="V25" s="71">
        <v>0</v>
      </c>
      <c r="W25" s="71">
        <v>0</v>
      </c>
      <c r="X25" s="71">
        <v>0</v>
      </c>
      <c r="Y25" s="71">
        <v>0</v>
      </c>
      <c r="Z25" s="71">
        <v>587691504</v>
      </c>
      <c r="AA25" s="71">
        <v>72309320</v>
      </c>
      <c r="AB25" s="71">
        <v>528157973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1695</v>
      </c>
      <c r="B26" s="70">
        <v>18</v>
      </c>
      <c r="C26" s="70">
        <v>18</v>
      </c>
      <c r="D26" s="70">
        <v>18</v>
      </c>
      <c r="E26" s="70">
        <v>2024</v>
      </c>
      <c r="F26" s="70" t="s">
        <v>1554</v>
      </c>
      <c r="G26" s="1073" t="s">
        <v>1692</v>
      </c>
      <c r="H26" s="70" t="s">
        <v>1693</v>
      </c>
      <c r="I26" s="1066"/>
      <c r="J26" s="73">
        <v>11832</v>
      </c>
      <c r="K26" s="71">
        <v>14667287</v>
      </c>
      <c r="L26" s="71">
        <v>5043</v>
      </c>
      <c r="M26" s="71">
        <v>6240557</v>
      </c>
      <c r="N26" s="71">
        <v>152200</v>
      </c>
      <c r="O26" s="71">
        <v>362106085</v>
      </c>
      <c r="P26" s="71">
        <v>6869</v>
      </c>
      <c r="Q26" s="71">
        <v>39811010</v>
      </c>
      <c r="R26" s="71">
        <v>0</v>
      </c>
      <c r="S26" s="71">
        <v>0</v>
      </c>
      <c r="T26" s="71">
        <v>0</v>
      </c>
      <c r="U26" s="71">
        <v>0</v>
      </c>
      <c r="V26" s="71">
        <v>0</v>
      </c>
      <c r="W26" s="71">
        <v>0</v>
      </c>
      <c r="X26" s="71">
        <v>0</v>
      </c>
      <c r="Y26" s="71">
        <v>0</v>
      </c>
      <c r="Z26" s="71">
        <v>422824939</v>
      </c>
      <c r="AA26" s="71">
        <v>4416572</v>
      </c>
      <c r="AB26" s="71">
        <v>54324909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2390</v>
      </c>
      <c r="B27" s="70">
        <v>19</v>
      </c>
      <c r="C27" s="70">
        <v>18</v>
      </c>
      <c r="D27" s="70">
        <v>19</v>
      </c>
      <c r="E27" s="70">
        <v>2024</v>
      </c>
      <c r="F27" s="70" t="s">
        <v>1554</v>
      </c>
      <c r="G27" s="1073" t="s">
        <v>2387</v>
      </c>
      <c r="H27" s="70" t="s">
        <v>2388</v>
      </c>
      <c r="I27" s="1066"/>
      <c r="J27" s="73">
        <v>330836</v>
      </c>
      <c r="K27" s="71">
        <v>452003559</v>
      </c>
      <c r="L27" s="71">
        <v>490999</v>
      </c>
      <c r="M27" s="71">
        <v>669324099.99999988</v>
      </c>
      <c r="N27" s="71">
        <v>469200</v>
      </c>
      <c r="O27" s="71">
        <v>1101256983.9999998</v>
      </c>
      <c r="P27" s="71">
        <v>8548</v>
      </c>
      <c r="Q27" s="71">
        <v>50026244</v>
      </c>
      <c r="R27" s="71">
        <v>0</v>
      </c>
      <c r="S27" s="71">
        <v>0</v>
      </c>
      <c r="T27" s="71">
        <v>0</v>
      </c>
      <c r="U27" s="71">
        <v>0</v>
      </c>
      <c r="V27" s="71">
        <v>146</v>
      </c>
      <c r="W27" s="71">
        <v>0</v>
      </c>
      <c r="X27" s="71">
        <v>0</v>
      </c>
      <c r="Y27" s="71">
        <v>897480</v>
      </c>
      <c r="Z27" s="71">
        <v>2273508367.0000005</v>
      </c>
      <c r="AA27" s="71">
        <v>552655808</v>
      </c>
      <c r="AB27" s="71">
        <v>2688322975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1635</v>
      </c>
      <c r="B28" s="70">
        <v>20</v>
      </c>
      <c r="C28" s="70">
        <v>18</v>
      </c>
      <c r="D28" s="70">
        <v>20</v>
      </c>
      <c r="E28" s="70">
        <v>2024</v>
      </c>
      <c r="F28" s="70" t="s">
        <v>1554</v>
      </c>
      <c r="G28" s="1073" t="s">
        <v>1632</v>
      </c>
      <c r="H28" s="70" t="s">
        <v>1633</v>
      </c>
      <c r="I28" s="1066"/>
      <c r="J28" s="73">
        <v>540273</v>
      </c>
      <c r="K28" s="71">
        <v>732843010</v>
      </c>
      <c r="L28" s="71">
        <v>383409</v>
      </c>
      <c r="M28" s="71">
        <v>514284908</v>
      </c>
      <c r="N28" s="71">
        <v>436200</v>
      </c>
      <c r="O28" s="71">
        <v>966608208</v>
      </c>
      <c r="P28" s="71">
        <v>25339</v>
      </c>
      <c r="Q28" s="71">
        <v>144394727.00000003</v>
      </c>
      <c r="R28" s="71">
        <v>0</v>
      </c>
      <c r="S28" s="71">
        <v>0</v>
      </c>
      <c r="T28" s="71">
        <v>0</v>
      </c>
      <c r="U28" s="71">
        <v>0</v>
      </c>
      <c r="V28" s="71">
        <v>0</v>
      </c>
      <c r="W28" s="71">
        <v>0</v>
      </c>
      <c r="X28" s="71">
        <v>0</v>
      </c>
      <c r="Y28" s="71">
        <v>0</v>
      </c>
      <c r="Z28" s="71">
        <v>2358130853</v>
      </c>
      <c r="AA28" s="71">
        <v>1010772906</v>
      </c>
      <c r="AB28" s="71">
        <v>4973910593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1676</v>
      </c>
      <c r="B29" s="70">
        <v>21</v>
      </c>
      <c r="C29" s="70">
        <v>18</v>
      </c>
      <c r="D29" s="70">
        <v>21</v>
      </c>
      <c r="E29" s="70">
        <v>2024</v>
      </c>
      <c r="F29" s="70" t="s">
        <v>1554</v>
      </c>
      <c r="G29" s="1073" t="s">
        <v>1673</v>
      </c>
      <c r="H29" s="70" t="s">
        <v>1674</v>
      </c>
      <c r="I29" s="1066"/>
      <c r="J29" s="73">
        <v>38567</v>
      </c>
      <c r="K29" s="71">
        <v>50987274</v>
      </c>
      <c r="L29" s="71">
        <v>41318</v>
      </c>
      <c r="M29" s="71">
        <v>54500405</v>
      </c>
      <c r="N29" s="71">
        <v>107500</v>
      </c>
      <c r="O29" s="71">
        <v>264446081</v>
      </c>
      <c r="P29" s="71">
        <v>15465</v>
      </c>
      <c r="Q29" s="71">
        <v>87939119</v>
      </c>
      <c r="R29" s="71">
        <v>0</v>
      </c>
      <c r="S29" s="71">
        <v>0</v>
      </c>
      <c r="T29" s="71">
        <v>0</v>
      </c>
      <c r="U29" s="71">
        <v>0</v>
      </c>
      <c r="V29" s="71">
        <v>0</v>
      </c>
      <c r="W29" s="71">
        <v>0</v>
      </c>
      <c r="X29" s="71">
        <v>0</v>
      </c>
      <c r="Y29" s="71">
        <v>0</v>
      </c>
      <c r="Z29" s="71">
        <v>457872879</v>
      </c>
      <c r="AA29" s="71">
        <v>14260988.999999998</v>
      </c>
      <c r="AB29" s="71">
        <v>193004452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1727</v>
      </c>
      <c r="B30" s="70">
        <v>22</v>
      </c>
      <c r="C30" s="70">
        <v>18</v>
      </c>
      <c r="D30" s="70">
        <v>22</v>
      </c>
      <c r="E30" s="70">
        <v>2024</v>
      </c>
      <c r="F30" s="70" t="s">
        <v>1554</v>
      </c>
      <c r="G30" s="1073" t="s">
        <v>1724</v>
      </c>
      <c r="H30" s="70" t="s">
        <v>1725</v>
      </c>
      <c r="I30" s="1066"/>
      <c r="J30" s="73">
        <v>307742</v>
      </c>
      <c r="K30" s="71">
        <v>416824588</v>
      </c>
      <c r="L30" s="71">
        <v>222772</v>
      </c>
      <c r="M30" s="71">
        <v>300743343</v>
      </c>
      <c r="N30" s="71">
        <v>4300</v>
      </c>
      <c r="O30" s="71">
        <v>7983067</v>
      </c>
      <c r="P30" s="71">
        <v>1311</v>
      </c>
      <c r="Q30" s="71">
        <v>7263296</v>
      </c>
      <c r="R30" s="71">
        <v>0</v>
      </c>
      <c r="S30" s="71">
        <v>0</v>
      </c>
      <c r="T30" s="71">
        <v>0</v>
      </c>
      <c r="U30" s="71">
        <v>0</v>
      </c>
      <c r="V30" s="71">
        <v>0</v>
      </c>
      <c r="W30" s="71">
        <v>0</v>
      </c>
      <c r="X30" s="71">
        <v>0</v>
      </c>
      <c r="Y30" s="71">
        <v>0</v>
      </c>
      <c r="Z30" s="71">
        <v>732814294</v>
      </c>
      <c r="AA30" s="71">
        <v>571865994</v>
      </c>
      <c r="AB30" s="71">
        <v>2735224700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1687</v>
      </c>
      <c r="B31" s="70">
        <v>23</v>
      </c>
      <c r="C31" s="70">
        <v>18</v>
      </c>
      <c r="D31" s="70">
        <v>23</v>
      </c>
      <c r="E31" s="70">
        <v>2024</v>
      </c>
      <c r="F31" s="70" t="s">
        <v>1554</v>
      </c>
      <c r="G31" s="1073" t="s">
        <v>1685</v>
      </c>
      <c r="H31" s="70" t="s">
        <v>1648</v>
      </c>
      <c r="I31" s="1066"/>
      <c r="J31" s="73">
        <v>62496</v>
      </c>
      <c r="K31" s="71">
        <v>68431249</v>
      </c>
      <c r="L31" s="71">
        <v>128640.99999999999</v>
      </c>
      <c r="M31" s="71">
        <v>141104136</v>
      </c>
      <c r="N31" s="71">
        <v>71100</v>
      </c>
      <c r="O31" s="71">
        <v>151620932.99999997</v>
      </c>
      <c r="P31" s="71">
        <v>3106</v>
      </c>
      <c r="Q31" s="71">
        <v>17205672.999999996</v>
      </c>
      <c r="R31" s="71">
        <v>0</v>
      </c>
      <c r="S31" s="71">
        <v>0</v>
      </c>
      <c r="T31" s="71">
        <v>0</v>
      </c>
      <c r="U31" s="71">
        <v>0</v>
      </c>
      <c r="V31" s="71">
        <v>0</v>
      </c>
      <c r="W31" s="71">
        <v>0</v>
      </c>
      <c r="X31" s="71">
        <v>0</v>
      </c>
      <c r="Y31" s="71">
        <v>0</v>
      </c>
      <c r="Z31" s="71">
        <v>378361991</v>
      </c>
      <c r="AA31" s="71">
        <v>19200346</v>
      </c>
      <c r="AB31" s="71">
        <v>279547840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1660</v>
      </c>
      <c r="B32" s="70">
        <v>24</v>
      </c>
      <c r="C32" s="70">
        <v>18</v>
      </c>
      <c r="D32" s="70">
        <v>24</v>
      </c>
      <c r="E32" s="70">
        <v>2024</v>
      </c>
      <c r="F32" s="70" t="s">
        <v>1554</v>
      </c>
      <c r="G32" s="1073" t="s">
        <v>1657</v>
      </c>
      <c r="H32" s="70" t="s">
        <v>1658</v>
      </c>
      <c r="I32" s="1066"/>
      <c r="J32" s="73">
        <v>136523</v>
      </c>
      <c r="K32" s="71">
        <v>180089832</v>
      </c>
      <c r="L32" s="71">
        <v>236883</v>
      </c>
      <c r="M32" s="71">
        <v>311891178</v>
      </c>
      <c r="N32" s="71">
        <v>114600</v>
      </c>
      <c r="O32" s="71">
        <v>286307341</v>
      </c>
      <c r="P32" s="71">
        <v>798</v>
      </c>
      <c r="Q32" s="71">
        <v>6625841</v>
      </c>
      <c r="R32" s="71">
        <v>0</v>
      </c>
      <c r="S32" s="71">
        <v>0</v>
      </c>
      <c r="T32" s="71">
        <v>0</v>
      </c>
      <c r="U32" s="71">
        <v>0</v>
      </c>
      <c r="V32" s="71">
        <v>0</v>
      </c>
      <c r="W32" s="71">
        <v>0</v>
      </c>
      <c r="X32" s="71">
        <v>0</v>
      </c>
      <c r="Y32" s="71">
        <v>0</v>
      </c>
      <c r="Z32" s="71">
        <v>784914192</v>
      </c>
      <c r="AA32" s="71">
        <v>240372682.00000003</v>
      </c>
      <c r="AB32" s="71">
        <v>1682813946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1631</v>
      </c>
      <c r="B33" s="70">
        <v>25</v>
      </c>
      <c r="C33" s="70">
        <v>18</v>
      </c>
      <c r="D33" s="70">
        <v>25</v>
      </c>
      <c r="E33" s="70">
        <v>2024</v>
      </c>
      <c r="F33" s="70" t="s">
        <v>1554</v>
      </c>
      <c r="G33" s="1073" t="s">
        <v>1628</v>
      </c>
      <c r="H33" s="70" t="s">
        <v>1629</v>
      </c>
      <c r="I33" s="1066"/>
      <c r="J33" s="73">
        <v>1161696</v>
      </c>
      <c r="K33" s="71">
        <v>1526256365</v>
      </c>
      <c r="L33" s="71">
        <v>2482926</v>
      </c>
      <c r="M33" s="71">
        <v>3255423901.9999995</v>
      </c>
      <c r="N33" s="71">
        <v>555900</v>
      </c>
      <c r="O33" s="71">
        <v>1204167671.0000002</v>
      </c>
      <c r="P33" s="71">
        <v>2200</v>
      </c>
      <c r="Q33" s="71">
        <v>15570667</v>
      </c>
      <c r="R33" s="71">
        <v>0</v>
      </c>
      <c r="S33" s="71">
        <v>0</v>
      </c>
      <c r="T33" s="71">
        <v>0</v>
      </c>
      <c r="U33" s="71">
        <v>15</v>
      </c>
      <c r="V33" s="71">
        <v>360</v>
      </c>
      <c r="W33" s="71">
        <v>0</v>
      </c>
      <c r="X33" s="71">
        <v>93206</v>
      </c>
      <c r="Y33" s="71">
        <v>2209237</v>
      </c>
      <c r="Z33" s="71">
        <v>6003721047.999999</v>
      </c>
      <c r="AA33" s="71">
        <v>1980319764</v>
      </c>
      <c r="AB33" s="71">
        <v>10172813342</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2394</v>
      </c>
      <c r="B34" s="70">
        <v>26</v>
      </c>
      <c r="C34" s="70">
        <v>18</v>
      </c>
      <c r="D34" s="70">
        <v>26</v>
      </c>
      <c r="E34" s="70">
        <v>2024</v>
      </c>
      <c r="F34" s="70" t="s">
        <v>1554</v>
      </c>
      <c r="G34" s="1073" t="s">
        <v>2391</v>
      </c>
      <c r="H34" s="70" t="s">
        <v>2392</v>
      </c>
      <c r="I34" s="1066"/>
      <c r="J34" s="73">
        <v>1417608</v>
      </c>
      <c r="K34" s="71">
        <v>1894331703</v>
      </c>
      <c r="L34" s="71">
        <v>1517144</v>
      </c>
      <c r="M34" s="71">
        <v>2021618301</v>
      </c>
      <c r="N34" s="71">
        <v>280300</v>
      </c>
      <c r="O34" s="71">
        <v>583281140.99999988</v>
      </c>
      <c r="P34" s="71">
        <v>3855</v>
      </c>
      <c r="Q34" s="71">
        <v>23622520</v>
      </c>
      <c r="R34" s="71">
        <v>0</v>
      </c>
      <c r="S34" s="71">
        <v>0</v>
      </c>
      <c r="T34" s="71">
        <v>0</v>
      </c>
      <c r="U34" s="71">
        <v>0</v>
      </c>
      <c r="V34" s="71">
        <v>200</v>
      </c>
      <c r="W34" s="71">
        <v>0</v>
      </c>
      <c r="X34" s="71">
        <v>0</v>
      </c>
      <c r="Y34" s="71">
        <v>1224438.0000000002</v>
      </c>
      <c r="Z34" s="71">
        <v>4524078103</v>
      </c>
      <c r="AA34" s="71">
        <v>3171534621</v>
      </c>
      <c r="AB34" s="71">
        <v>14056991901.999998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1707</v>
      </c>
      <c r="B35" s="70">
        <v>27</v>
      </c>
      <c r="C35" s="70">
        <v>18</v>
      </c>
      <c r="D35" s="70">
        <v>27</v>
      </c>
      <c r="E35" s="70">
        <v>2024</v>
      </c>
      <c r="F35" s="70" t="s">
        <v>1554</v>
      </c>
      <c r="G35" s="1073" t="s">
        <v>1704</v>
      </c>
      <c r="H35" s="70" t="s">
        <v>1705</v>
      </c>
      <c r="I35" s="1066"/>
      <c r="J35" s="73">
        <v>17390</v>
      </c>
      <c r="K35" s="71">
        <v>23072235</v>
      </c>
      <c r="L35" s="71">
        <v>10753</v>
      </c>
      <c r="M35" s="71">
        <v>14216977</v>
      </c>
      <c r="N35" s="71">
        <v>58800</v>
      </c>
      <c r="O35" s="71">
        <v>146855955</v>
      </c>
      <c r="P35" s="71">
        <v>3600</v>
      </c>
      <c r="Q35" s="71">
        <v>19940509</v>
      </c>
      <c r="R35" s="71">
        <v>0</v>
      </c>
      <c r="S35" s="71">
        <v>0</v>
      </c>
      <c r="T35" s="71">
        <v>0</v>
      </c>
      <c r="U35" s="71">
        <v>0</v>
      </c>
      <c r="V35" s="71">
        <v>0</v>
      </c>
      <c r="W35" s="71">
        <v>0</v>
      </c>
      <c r="X35" s="71">
        <v>0</v>
      </c>
      <c r="Y35" s="71">
        <v>0</v>
      </c>
      <c r="Z35" s="71">
        <v>204085675.99999997</v>
      </c>
      <c r="AA35" s="71">
        <v>6217666</v>
      </c>
      <c r="AB35" s="71">
        <v>77087965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1690</v>
      </c>
      <c r="B190" s="70">
        <v>182</v>
      </c>
      <c r="C190" s="70">
        <v>16</v>
      </c>
      <c r="D190" s="70">
        <v>2</v>
      </c>
      <c r="E190" s="70">
        <v>2022</v>
      </c>
      <c r="F190" s="70" t="s">
        <v>161</v>
      </c>
      <c r="G190" s="1073" t="s">
        <v>1688</v>
      </c>
      <c r="H190" s="70" t="s">
        <v>1689</v>
      </c>
      <c r="I190" s="1066"/>
      <c r="J190" s="73"/>
      <c r="K190" s="71"/>
      <c r="L190" s="71"/>
      <c r="M190" s="71"/>
      <c r="N190" s="71"/>
      <c r="O190" s="71"/>
      <c r="P190" s="71"/>
      <c r="Q190" s="71"/>
      <c r="R190" s="71"/>
      <c r="S190" s="71"/>
      <c r="T190" s="71"/>
      <c r="U190" s="71"/>
      <c r="V190" s="71"/>
      <c r="W190" s="71"/>
      <c r="X190" s="71"/>
      <c r="Y190" s="71"/>
      <c r="Z190" s="71"/>
      <c r="AA190" s="71"/>
      <c r="AB190" s="71"/>
      <c r="AC190" s="72"/>
      <c r="AD190" s="71">
        <v>16685152.796896251</v>
      </c>
      <c r="AE190" s="71">
        <v>257877.22096727189</v>
      </c>
      <c r="AF190" s="71">
        <v>929984.46131186874</v>
      </c>
      <c r="AG190" s="71">
        <v>7814604.2194367498</v>
      </c>
      <c r="AH190" s="71">
        <v>17381980.015014026</v>
      </c>
      <c r="AI190" s="71">
        <v>0</v>
      </c>
      <c r="AJ190" s="71">
        <v>0</v>
      </c>
      <c r="AK190" s="71">
        <v>909443.53450931492</v>
      </c>
      <c r="AL190" s="71">
        <v>0</v>
      </c>
      <c r="AM190" s="71">
        <v>0</v>
      </c>
      <c r="AN190" s="71">
        <v>43979042.248135485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1651</v>
      </c>
      <c r="B191" s="70">
        <v>183</v>
      </c>
      <c r="C191" s="70">
        <v>16</v>
      </c>
      <c r="D191" s="70">
        <v>3</v>
      </c>
      <c r="E191" s="70">
        <v>2022</v>
      </c>
      <c r="F191" s="70" t="s">
        <v>161</v>
      </c>
      <c r="G191" s="1073" t="s">
        <v>1649</v>
      </c>
      <c r="H191" s="70" t="s">
        <v>1650</v>
      </c>
      <c r="I191" s="1066"/>
      <c r="J191" s="73"/>
      <c r="K191" s="71"/>
      <c r="L191" s="71"/>
      <c r="M191" s="71"/>
      <c r="N191" s="71"/>
      <c r="O191" s="71"/>
      <c r="P191" s="71"/>
      <c r="Q191" s="71"/>
      <c r="R191" s="71"/>
      <c r="S191" s="71"/>
      <c r="T191" s="71"/>
      <c r="U191" s="71"/>
      <c r="V191" s="71"/>
      <c r="W191" s="71"/>
      <c r="X191" s="71"/>
      <c r="Y191" s="71"/>
      <c r="Z191" s="71"/>
      <c r="AA191" s="71"/>
      <c r="AB191" s="71"/>
      <c r="AC191" s="72"/>
      <c r="AD191" s="71">
        <v>31552948.043778092</v>
      </c>
      <c r="AE191" s="71">
        <v>833141.7908173399</v>
      </c>
      <c r="AF191" s="71">
        <v>3817488.662867601</v>
      </c>
      <c r="AG191" s="71">
        <v>31214545.415462442</v>
      </c>
      <c r="AH191" s="71">
        <v>50815849.99472294</v>
      </c>
      <c r="AI191" s="71">
        <v>0</v>
      </c>
      <c r="AJ191" s="71">
        <v>0</v>
      </c>
      <c r="AK191" s="71">
        <v>2330747.6640484361</v>
      </c>
      <c r="AL191" s="71">
        <v>0</v>
      </c>
      <c r="AM191" s="71">
        <v>0</v>
      </c>
      <c r="AN191" s="71">
        <v>120564721.57169685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1655</v>
      </c>
      <c r="B192" s="70">
        <v>184</v>
      </c>
      <c r="C192" s="70">
        <v>16</v>
      </c>
      <c r="D192" s="70">
        <v>4</v>
      </c>
      <c r="E192" s="70">
        <v>2022</v>
      </c>
      <c r="F192" s="70" t="s">
        <v>161</v>
      </c>
      <c r="G192" s="1073" t="s">
        <v>1653</v>
      </c>
      <c r="H192" s="70" t="s">
        <v>1654</v>
      </c>
      <c r="I192" s="1066"/>
      <c r="J192" s="73"/>
      <c r="K192" s="71"/>
      <c r="L192" s="71"/>
      <c r="M192" s="71"/>
      <c r="N192" s="71"/>
      <c r="O192" s="71"/>
      <c r="P192" s="71"/>
      <c r="Q192" s="71"/>
      <c r="R192" s="71"/>
      <c r="S192" s="71"/>
      <c r="T192" s="71"/>
      <c r="U192" s="71"/>
      <c r="V192" s="71"/>
      <c r="W192" s="71"/>
      <c r="X192" s="71"/>
      <c r="Y192" s="71"/>
      <c r="Z192" s="71"/>
      <c r="AA192" s="71"/>
      <c r="AB192" s="71"/>
      <c r="AC192" s="72"/>
      <c r="AD192" s="71">
        <v>26006225.007898681</v>
      </c>
      <c r="AE192" s="71">
        <v>979628.25953247654</v>
      </c>
      <c r="AF192" s="71">
        <v>1131589.4843934625</v>
      </c>
      <c r="AG192" s="71">
        <v>20822492.786807954</v>
      </c>
      <c r="AH192" s="71">
        <v>43716694.665911131</v>
      </c>
      <c r="AI192" s="71">
        <v>0</v>
      </c>
      <c r="AJ192" s="71">
        <v>0</v>
      </c>
      <c r="AK192" s="71">
        <v>2244878.0132677043</v>
      </c>
      <c r="AL192" s="71">
        <v>0</v>
      </c>
      <c r="AM192" s="71">
        <v>0</v>
      </c>
      <c r="AN192" s="71">
        <v>94901508.217811421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1663</v>
      </c>
      <c r="B193" s="70">
        <v>185</v>
      </c>
      <c r="C193" s="70">
        <v>16</v>
      </c>
      <c r="D193" s="70">
        <v>5</v>
      </c>
      <c r="E193" s="70">
        <v>2022</v>
      </c>
      <c r="F193" s="70" t="s">
        <v>161</v>
      </c>
      <c r="G193" s="1073" t="s">
        <v>1661</v>
      </c>
      <c r="H193" s="70" t="s">
        <v>1662</v>
      </c>
      <c r="I193" s="1066"/>
      <c r="J193" s="73"/>
      <c r="K193" s="71"/>
      <c r="L193" s="71"/>
      <c r="M193" s="71"/>
      <c r="N193" s="71"/>
      <c r="O193" s="71"/>
      <c r="P193" s="71"/>
      <c r="Q193" s="71"/>
      <c r="R193" s="71"/>
      <c r="S193" s="71"/>
      <c r="T193" s="71"/>
      <c r="U193" s="71"/>
      <c r="V193" s="71"/>
      <c r="W193" s="71"/>
      <c r="X193" s="71"/>
      <c r="Y193" s="71"/>
      <c r="Z193" s="71"/>
      <c r="AA193" s="71"/>
      <c r="AB193" s="71"/>
      <c r="AC193" s="72"/>
      <c r="AD193" s="71">
        <v>70364031.36907737</v>
      </c>
      <c r="AE193" s="71">
        <v>439459.40614541003</v>
      </c>
      <c r="AF193" s="71">
        <v>5339281.4177415678</v>
      </c>
      <c r="AG193" s="71">
        <v>22818644.320755307</v>
      </c>
      <c r="AH193" s="71">
        <v>37712593.394590974</v>
      </c>
      <c r="AI193" s="71">
        <v>0</v>
      </c>
      <c r="AJ193" s="71">
        <v>0</v>
      </c>
      <c r="AK193" s="71">
        <v>1949176.5090754095</v>
      </c>
      <c r="AL193" s="71">
        <v>0</v>
      </c>
      <c r="AM193" s="71">
        <v>0</v>
      </c>
      <c r="AN193" s="71">
        <v>138623186.41738603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1683</v>
      </c>
      <c r="B194" s="70">
        <v>186</v>
      </c>
      <c r="C194" s="70">
        <v>16</v>
      </c>
      <c r="D194" s="70">
        <v>6</v>
      </c>
      <c r="E194" s="70">
        <v>2022</v>
      </c>
      <c r="F194" s="70" t="s">
        <v>161</v>
      </c>
      <c r="G194" s="1073" t="s">
        <v>1681</v>
      </c>
      <c r="H194" s="70" t="s">
        <v>1682</v>
      </c>
      <c r="I194" s="1066"/>
      <c r="J194" s="73"/>
      <c r="K194" s="71"/>
      <c r="L194" s="71"/>
      <c r="M194" s="71"/>
      <c r="N194" s="71"/>
      <c r="O194" s="71"/>
      <c r="P194" s="71"/>
      <c r="Q194" s="71"/>
      <c r="R194" s="71"/>
      <c r="S194" s="71"/>
      <c r="T194" s="71"/>
      <c r="U194" s="71"/>
      <c r="V194" s="71"/>
      <c r="W194" s="71"/>
      <c r="X194" s="71"/>
      <c r="Y194" s="71"/>
      <c r="Z194" s="71"/>
      <c r="AA194" s="71"/>
      <c r="AB194" s="71"/>
      <c r="AC194" s="72"/>
      <c r="AD194" s="71">
        <v>3030483.3758013365</v>
      </c>
      <c r="AE194" s="71">
        <v>289921.13599870802</v>
      </c>
      <c r="AF194" s="71">
        <v>585304.90572075651</v>
      </c>
      <c r="AG194" s="71">
        <v>5785549.0887759794</v>
      </c>
      <c r="AH194" s="71">
        <v>11928076.635994568</v>
      </c>
      <c r="AI194" s="71">
        <v>0</v>
      </c>
      <c r="AJ194" s="71">
        <v>0</v>
      </c>
      <c r="AK194" s="71">
        <v>633756.76095012308</v>
      </c>
      <c r="AL194" s="71">
        <v>0</v>
      </c>
      <c r="AM194" s="71">
        <v>0</v>
      </c>
      <c r="AN194" s="71">
        <v>22253091.90324147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1702</v>
      </c>
      <c r="B195" s="70">
        <v>187</v>
      </c>
      <c r="C195" s="70">
        <v>16</v>
      </c>
      <c r="D195" s="70">
        <v>7</v>
      </c>
      <c r="E195" s="70">
        <v>2022</v>
      </c>
      <c r="F195" s="70" t="s">
        <v>161</v>
      </c>
      <c r="G195" s="1073" t="s">
        <v>1700</v>
      </c>
      <c r="H195" s="70" t="s">
        <v>1701</v>
      </c>
      <c r="I195" s="1066"/>
      <c r="J195" s="73"/>
      <c r="K195" s="71"/>
      <c r="L195" s="71"/>
      <c r="M195" s="71"/>
      <c r="N195" s="71"/>
      <c r="O195" s="71"/>
      <c r="P195" s="71"/>
      <c r="Q195" s="71"/>
      <c r="R195" s="71"/>
      <c r="S195" s="71"/>
      <c r="T195" s="71"/>
      <c r="U195" s="71"/>
      <c r="V195" s="71"/>
      <c r="W195" s="71"/>
      <c r="X195" s="71"/>
      <c r="Y195" s="71"/>
      <c r="Z195" s="71"/>
      <c r="AA195" s="71"/>
      <c r="AB195" s="71"/>
      <c r="AC195" s="72"/>
      <c r="AD195" s="71">
        <v>3226622.9885601485</v>
      </c>
      <c r="AE195" s="71">
        <v>654611.40707076702</v>
      </c>
      <c r="AF195" s="71">
        <v>2991558.4070172003</v>
      </c>
      <c r="AG195" s="71">
        <v>25999325.336385705</v>
      </c>
      <c r="AH195" s="71">
        <v>46820238.116655797</v>
      </c>
      <c r="AI195" s="71">
        <v>0</v>
      </c>
      <c r="AJ195" s="71">
        <v>0</v>
      </c>
      <c r="AK195" s="71">
        <v>2193872.7319768937</v>
      </c>
      <c r="AL195" s="71">
        <v>0</v>
      </c>
      <c r="AM195" s="71">
        <v>0</v>
      </c>
      <c r="AN195" s="71">
        <v>81886228.987666517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1638</v>
      </c>
      <c r="B196" s="70">
        <v>188</v>
      </c>
      <c r="C196" s="70">
        <v>16</v>
      </c>
      <c r="D196" s="70">
        <v>8</v>
      </c>
      <c r="E196" s="70">
        <v>2022</v>
      </c>
      <c r="F196" s="70" t="s">
        <v>161</v>
      </c>
      <c r="G196" s="1073" t="s">
        <v>1636</v>
      </c>
      <c r="H196" s="70" t="s">
        <v>1637</v>
      </c>
      <c r="I196" s="1066"/>
      <c r="J196" s="73"/>
      <c r="K196" s="71"/>
      <c r="L196" s="71"/>
      <c r="M196" s="71"/>
      <c r="N196" s="71"/>
      <c r="O196" s="71"/>
      <c r="P196" s="71"/>
      <c r="Q196" s="71"/>
      <c r="R196" s="71"/>
      <c r="S196" s="71"/>
      <c r="T196" s="71"/>
      <c r="U196" s="71"/>
      <c r="V196" s="71"/>
      <c r="W196" s="71"/>
      <c r="X196" s="71"/>
      <c r="Y196" s="71"/>
      <c r="Z196" s="71"/>
      <c r="AA196" s="71"/>
      <c r="AB196" s="71"/>
      <c r="AC196" s="72"/>
      <c r="AD196" s="71">
        <v>53359918.324706599</v>
      </c>
      <c r="AE196" s="71">
        <v>1130692.4303949613</v>
      </c>
      <c r="AF196" s="71">
        <v>1495779.2035086001</v>
      </c>
      <c r="AG196" s="71">
        <v>27194822.683639888</v>
      </c>
      <c r="AH196" s="71">
        <v>47995418.080793187</v>
      </c>
      <c r="AI196" s="71">
        <v>0</v>
      </c>
      <c r="AJ196" s="71">
        <v>0</v>
      </c>
      <c r="AK196" s="71">
        <v>2414034.7689410257</v>
      </c>
      <c r="AL196" s="71">
        <v>0</v>
      </c>
      <c r="AM196" s="71">
        <v>0</v>
      </c>
      <c r="AN196" s="71">
        <v>133590665.49198426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1679</v>
      </c>
      <c r="B197" s="70">
        <v>189</v>
      </c>
      <c r="C197" s="70">
        <v>16</v>
      </c>
      <c r="D197" s="70">
        <v>9</v>
      </c>
      <c r="E197" s="70">
        <v>2022</v>
      </c>
      <c r="F197" s="70" t="s">
        <v>161</v>
      </c>
      <c r="G197" s="1073" t="s">
        <v>1677</v>
      </c>
      <c r="H197" s="70" t="s">
        <v>1678</v>
      </c>
      <c r="I197" s="1066"/>
      <c r="J197" s="73"/>
      <c r="K197" s="71"/>
      <c r="L197" s="71"/>
      <c r="M197" s="71"/>
      <c r="N197" s="71"/>
      <c r="O197" s="71"/>
      <c r="P197" s="71"/>
      <c r="Q197" s="71"/>
      <c r="R197" s="71"/>
      <c r="S197" s="71"/>
      <c r="T197" s="71"/>
      <c r="U197" s="71"/>
      <c r="V197" s="71"/>
      <c r="W197" s="71"/>
      <c r="X197" s="71"/>
      <c r="Y197" s="71"/>
      <c r="Z197" s="71"/>
      <c r="AA197" s="71"/>
      <c r="AB197" s="71"/>
      <c r="AC197" s="72"/>
      <c r="AD197" s="71">
        <v>2606650.5833402886</v>
      </c>
      <c r="AE197" s="71">
        <v>212100.19949379168</v>
      </c>
      <c r="AF197" s="71">
        <v>520271.02730733919</v>
      </c>
      <c r="AG197" s="71">
        <v>4431017.6907402761</v>
      </c>
      <c r="AH197" s="71">
        <v>8082033.1169994548</v>
      </c>
      <c r="AI197" s="71">
        <v>0</v>
      </c>
      <c r="AJ197" s="71">
        <v>0</v>
      </c>
      <c r="AK197" s="71">
        <v>452332.91230812581</v>
      </c>
      <c r="AL197" s="71">
        <v>0</v>
      </c>
      <c r="AM197" s="71">
        <v>0</v>
      </c>
      <c r="AN197" s="71">
        <v>16304405.530189278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1671</v>
      </c>
      <c r="B198" s="70">
        <v>190</v>
      </c>
      <c r="C198" s="70">
        <v>16</v>
      </c>
      <c r="D198" s="70">
        <v>10</v>
      </c>
      <c r="E198" s="70">
        <v>2022</v>
      </c>
      <c r="F198" s="70" t="s">
        <v>161</v>
      </c>
      <c r="G198" s="1073" t="s">
        <v>1669</v>
      </c>
      <c r="H198" s="70" t="s">
        <v>1670</v>
      </c>
      <c r="I198" s="1066"/>
      <c r="J198" s="73"/>
      <c r="K198" s="71"/>
      <c r="L198" s="71"/>
      <c r="M198" s="71"/>
      <c r="N198" s="71"/>
      <c r="O198" s="71"/>
      <c r="P198" s="71"/>
      <c r="Q198" s="71"/>
      <c r="R198" s="71"/>
      <c r="S198" s="71"/>
      <c r="T198" s="71"/>
      <c r="U198" s="71"/>
      <c r="V198" s="71"/>
      <c r="W198" s="71"/>
      <c r="X198" s="71"/>
      <c r="Y198" s="71"/>
      <c r="Z198" s="71"/>
      <c r="AA198" s="71"/>
      <c r="AB198" s="71"/>
      <c r="AC198" s="72"/>
      <c r="AD198" s="71">
        <v>53026444.880537279</v>
      </c>
      <c r="AE198" s="71">
        <v>2000455.8383910852</v>
      </c>
      <c r="AF198" s="71">
        <v>7296801.1579854321</v>
      </c>
      <c r="AG198" s="71">
        <v>82730610.003103718</v>
      </c>
      <c r="AH198" s="71">
        <v>118559633.20013408</v>
      </c>
      <c r="AI198" s="71">
        <v>0</v>
      </c>
      <c r="AJ198" s="71">
        <v>0</v>
      </c>
      <c r="AK198" s="71">
        <v>5624010.1806075117</v>
      </c>
      <c r="AL198" s="71">
        <v>0</v>
      </c>
      <c r="AM198" s="71">
        <v>0</v>
      </c>
      <c r="AN198" s="71">
        <v>269237955.26075912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2246</v>
      </c>
      <c r="B199" s="70">
        <v>191</v>
      </c>
      <c r="C199" s="70">
        <v>16</v>
      </c>
      <c r="D199" s="70">
        <v>11</v>
      </c>
      <c r="E199" s="70">
        <v>2022</v>
      </c>
      <c r="F199" s="70" t="s">
        <v>161</v>
      </c>
      <c r="G199" s="1073" t="s">
        <v>2227</v>
      </c>
      <c r="H199" s="70" t="s">
        <v>2228</v>
      </c>
      <c r="I199" s="1066"/>
      <c r="J199" s="73"/>
      <c r="K199" s="71"/>
      <c r="L199" s="71"/>
      <c r="M199" s="71"/>
      <c r="N199" s="71"/>
      <c r="O199" s="71"/>
      <c r="P199" s="71"/>
      <c r="Q199" s="71"/>
      <c r="R199" s="71"/>
      <c r="S199" s="71"/>
      <c r="T199" s="71"/>
      <c r="U199" s="71"/>
      <c r="V199" s="71"/>
      <c r="W199" s="71"/>
      <c r="X199" s="71"/>
      <c r="Y199" s="71"/>
      <c r="Z199" s="71"/>
      <c r="AA199" s="71"/>
      <c r="AB199" s="71"/>
      <c r="AC199" s="72"/>
      <c r="AD199" s="71">
        <v>30620338.482465316</v>
      </c>
      <c r="AE199" s="71">
        <v>1258868.090520706</v>
      </c>
      <c r="AF199" s="71">
        <v>4383283.4050643332</v>
      </c>
      <c r="AG199" s="71">
        <v>47441502.527963035</v>
      </c>
      <c r="AH199" s="71">
        <v>74629269.449834347</v>
      </c>
      <c r="AI199" s="71">
        <v>0</v>
      </c>
      <c r="AJ199" s="71">
        <v>0</v>
      </c>
      <c r="AK199" s="71">
        <v>3727517.607650205</v>
      </c>
      <c r="AL199" s="71">
        <v>0</v>
      </c>
      <c r="AM199" s="71">
        <v>0</v>
      </c>
      <c r="AN199" s="71">
        <v>162060779.56349793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1667</v>
      </c>
      <c r="B200" s="70">
        <v>192</v>
      </c>
      <c r="C200" s="70">
        <v>16</v>
      </c>
      <c r="D200" s="70">
        <v>12</v>
      </c>
      <c r="E200" s="70">
        <v>2022</v>
      </c>
      <c r="F200" s="70" t="s">
        <v>161</v>
      </c>
      <c r="G200" s="1073" t="s">
        <v>1665</v>
      </c>
      <c r="H200" s="70" t="s">
        <v>1666</v>
      </c>
      <c r="I200" s="1066"/>
      <c r="J200" s="73"/>
      <c r="K200" s="71"/>
      <c r="L200" s="71"/>
      <c r="M200" s="71"/>
      <c r="N200" s="71"/>
      <c r="O200" s="71"/>
      <c r="P200" s="71"/>
      <c r="Q200" s="71"/>
      <c r="R200" s="71"/>
      <c r="S200" s="71"/>
      <c r="T200" s="71"/>
      <c r="U200" s="71"/>
      <c r="V200" s="71"/>
      <c r="W200" s="71"/>
      <c r="X200" s="71"/>
      <c r="Y200" s="71"/>
      <c r="Z200" s="71"/>
      <c r="AA200" s="71"/>
      <c r="AB200" s="71"/>
      <c r="AC200" s="72"/>
      <c r="AD200" s="71">
        <v>0</v>
      </c>
      <c r="AE200" s="71">
        <v>331120.45532484021</v>
      </c>
      <c r="AF200" s="71">
        <v>656842.17197551567</v>
      </c>
      <c r="AG200" s="71">
        <v>4019722.7318225526</v>
      </c>
      <c r="AH200" s="71">
        <v>6345971.8063419377</v>
      </c>
      <c r="AI200" s="71">
        <v>0</v>
      </c>
      <c r="AJ200" s="71">
        <v>0</v>
      </c>
      <c r="AK200" s="71">
        <v>333923.18333680084</v>
      </c>
      <c r="AL200" s="71">
        <v>0</v>
      </c>
      <c r="AM200" s="71">
        <v>0</v>
      </c>
      <c r="AN200" s="71">
        <v>11687580.348801646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1698</v>
      </c>
      <c r="B201" s="70">
        <v>193</v>
      </c>
      <c r="C201" s="70">
        <v>16</v>
      </c>
      <c r="D201" s="70">
        <v>13</v>
      </c>
      <c r="E201" s="70">
        <v>2022</v>
      </c>
      <c r="F201" s="70" t="s">
        <v>161</v>
      </c>
      <c r="G201" s="1073" t="s">
        <v>1696</v>
      </c>
      <c r="H201" s="70" t="s">
        <v>1697</v>
      </c>
      <c r="I201" s="1066"/>
      <c r="J201" s="73"/>
      <c r="K201" s="71"/>
      <c r="L201" s="71"/>
      <c r="M201" s="71"/>
      <c r="N201" s="71"/>
      <c r="O201" s="71"/>
      <c r="P201" s="71"/>
      <c r="Q201" s="71"/>
      <c r="R201" s="71"/>
      <c r="S201" s="71"/>
      <c r="T201" s="71"/>
      <c r="U201" s="71"/>
      <c r="V201" s="71"/>
      <c r="W201" s="71"/>
      <c r="X201" s="71"/>
      <c r="Y201" s="71"/>
      <c r="Z201" s="71"/>
      <c r="AA201" s="71"/>
      <c r="AB201" s="71"/>
      <c r="AC201" s="72"/>
      <c r="AD201" s="71">
        <v>26840697.71537042</v>
      </c>
      <c r="AE201" s="71">
        <v>505073.13692406495</v>
      </c>
      <c r="AF201" s="71">
        <v>1417738.5494124992</v>
      </c>
      <c r="AG201" s="71">
        <v>27633537.306485463</v>
      </c>
      <c r="AH201" s="71">
        <v>42584248.518651448</v>
      </c>
      <c r="AI201" s="71">
        <v>0</v>
      </c>
      <c r="AJ201" s="71">
        <v>0</v>
      </c>
      <c r="AK201" s="71">
        <v>2180701.7479473674</v>
      </c>
      <c r="AL201" s="71">
        <v>0</v>
      </c>
      <c r="AM201" s="71">
        <v>0</v>
      </c>
      <c r="AN201" s="71">
        <v>101161996.97479126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1714</v>
      </c>
      <c r="B202" s="70">
        <v>194</v>
      </c>
      <c r="C202" s="70">
        <v>16</v>
      </c>
      <c r="D202" s="70">
        <v>14</v>
      </c>
      <c r="E202" s="70">
        <v>2022</v>
      </c>
      <c r="F202" s="70" t="s">
        <v>161</v>
      </c>
      <c r="G202" s="1073" t="s">
        <v>1712</v>
      </c>
      <c r="H202" s="70" t="s">
        <v>1713</v>
      </c>
      <c r="I202" s="1066"/>
      <c r="J202" s="73"/>
      <c r="K202" s="71"/>
      <c r="L202" s="71"/>
      <c r="M202" s="71"/>
      <c r="N202" s="71"/>
      <c r="O202" s="71"/>
      <c r="P202" s="71"/>
      <c r="Q202" s="71"/>
      <c r="R202" s="71"/>
      <c r="S202" s="71"/>
      <c r="T202" s="71"/>
      <c r="U202" s="71"/>
      <c r="V202" s="71"/>
      <c r="W202" s="71"/>
      <c r="X202" s="71"/>
      <c r="Y202" s="71"/>
      <c r="Z202" s="71"/>
      <c r="AA202" s="71"/>
      <c r="AB202" s="71"/>
      <c r="AC202" s="72"/>
      <c r="AD202" s="71">
        <v>1774313.0796466754</v>
      </c>
      <c r="AE202" s="71">
        <v>941480.74163790978</v>
      </c>
      <c r="AF202" s="71">
        <v>760896.37743698352</v>
      </c>
      <c r="AG202" s="71">
        <v>22791224.656827461</v>
      </c>
      <c r="AH202" s="71">
        <v>26318689.469567951</v>
      </c>
      <c r="AI202" s="71">
        <v>0</v>
      </c>
      <c r="AJ202" s="71">
        <v>0</v>
      </c>
      <c r="AK202" s="71">
        <v>1462624.8637493979</v>
      </c>
      <c r="AL202" s="71">
        <v>0</v>
      </c>
      <c r="AM202" s="71">
        <v>0</v>
      </c>
      <c r="AN202" s="71">
        <v>54049229.188866377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1646</v>
      </c>
      <c r="B203" s="70">
        <v>195</v>
      </c>
      <c r="C203" s="70">
        <v>16</v>
      </c>
      <c r="D203" s="70">
        <v>15</v>
      </c>
      <c r="E203" s="70">
        <v>2022</v>
      </c>
      <c r="F203" s="70" t="s">
        <v>161</v>
      </c>
      <c r="G203" s="1073" t="s">
        <v>1644</v>
      </c>
      <c r="H203" s="70" t="s">
        <v>1645</v>
      </c>
      <c r="I203" s="1066"/>
      <c r="J203" s="73"/>
      <c r="K203" s="71"/>
      <c r="L203" s="71"/>
      <c r="M203" s="71"/>
      <c r="N203" s="71"/>
      <c r="O203" s="71"/>
      <c r="P203" s="71"/>
      <c r="Q203" s="71"/>
      <c r="R203" s="71"/>
      <c r="S203" s="71"/>
      <c r="T203" s="71"/>
      <c r="U203" s="71"/>
      <c r="V203" s="71"/>
      <c r="W203" s="71"/>
      <c r="X203" s="71"/>
      <c r="Y203" s="71"/>
      <c r="Z203" s="71"/>
      <c r="AA203" s="71"/>
      <c r="AB203" s="71"/>
      <c r="AC203" s="72"/>
      <c r="AD203" s="71">
        <v>69143911.977292523</v>
      </c>
      <c r="AE203" s="71">
        <v>646981.90349185374</v>
      </c>
      <c r="AF203" s="71">
        <v>2445273.8283444941</v>
      </c>
      <c r="AG203" s="71">
        <v>37608811.043436654</v>
      </c>
      <c r="AH203" s="71">
        <v>51339339.251475051</v>
      </c>
      <c r="AI203" s="71">
        <v>0</v>
      </c>
      <c r="AJ203" s="71">
        <v>0</v>
      </c>
      <c r="AK203" s="71">
        <v>2547552.391357983</v>
      </c>
      <c r="AL203" s="71">
        <v>0</v>
      </c>
      <c r="AM203" s="71">
        <v>0</v>
      </c>
      <c r="AN203" s="71">
        <v>163731870.39539859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1642</v>
      </c>
      <c r="B204" s="70">
        <v>196</v>
      </c>
      <c r="C204" s="70">
        <v>16</v>
      </c>
      <c r="D204" s="70">
        <v>16</v>
      </c>
      <c r="E204" s="70">
        <v>2022</v>
      </c>
      <c r="F204" s="70" t="s">
        <v>161</v>
      </c>
      <c r="G204" s="1073" t="s">
        <v>1640</v>
      </c>
      <c r="H204" s="70" t="s">
        <v>1641</v>
      </c>
      <c r="I204" s="1066"/>
      <c r="J204" s="73"/>
      <c r="K204" s="71"/>
      <c r="L204" s="71"/>
      <c r="M204" s="71"/>
      <c r="N204" s="71"/>
      <c r="O204" s="71"/>
      <c r="P204" s="71"/>
      <c r="Q204" s="71"/>
      <c r="R204" s="71"/>
      <c r="S204" s="71"/>
      <c r="T204" s="71"/>
      <c r="U204" s="71"/>
      <c r="V204" s="71"/>
      <c r="W204" s="71"/>
      <c r="X204" s="71"/>
      <c r="Y204" s="71"/>
      <c r="Z204" s="71"/>
      <c r="AA204" s="71"/>
      <c r="AB204" s="71"/>
      <c r="AC204" s="72"/>
      <c r="AD204" s="71">
        <v>10127756.324376233</v>
      </c>
      <c r="AE204" s="71">
        <v>363164.37035627634</v>
      </c>
      <c r="AF204" s="71">
        <v>741386.21391295828</v>
      </c>
      <c r="AG204" s="71">
        <v>10649797.469576258</v>
      </c>
      <c r="AH204" s="71">
        <v>23546333.099625643</v>
      </c>
      <c r="AI204" s="71">
        <v>0</v>
      </c>
      <c r="AJ204" s="71">
        <v>0</v>
      </c>
      <c r="AK204" s="71">
        <v>1141227.0279700872</v>
      </c>
      <c r="AL204" s="71">
        <v>0</v>
      </c>
      <c r="AM204" s="71">
        <v>0</v>
      </c>
      <c r="AN204" s="71">
        <v>46569664.505817458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1710</v>
      </c>
      <c r="B205" s="70">
        <v>197</v>
      </c>
      <c r="C205" s="70">
        <v>16</v>
      </c>
      <c r="D205" s="70">
        <v>17</v>
      </c>
      <c r="E205" s="70">
        <v>2022</v>
      </c>
      <c r="F205" s="70" t="s">
        <v>161</v>
      </c>
      <c r="G205" s="1073" t="s">
        <v>1708</v>
      </c>
      <c r="H205" s="70" t="s">
        <v>1709</v>
      </c>
      <c r="I205" s="1066"/>
      <c r="J205" s="73"/>
      <c r="K205" s="71"/>
      <c r="L205" s="71"/>
      <c r="M205" s="71"/>
      <c r="N205" s="71"/>
      <c r="O205" s="71"/>
      <c r="P205" s="71"/>
      <c r="Q205" s="71"/>
      <c r="R205" s="71"/>
      <c r="S205" s="71"/>
      <c r="T205" s="71"/>
      <c r="U205" s="71"/>
      <c r="V205" s="71"/>
      <c r="W205" s="71"/>
      <c r="X205" s="71"/>
      <c r="Y205" s="71"/>
      <c r="Z205" s="71"/>
      <c r="AA205" s="71"/>
      <c r="AB205" s="71"/>
      <c r="AC205" s="72"/>
      <c r="AD205" s="71">
        <v>17537552.964108974</v>
      </c>
      <c r="AE205" s="71">
        <v>296024.7388618387</v>
      </c>
      <c r="AF205" s="71">
        <v>1463262.2643018914</v>
      </c>
      <c r="AG205" s="71">
        <v>11697228.631620061</v>
      </c>
      <c r="AH205" s="71">
        <v>25522772.13022035</v>
      </c>
      <c r="AI205" s="71">
        <v>0</v>
      </c>
      <c r="AJ205" s="71">
        <v>0</v>
      </c>
      <c r="AK205" s="71">
        <v>1325104.2952058199</v>
      </c>
      <c r="AL205" s="71">
        <v>0</v>
      </c>
      <c r="AM205" s="71">
        <v>0</v>
      </c>
      <c r="AN205" s="71">
        <v>57841945.024318933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1694</v>
      </c>
      <c r="B206" s="70">
        <v>198</v>
      </c>
      <c r="C206" s="70">
        <v>16</v>
      </c>
      <c r="D206" s="70">
        <v>18</v>
      </c>
      <c r="E206" s="70">
        <v>2022</v>
      </c>
      <c r="F206" s="70" t="s">
        <v>161</v>
      </c>
      <c r="G206" s="1073" t="s">
        <v>1692</v>
      </c>
      <c r="H206" s="70" t="s">
        <v>1693</v>
      </c>
      <c r="I206" s="1066"/>
      <c r="J206" s="73"/>
      <c r="K206" s="71"/>
      <c r="L206" s="71"/>
      <c r="M206" s="71"/>
      <c r="N206" s="71"/>
      <c r="O206" s="71"/>
      <c r="P206" s="71"/>
      <c r="Q206" s="71"/>
      <c r="R206" s="71"/>
      <c r="S206" s="71"/>
      <c r="T206" s="71"/>
      <c r="U206" s="71"/>
      <c r="V206" s="71"/>
      <c r="W206" s="71"/>
      <c r="X206" s="71"/>
      <c r="Y206" s="71"/>
      <c r="Z206" s="71"/>
      <c r="AA206" s="71"/>
      <c r="AB206" s="71"/>
      <c r="AC206" s="72"/>
      <c r="AD206" s="71">
        <v>0</v>
      </c>
      <c r="AE206" s="71">
        <v>175478.58231500749</v>
      </c>
      <c r="AF206" s="71">
        <v>123564.36898549306</v>
      </c>
      <c r="AG206" s="71">
        <v>2237444.5765124168</v>
      </c>
      <c r="AH206" s="71">
        <v>2905899.5476851971</v>
      </c>
      <c r="AI206" s="71">
        <v>0</v>
      </c>
      <c r="AJ206" s="71">
        <v>0</v>
      </c>
      <c r="AK206" s="71">
        <v>138553.586898835</v>
      </c>
      <c r="AL206" s="71">
        <v>0</v>
      </c>
      <c r="AM206" s="71">
        <v>0</v>
      </c>
      <c r="AN206" s="71">
        <v>5580940.6623969497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2389</v>
      </c>
      <c r="B207" s="70">
        <v>199</v>
      </c>
      <c r="C207" s="70">
        <v>16</v>
      </c>
      <c r="D207" s="70">
        <v>19</v>
      </c>
      <c r="E207" s="70">
        <v>2022</v>
      </c>
      <c r="F207" s="70" t="s">
        <v>161</v>
      </c>
      <c r="G207" s="1073" t="s">
        <v>2387</v>
      </c>
      <c r="H207" s="70" t="s">
        <v>2388</v>
      </c>
      <c r="I207" s="1066"/>
      <c r="J207" s="73"/>
      <c r="K207" s="71"/>
      <c r="L207" s="71"/>
      <c r="M207" s="71"/>
      <c r="N207" s="71"/>
      <c r="O207" s="71"/>
      <c r="P207" s="71"/>
      <c r="Q207" s="71"/>
      <c r="R207" s="71"/>
      <c r="S207" s="71"/>
      <c r="T207" s="71"/>
      <c r="U207" s="71"/>
      <c r="V207" s="71"/>
      <c r="W207" s="71"/>
      <c r="X207" s="71"/>
      <c r="Y207" s="71"/>
      <c r="Z207" s="71"/>
      <c r="AA207" s="71"/>
      <c r="AB207" s="71"/>
      <c r="AC207" s="72"/>
      <c r="AD207" s="71">
        <v>77507742.421077996</v>
      </c>
      <c r="AE207" s="71">
        <v>1936368.0083282131</v>
      </c>
      <c r="AF207" s="71">
        <v>6919604.6631876109</v>
      </c>
      <c r="AG207" s="71">
        <v>89865206.557129845</v>
      </c>
      <c r="AH207" s="71">
        <v>139643430.10218093</v>
      </c>
      <c r="AI207" s="71">
        <v>0</v>
      </c>
      <c r="AJ207" s="71">
        <v>0</v>
      </c>
      <c r="AK207" s="71">
        <v>6454944.3201173004</v>
      </c>
      <c r="AL207" s="71">
        <v>0</v>
      </c>
      <c r="AM207" s="71">
        <v>0</v>
      </c>
      <c r="AN207" s="71">
        <v>322327296.0720219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1634</v>
      </c>
      <c r="B208" s="70">
        <v>200</v>
      </c>
      <c r="C208" s="70">
        <v>16</v>
      </c>
      <c r="D208" s="70">
        <v>20</v>
      </c>
      <c r="E208" s="70">
        <v>2022</v>
      </c>
      <c r="F208" s="70" t="s">
        <v>161</v>
      </c>
      <c r="G208" s="1073" t="s">
        <v>1632</v>
      </c>
      <c r="H208" s="70" t="s">
        <v>1633</v>
      </c>
      <c r="I208" s="1066"/>
      <c r="J208" s="73"/>
      <c r="K208" s="71"/>
      <c r="L208" s="71"/>
      <c r="M208" s="71"/>
      <c r="N208" s="71"/>
      <c r="O208" s="71"/>
      <c r="P208" s="71"/>
      <c r="Q208" s="71"/>
      <c r="R208" s="71"/>
      <c r="S208" s="71"/>
      <c r="T208" s="71"/>
      <c r="U208" s="71"/>
      <c r="V208" s="71"/>
      <c r="W208" s="71"/>
      <c r="X208" s="71"/>
      <c r="Y208" s="71"/>
      <c r="Z208" s="71"/>
      <c r="AA208" s="71"/>
      <c r="AB208" s="71"/>
      <c r="AC208" s="72"/>
      <c r="AD208" s="71">
        <v>409421507.90792722</v>
      </c>
      <c r="AE208" s="71">
        <v>7615770.4724713247</v>
      </c>
      <c r="AF208" s="71">
        <v>6685482.7008993076</v>
      </c>
      <c r="AG208" s="71">
        <v>224468336.77893686</v>
      </c>
      <c r="AH208" s="71">
        <v>319413914.25254422</v>
      </c>
      <c r="AI208" s="71">
        <v>0</v>
      </c>
      <c r="AJ208" s="71">
        <v>0</v>
      </c>
      <c r="AK208" s="71">
        <v>15180592.112383727</v>
      </c>
      <c r="AL208" s="71">
        <v>0</v>
      </c>
      <c r="AM208" s="71">
        <v>0</v>
      </c>
      <c r="AN208" s="71">
        <v>982785604.22516263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1675</v>
      </c>
      <c r="B209" s="70">
        <v>201</v>
      </c>
      <c r="C209" s="70">
        <v>16</v>
      </c>
      <c r="D209" s="70">
        <v>21</v>
      </c>
      <c r="E209" s="70">
        <v>2022</v>
      </c>
      <c r="F209" s="70" t="s">
        <v>161</v>
      </c>
      <c r="G209" s="1073" t="s">
        <v>1673</v>
      </c>
      <c r="H209" s="70" t="s">
        <v>1674</v>
      </c>
      <c r="I209" s="1066"/>
      <c r="J209" s="73"/>
      <c r="K209" s="71"/>
      <c r="L209" s="71"/>
      <c r="M209" s="71"/>
      <c r="N209" s="71"/>
      <c r="O209" s="71"/>
      <c r="P209" s="71"/>
      <c r="Q209" s="71"/>
      <c r="R209" s="71"/>
      <c r="S209" s="71"/>
      <c r="T209" s="71"/>
      <c r="U209" s="71"/>
      <c r="V209" s="71"/>
      <c r="W209" s="71"/>
      <c r="X209" s="71"/>
      <c r="Y209" s="71"/>
      <c r="Z209" s="71"/>
      <c r="AA209" s="71"/>
      <c r="AB209" s="71"/>
      <c r="AC209" s="72"/>
      <c r="AD209" s="71">
        <v>1460365.9193034093</v>
      </c>
      <c r="AE209" s="71">
        <v>221255.6037884877</v>
      </c>
      <c r="AF209" s="71">
        <v>507264.25162465574</v>
      </c>
      <c r="AG209" s="71">
        <v>4880700.179156987</v>
      </c>
      <c r="AH209" s="71">
        <v>8616205.8279709984</v>
      </c>
      <c r="AI209" s="71">
        <v>0</v>
      </c>
      <c r="AJ209" s="71">
        <v>0</v>
      </c>
      <c r="AK209" s="71">
        <v>463825.2415103591</v>
      </c>
      <c r="AL209" s="71">
        <v>0</v>
      </c>
      <c r="AM209" s="71">
        <v>0</v>
      </c>
      <c r="AN209" s="71">
        <v>16149617.023354897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1726</v>
      </c>
      <c r="B210" s="70">
        <v>202</v>
      </c>
      <c r="C210" s="70">
        <v>16</v>
      </c>
      <c r="D210" s="70">
        <v>22</v>
      </c>
      <c r="E210" s="70">
        <v>2022</v>
      </c>
      <c r="F210" s="70" t="s">
        <v>161</v>
      </c>
      <c r="G210" s="1073" t="s">
        <v>1724</v>
      </c>
      <c r="H210" s="70" t="s">
        <v>1725</v>
      </c>
      <c r="I210" s="1066"/>
      <c r="J210" s="73"/>
      <c r="K210" s="71"/>
      <c r="L210" s="71"/>
      <c r="M210" s="71"/>
      <c r="N210" s="71"/>
      <c r="O210" s="71"/>
      <c r="P210" s="71"/>
      <c r="Q210" s="71"/>
      <c r="R210" s="71"/>
      <c r="S210" s="71"/>
      <c r="T210" s="71"/>
      <c r="U210" s="71"/>
      <c r="V210" s="71"/>
      <c r="W210" s="71"/>
      <c r="X210" s="71"/>
      <c r="Y210" s="71"/>
      <c r="Z210" s="71"/>
      <c r="AA210" s="71"/>
      <c r="AB210" s="71"/>
      <c r="AC210" s="72"/>
      <c r="AD210" s="71">
        <v>182697886.07586029</v>
      </c>
      <c r="AE210" s="71">
        <v>3532460.1570368898</v>
      </c>
      <c r="AF210" s="71">
        <v>6789536.9063607762</v>
      </c>
      <c r="AG210" s="71">
        <v>113956123.28413731</v>
      </c>
      <c r="AH210" s="71">
        <v>155770104.24641183</v>
      </c>
      <c r="AI210" s="71">
        <v>0</v>
      </c>
      <c r="AJ210" s="71">
        <v>0</v>
      </c>
      <c r="AK210" s="71">
        <v>7668870.0148385931</v>
      </c>
      <c r="AL210" s="71">
        <v>0</v>
      </c>
      <c r="AM210" s="71">
        <v>0</v>
      </c>
      <c r="AN210" s="71">
        <v>470414980.68464565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1686</v>
      </c>
      <c r="B211" s="70">
        <v>203</v>
      </c>
      <c r="C211" s="70">
        <v>16</v>
      </c>
      <c r="D211" s="70">
        <v>23</v>
      </c>
      <c r="E211" s="70">
        <v>2022</v>
      </c>
      <c r="F211" s="70" t="s">
        <v>161</v>
      </c>
      <c r="G211" s="1073" t="s">
        <v>1685</v>
      </c>
      <c r="H211" s="70" t="s">
        <v>1648</v>
      </c>
      <c r="I211" s="1066"/>
      <c r="J211" s="73"/>
      <c r="K211" s="71"/>
      <c r="L211" s="71"/>
      <c r="M211" s="71"/>
      <c r="N211" s="71"/>
      <c r="O211" s="71"/>
      <c r="P211" s="71"/>
      <c r="Q211" s="71"/>
      <c r="R211" s="71"/>
      <c r="S211" s="71"/>
      <c r="T211" s="71"/>
      <c r="U211" s="71"/>
      <c r="V211" s="71"/>
      <c r="W211" s="71"/>
      <c r="X211" s="71"/>
      <c r="Y211" s="71"/>
      <c r="Z211" s="71"/>
      <c r="AA211" s="71"/>
      <c r="AB211" s="71"/>
      <c r="AC211" s="72"/>
      <c r="AD211" s="71">
        <v>1075895.1443173878</v>
      </c>
      <c r="AE211" s="71">
        <v>283817.53313557734</v>
      </c>
      <c r="AF211" s="71">
        <v>1638853.7360181184</v>
      </c>
      <c r="AG211" s="71">
        <v>6739753.393465098</v>
      </c>
      <c r="AH211" s="71">
        <v>13156673.87122912</v>
      </c>
      <c r="AI211" s="71">
        <v>0</v>
      </c>
      <c r="AJ211" s="71">
        <v>0</v>
      </c>
      <c r="AK211" s="71">
        <v>624846.97763603227</v>
      </c>
      <c r="AL211" s="71">
        <v>0</v>
      </c>
      <c r="AM211" s="71">
        <v>0</v>
      </c>
      <c r="AN211" s="71">
        <v>23519840.655801333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1659</v>
      </c>
      <c r="B212" s="70">
        <v>204</v>
      </c>
      <c r="C212" s="70">
        <v>16</v>
      </c>
      <c r="D212" s="70">
        <v>24</v>
      </c>
      <c r="E212" s="70">
        <v>2022</v>
      </c>
      <c r="F212" s="70" t="s">
        <v>161</v>
      </c>
      <c r="G212" s="1073" t="s">
        <v>1657</v>
      </c>
      <c r="H212" s="70" t="s">
        <v>1658</v>
      </c>
      <c r="I212" s="1066"/>
      <c r="J212" s="73"/>
      <c r="K212" s="71"/>
      <c r="L212" s="71"/>
      <c r="M212" s="71"/>
      <c r="N212" s="71"/>
      <c r="O212" s="71"/>
      <c r="P212" s="71"/>
      <c r="Q212" s="71"/>
      <c r="R212" s="71"/>
      <c r="S212" s="71"/>
      <c r="T212" s="71"/>
      <c r="U212" s="71"/>
      <c r="V212" s="71"/>
      <c r="W212" s="71"/>
      <c r="X212" s="71"/>
      <c r="Y212" s="71"/>
      <c r="Z212" s="71"/>
      <c r="AA212" s="71"/>
      <c r="AB212" s="71"/>
      <c r="AC212" s="72"/>
      <c r="AD212" s="71">
        <v>19541271.512478027</v>
      </c>
      <c r="AE212" s="71">
        <v>770579.8614702503</v>
      </c>
      <c r="AF212" s="71">
        <v>1281167.4047443226</v>
      </c>
      <c r="AG212" s="71">
        <v>30556473.481194083</v>
      </c>
      <c r="AH212" s="71">
        <v>61745023.661200717</v>
      </c>
      <c r="AI212" s="71">
        <v>0</v>
      </c>
      <c r="AJ212" s="71">
        <v>0</v>
      </c>
      <c r="AK212" s="71">
        <v>3356276.6362297479</v>
      </c>
      <c r="AL212" s="71">
        <v>0</v>
      </c>
      <c r="AM212" s="71">
        <v>0</v>
      </c>
      <c r="AN212" s="71">
        <v>117250792.55731715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1630</v>
      </c>
      <c r="B213" s="70">
        <v>205</v>
      </c>
      <c r="C213" s="70">
        <v>16</v>
      </c>
      <c r="D213" s="70">
        <v>25</v>
      </c>
      <c r="E213" s="70">
        <v>2022</v>
      </c>
      <c r="F213" s="70" t="s">
        <v>161</v>
      </c>
      <c r="G213" s="1073" t="s">
        <v>1628</v>
      </c>
      <c r="H213" s="70" t="s">
        <v>1629</v>
      </c>
      <c r="I213" s="1066"/>
      <c r="J213" s="73"/>
      <c r="K213" s="71"/>
      <c r="L213" s="71"/>
      <c r="M213" s="71"/>
      <c r="N213" s="71"/>
      <c r="O213" s="71"/>
      <c r="P213" s="71"/>
      <c r="Q213" s="71"/>
      <c r="R213" s="71"/>
      <c r="S213" s="71"/>
      <c r="T213" s="71"/>
      <c r="U213" s="71"/>
      <c r="V213" s="71"/>
      <c r="W213" s="71"/>
      <c r="X213" s="71"/>
      <c r="Y213" s="71"/>
      <c r="Z213" s="71"/>
      <c r="AA213" s="71"/>
      <c r="AB213" s="71"/>
      <c r="AC213" s="72"/>
      <c r="AD213" s="71">
        <v>493619070.69574541</v>
      </c>
      <c r="AE213" s="71">
        <v>8494689.284762146</v>
      </c>
      <c r="AF213" s="71">
        <v>18274519.834170289</v>
      </c>
      <c r="AG213" s="71">
        <v>327736275.06399888</v>
      </c>
      <c r="AH213" s="71">
        <v>429218456.71985465</v>
      </c>
      <c r="AI213" s="71">
        <v>0</v>
      </c>
      <c r="AJ213" s="71">
        <v>0</v>
      </c>
      <c r="AK213" s="71">
        <v>20867616.41266191</v>
      </c>
      <c r="AL213" s="71">
        <v>0</v>
      </c>
      <c r="AM213" s="71">
        <v>0</v>
      </c>
      <c r="AN213" s="71">
        <v>1298210628.0111933</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2393</v>
      </c>
      <c r="B214" s="70">
        <v>206</v>
      </c>
      <c r="C214" s="70">
        <v>16</v>
      </c>
      <c r="D214" s="70">
        <v>26</v>
      </c>
      <c r="E214" s="70">
        <v>2022</v>
      </c>
      <c r="F214" s="70" t="s">
        <v>161</v>
      </c>
      <c r="G214" s="1073" t="s">
        <v>2391</v>
      </c>
      <c r="H214" s="70" t="s">
        <v>2392</v>
      </c>
      <c r="I214" s="1066"/>
      <c r="J214" s="73"/>
      <c r="K214" s="71"/>
      <c r="L214" s="71"/>
      <c r="M214" s="71"/>
      <c r="N214" s="71"/>
      <c r="O214" s="71"/>
      <c r="P214" s="71"/>
      <c r="Q214" s="71"/>
      <c r="R214" s="71"/>
      <c r="S214" s="71"/>
      <c r="T214" s="71"/>
      <c r="U214" s="71"/>
      <c r="V214" s="71"/>
      <c r="W214" s="71"/>
      <c r="X214" s="71"/>
      <c r="Y214" s="71"/>
      <c r="Z214" s="71"/>
      <c r="AA214" s="71"/>
      <c r="AB214" s="71"/>
      <c r="AC214" s="72"/>
      <c r="AD214" s="71">
        <v>285346456.44506174</v>
      </c>
      <c r="AE214" s="71">
        <v>17999524.843372419</v>
      </c>
      <c r="AF214" s="71">
        <v>12772653.720395176</v>
      </c>
      <c r="AG214" s="71">
        <v>910513812.18648553</v>
      </c>
      <c r="AH214" s="71">
        <v>1075321717.5483756</v>
      </c>
      <c r="AI214" s="71">
        <v>0</v>
      </c>
      <c r="AJ214" s="71">
        <v>0</v>
      </c>
      <c r="AK214" s="71">
        <v>51596167.790017612</v>
      </c>
      <c r="AL214" s="71">
        <v>0</v>
      </c>
      <c r="AM214" s="71">
        <v>0</v>
      </c>
      <c r="AN214" s="71">
        <v>2353550332.5337081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1706</v>
      </c>
      <c r="B215" s="70">
        <v>207</v>
      </c>
      <c r="C215" s="70">
        <v>16</v>
      </c>
      <c r="D215" s="70">
        <v>27</v>
      </c>
      <c r="E215" s="70">
        <v>2022</v>
      </c>
      <c r="F215" s="70" t="s">
        <v>161</v>
      </c>
      <c r="G215" s="1073" t="s">
        <v>1704</v>
      </c>
      <c r="H215" s="70" t="s">
        <v>1705</v>
      </c>
      <c r="I215" s="1066"/>
      <c r="J215" s="73"/>
      <c r="K215" s="71"/>
      <c r="L215" s="71"/>
      <c r="M215" s="71"/>
      <c r="N215" s="71"/>
      <c r="O215" s="71"/>
      <c r="P215" s="71"/>
      <c r="Q215" s="71"/>
      <c r="R215" s="71"/>
      <c r="S215" s="71"/>
      <c r="T215" s="71"/>
      <c r="U215" s="71"/>
      <c r="V215" s="71"/>
      <c r="W215" s="71"/>
      <c r="X215" s="71"/>
      <c r="Y215" s="71"/>
      <c r="Z215" s="71"/>
      <c r="AA215" s="71"/>
      <c r="AB215" s="71"/>
      <c r="AC215" s="72"/>
      <c r="AD215" s="71">
        <v>983441.85222392296</v>
      </c>
      <c r="AE215" s="71">
        <v>117494.35511526588</v>
      </c>
      <c r="AF215" s="71">
        <v>793413.3166436922</v>
      </c>
      <c r="AG215" s="71">
        <v>2160669.5175144416</v>
      </c>
      <c r="AH215" s="71">
        <v>3627032.7074967809</v>
      </c>
      <c r="AI215" s="71">
        <v>0</v>
      </c>
      <c r="AJ215" s="71">
        <v>0</v>
      </c>
      <c r="AK215" s="71">
        <v>193561.81431626625</v>
      </c>
      <c r="AL215" s="71">
        <v>0</v>
      </c>
      <c r="AM215" s="71">
        <v>0</v>
      </c>
      <c r="AN215" s="71">
        <v>7875613.5633103698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2227</v>
      </c>
      <c r="H6" s="77" t="s">
        <v>2228</v>
      </c>
      <c r="I6" s="77" t="s">
        <v>2396</v>
      </c>
      <c r="J6" s="77" t="s">
        <v>2397</v>
      </c>
      <c r="K6" s="1080">
        <v>27</v>
      </c>
      <c r="L6" s="1081">
        <v>48</v>
      </c>
      <c r="M6" s="1044"/>
      <c r="N6" s="988">
        <v>1</v>
      </c>
      <c r="O6" s="77" t="s">
        <v>1729</v>
      </c>
      <c r="P6" s="77" t="s">
        <v>1730</v>
      </c>
      <c r="Q6" s="77" t="s">
        <v>1501</v>
      </c>
      <c r="R6" s="16"/>
      <c r="S6" s="77">
        <v>1</v>
      </c>
      <c r="T6" s="77" t="s">
        <v>2227</v>
      </c>
      <c r="U6" s="77" t="s">
        <v>2228</v>
      </c>
      <c r="V6" s="77" t="s">
        <v>1501</v>
      </c>
      <c r="W6" s="16"/>
      <c r="X6" s="77">
        <v>1</v>
      </c>
      <c r="Y6" s="692" t="s">
        <v>1729</v>
      </c>
      <c r="Z6" s="77" t="s">
        <v>1730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1752</v>
      </c>
      <c r="P7" s="77" t="s">
        <v>1753</v>
      </c>
      <c r="Q7" s="77" t="s">
        <v>1501</v>
      </c>
      <c r="R7" s="16"/>
      <c r="S7" s="77">
        <v>2</v>
      </c>
      <c r="T7" s="76" t="s">
        <v>795</v>
      </c>
      <c r="U7" s="77" t="s">
        <v>1503</v>
      </c>
      <c r="V7" s="77" t="s">
        <v>1503</v>
      </c>
      <c r="W7" s="16"/>
      <c r="X7" s="77">
        <v>2</v>
      </c>
      <c r="Y7" s="692" t="s">
        <v>1752</v>
      </c>
      <c r="Z7" s="77" t="s">
        <v>1753</v>
      </c>
      <c r="AA7" s="77" t="s">
        <v>1501</v>
      </c>
      <c r="AB7" s="16"/>
      <c r="AC7" s="77">
        <v>2</v>
      </c>
      <c r="AD7" s="77" t="s">
        <v>1688</v>
      </c>
      <c r="AE7" s="77" t="s">
        <v>1689</v>
      </c>
      <c r="AF7" s="77" t="s">
        <v>1501</v>
      </c>
    </row>
    <row r="8" spans="1:32" ht="12">
      <c r="A8" s="16"/>
      <c r="B8" s="16"/>
      <c r="C8" s="16"/>
      <c r="D8" s="16"/>
      <c r="F8" s="16"/>
      <c r="G8" s="16"/>
      <c r="H8" s="16"/>
      <c r="I8" s="16"/>
      <c r="J8" s="16"/>
      <c r="K8" s="1044"/>
      <c r="L8" s="1044"/>
      <c r="M8" s="1044"/>
      <c r="N8" s="988">
        <v>3</v>
      </c>
      <c r="O8" s="77" t="s">
        <v>1775</v>
      </c>
      <c r="P8" s="77" t="s">
        <v>1776</v>
      </c>
      <c r="Q8" s="77" t="s">
        <v>1501</v>
      </c>
      <c r="R8" s="16"/>
      <c r="S8" s="16"/>
      <c r="T8" s="16"/>
      <c r="U8" s="16"/>
      <c r="V8" s="16"/>
      <c r="W8" s="16"/>
      <c r="X8" s="77">
        <v>3</v>
      </c>
      <c r="Y8" s="692" t="s">
        <v>1775</v>
      </c>
      <c r="Z8" s="77" t="s">
        <v>1776</v>
      </c>
      <c r="AA8" s="77" t="s">
        <v>1501</v>
      </c>
      <c r="AB8" s="16"/>
      <c r="AC8" s="77">
        <v>3</v>
      </c>
      <c r="AD8" s="77" t="s">
        <v>1649</v>
      </c>
      <c r="AE8" s="77" t="s">
        <v>1650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1798</v>
      </c>
      <c r="P9" s="77" t="s">
        <v>1799</v>
      </c>
      <c r="Q9" s="77" t="s">
        <v>1501</v>
      </c>
      <c r="R9" s="16"/>
      <c r="S9" s="16"/>
      <c r="T9" s="16"/>
      <c r="U9" s="16"/>
      <c r="V9" s="16"/>
      <c r="W9" s="16"/>
      <c r="X9" s="77">
        <v>4</v>
      </c>
      <c r="Y9" s="692" t="s">
        <v>1798</v>
      </c>
      <c r="Z9" s="77" t="s">
        <v>1799</v>
      </c>
      <c r="AA9" s="77" t="s">
        <v>1501</v>
      </c>
      <c r="AB9" s="16"/>
      <c r="AC9" s="77">
        <v>4</v>
      </c>
      <c r="AD9" s="77" t="s">
        <v>1653</v>
      </c>
      <c r="AE9" s="77" t="s">
        <v>1654</v>
      </c>
      <c r="AF9" s="77" t="s">
        <v>1501</v>
      </c>
    </row>
    <row r="10" spans="1:32" ht="12">
      <c r="A10" s="16"/>
      <c r="B10" s="16"/>
      <c r="C10" s="16"/>
      <c r="D10" s="16"/>
      <c r="F10" s="75" t="s">
        <v>1501</v>
      </c>
      <c r="G10" s="76" t="s">
        <v>2227</v>
      </c>
      <c r="H10" s="77" t="s">
        <v>2228</v>
      </c>
      <c r="I10" s="77" t="s">
        <v>2396</v>
      </c>
      <c r="J10" s="77" t="s">
        <v>2397</v>
      </c>
      <c r="K10" s="1079">
        <v>27</v>
      </c>
      <c r="L10" s="1045">
        <v>48</v>
      </c>
      <c r="M10" s="1044"/>
      <c r="N10" s="988">
        <v>5</v>
      </c>
      <c r="O10" s="77" t="s">
        <v>1821</v>
      </c>
      <c r="P10" s="77" t="s">
        <v>1822</v>
      </c>
      <c r="Q10" s="77" t="s">
        <v>1501</v>
      </c>
      <c r="R10" s="16"/>
      <c r="S10" s="16"/>
      <c r="T10" s="16"/>
      <c r="U10" s="16"/>
      <c r="V10" s="16"/>
      <c r="W10" s="16"/>
      <c r="X10" s="77">
        <v>5</v>
      </c>
      <c r="Y10" s="692" t="s">
        <v>1821</v>
      </c>
      <c r="Z10" s="77" t="s">
        <v>1822</v>
      </c>
      <c r="AA10" s="77" t="s">
        <v>1501</v>
      </c>
      <c r="AB10" s="16"/>
      <c r="AC10" s="77">
        <v>5</v>
      </c>
      <c r="AD10" s="77" t="s">
        <v>1661</v>
      </c>
      <c r="AE10" s="77" t="s">
        <v>1662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1720</v>
      </c>
      <c r="P11" s="77" t="s">
        <v>1721</v>
      </c>
      <c r="Q11" s="77" t="s">
        <v>1501</v>
      </c>
      <c r="R11" s="16"/>
      <c r="S11" s="16"/>
      <c r="T11" s="16"/>
      <c r="U11" s="16"/>
      <c r="V11" s="16"/>
      <c r="W11" s="16"/>
      <c r="X11" s="77">
        <v>6</v>
      </c>
      <c r="Y11" s="692" t="s">
        <v>1720</v>
      </c>
      <c r="Z11" s="77" t="s">
        <v>1721</v>
      </c>
      <c r="AA11" s="77" t="s">
        <v>1501</v>
      </c>
      <c r="AB11" s="16"/>
      <c r="AC11" s="77">
        <v>6</v>
      </c>
      <c r="AD11" s="77" t="s">
        <v>1681</v>
      </c>
      <c r="AE11" s="77" t="s">
        <v>1682</v>
      </c>
      <c r="AF11" s="77" t="s">
        <v>1501</v>
      </c>
    </row>
    <row r="12" spans="1:32" ht="12">
      <c r="A12" s="16"/>
      <c r="B12" s="16"/>
      <c r="C12" s="16"/>
      <c r="D12" s="16"/>
      <c r="F12" s="75" t="s">
        <v>1505</v>
      </c>
      <c r="G12" s="76" t="s">
        <v>2227</v>
      </c>
      <c r="H12" s="77"/>
      <c r="I12" s="77" t="s">
        <v>2227</v>
      </c>
      <c r="J12" s="77"/>
      <c r="K12" s="1079" t="s">
        <v>1544</v>
      </c>
      <c r="L12" s="1045"/>
      <c r="M12" s="1044"/>
      <c r="N12" s="988">
        <v>7</v>
      </c>
      <c r="O12" s="77" t="s">
        <v>1863</v>
      </c>
      <c r="P12" s="77" t="s">
        <v>1864</v>
      </c>
      <c r="Q12" s="77" t="s">
        <v>1501</v>
      </c>
      <c r="R12" s="16"/>
      <c r="S12" s="16"/>
      <c r="T12" s="16"/>
      <c r="U12" s="16"/>
      <c r="V12" s="16"/>
      <c r="W12" s="16"/>
      <c r="X12" s="77">
        <v>7</v>
      </c>
      <c r="Y12" s="692" t="s">
        <v>1863</v>
      </c>
      <c r="Z12" s="77" t="s">
        <v>1864</v>
      </c>
      <c r="AA12" s="77" t="s">
        <v>1501</v>
      </c>
      <c r="AB12" s="16"/>
      <c r="AC12" s="77">
        <v>7</v>
      </c>
      <c r="AD12" s="77" t="s">
        <v>1700</v>
      </c>
      <c r="AE12" s="77" t="s">
        <v>1701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1886</v>
      </c>
      <c r="P13" s="77" t="s">
        <v>1887</v>
      </c>
      <c r="Q13" s="77" t="s">
        <v>1501</v>
      </c>
      <c r="R13" s="16"/>
      <c r="S13" s="16"/>
      <c r="T13" s="16"/>
      <c r="U13" s="16"/>
      <c r="V13" s="16"/>
      <c r="W13" s="16"/>
      <c r="X13" s="77">
        <v>8</v>
      </c>
      <c r="Y13" s="692" t="s">
        <v>1886</v>
      </c>
      <c r="Z13" s="77" t="s">
        <v>1887</v>
      </c>
      <c r="AA13" s="77" t="s">
        <v>1501</v>
      </c>
      <c r="AB13" s="16"/>
      <c r="AC13" s="77">
        <v>8</v>
      </c>
      <c r="AD13" s="77" t="s">
        <v>1636</v>
      </c>
      <c r="AE13" s="77" t="s">
        <v>1637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1909</v>
      </c>
      <c r="P14" s="77" t="s">
        <v>1910</v>
      </c>
      <c r="Q14" s="77" t="s">
        <v>1501</v>
      </c>
      <c r="R14" s="16"/>
      <c r="S14" s="16"/>
      <c r="T14" s="16"/>
      <c r="U14" s="16"/>
      <c r="V14" s="16"/>
      <c r="W14" s="16"/>
      <c r="X14" s="77">
        <v>9</v>
      </c>
      <c r="Y14" s="692" t="s">
        <v>1909</v>
      </c>
      <c r="Z14" s="77" t="s">
        <v>1910</v>
      </c>
      <c r="AA14" s="77" t="s">
        <v>1501</v>
      </c>
      <c r="AB14" s="16"/>
      <c r="AC14" s="77">
        <v>9</v>
      </c>
      <c r="AD14" s="77" t="s">
        <v>1677</v>
      </c>
      <c r="AE14" s="77" t="s">
        <v>1678</v>
      </c>
      <c r="AF14" s="77" t="s">
        <v>1501</v>
      </c>
    </row>
    <row r="15" spans="1:32" ht="12">
      <c r="A15" s="16"/>
      <c r="B15" s="16"/>
      <c r="C15" s="16"/>
      <c r="D15" s="16"/>
      <c r="E15" s="16"/>
      <c r="F15" s="16"/>
      <c r="G15" s="16"/>
      <c r="H15" s="16"/>
      <c r="I15" s="16"/>
      <c r="J15" s="16"/>
      <c r="K15" s="1044"/>
      <c r="L15" s="1044"/>
      <c r="M15" s="1044"/>
      <c r="N15" s="988">
        <v>10</v>
      </c>
      <c r="O15" s="77" t="s">
        <v>1932</v>
      </c>
      <c r="P15" s="77" t="s">
        <v>1933</v>
      </c>
      <c r="Q15" s="77" t="s">
        <v>1501</v>
      </c>
      <c r="R15" s="16"/>
      <c r="S15" s="16"/>
      <c r="T15" s="16"/>
      <c r="U15" s="16"/>
      <c r="V15" s="16"/>
      <c r="W15" s="16"/>
      <c r="X15" s="77">
        <v>10</v>
      </c>
      <c r="Y15" s="692" t="s">
        <v>1932</v>
      </c>
      <c r="Z15" s="77" t="s">
        <v>1933</v>
      </c>
      <c r="AA15" s="77" t="s">
        <v>1501</v>
      </c>
      <c r="AB15" s="16"/>
      <c r="AC15" s="77">
        <v>10</v>
      </c>
      <c r="AD15" s="77" t="s">
        <v>1669</v>
      </c>
      <c r="AE15" s="77" t="s">
        <v>1670</v>
      </c>
      <c r="AF15" s="77" t="s">
        <v>1501</v>
      </c>
    </row>
    <row r="16" spans="1:32" ht="12">
      <c r="A16" s="16"/>
      <c r="B16" s="16"/>
      <c r="C16" s="16"/>
      <c r="D16" s="16"/>
      <c r="E16" s="16"/>
      <c r="F16" s="16"/>
      <c r="G16" s="16"/>
      <c r="H16" s="16"/>
      <c r="I16" s="16"/>
      <c r="J16" s="16"/>
      <c r="K16" s="1044"/>
      <c r="L16" s="1044"/>
      <c r="M16" s="1044"/>
      <c r="N16" s="988">
        <v>11</v>
      </c>
      <c r="O16" s="77" t="s">
        <v>1717</v>
      </c>
      <c r="P16" s="77" t="s">
        <v>1718</v>
      </c>
      <c r="Q16" s="77" t="s">
        <v>1501</v>
      </c>
      <c r="R16" s="16"/>
      <c r="S16" s="16"/>
      <c r="T16" s="16"/>
      <c r="U16" s="16"/>
      <c r="V16" s="16"/>
      <c r="W16" s="16"/>
      <c r="X16" s="77">
        <v>11</v>
      </c>
      <c r="Y16" s="692" t="s">
        <v>1717</v>
      </c>
      <c r="Z16" s="77" t="s">
        <v>1718</v>
      </c>
      <c r="AA16" s="77" t="s">
        <v>1501</v>
      </c>
      <c r="AB16" s="16"/>
      <c r="AC16" s="77">
        <v>11</v>
      </c>
      <c r="AD16" s="77" t="s">
        <v>2227</v>
      </c>
      <c r="AE16" s="77" t="s">
        <v>2228</v>
      </c>
      <c r="AF16" s="77" t="s">
        <v>1501</v>
      </c>
    </row>
    <row r="17" spans="1:32" ht="12">
      <c r="A17" s="16"/>
      <c r="B17" s="16"/>
      <c r="C17" s="16"/>
      <c r="D17" s="16"/>
      <c r="E17" s="16"/>
      <c r="F17" s="16"/>
      <c r="G17" s="16"/>
      <c r="H17" s="16"/>
      <c r="I17" s="16"/>
      <c r="J17" s="16"/>
      <c r="K17" s="1044"/>
      <c r="L17" s="1044"/>
      <c r="M17" s="1044"/>
      <c r="N17" s="988">
        <v>12</v>
      </c>
      <c r="O17" s="77" t="s">
        <v>1974</v>
      </c>
      <c r="P17" s="77" t="s">
        <v>1975</v>
      </c>
      <c r="Q17" s="77" t="s">
        <v>1501</v>
      </c>
      <c r="R17" s="16"/>
      <c r="S17" s="16"/>
      <c r="T17" s="16"/>
      <c r="U17" s="16"/>
      <c r="V17" s="16"/>
      <c r="W17" s="16"/>
      <c r="X17" s="77">
        <v>12</v>
      </c>
      <c r="Y17" s="692" t="s">
        <v>1974</v>
      </c>
      <c r="Z17" s="77" t="s">
        <v>1975</v>
      </c>
      <c r="AA17" s="77" t="s">
        <v>1501</v>
      </c>
      <c r="AB17" s="16"/>
      <c r="AC17" s="77">
        <v>12</v>
      </c>
      <c r="AD17" s="77" t="s">
        <v>1665</v>
      </c>
      <c r="AE17" s="77" t="s">
        <v>1666</v>
      </c>
      <c r="AF17" s="77" t="s">
        <v>1501</v>
      </c>
    </row>
    <row r="18" spans="1:32" ht="12">
      <c r="A18" s="16"/>
      <c r="B18" s="16"/>
      <c r="C18" s="16"/>
      <c r="D18" s="16"/>
      <c r="E18" s="16"/>
      <c r="F18" s="16"/>
      <c r="G18" s="16"/>
      <c r="H18" s="16"/>
      <c r="I18" s="16"/>
      <c r="J18" s="16"/>
      <c r="K18" s="1044"/>
      <c r="L18" s="1044"/>
      <c r="M18" s="1044"/>
      <c r="N18" s="988">
        <v>13</v>
      </c>
      <c r="O18" s="77" t="s">
        <v>1997</v>
      </c>
      <c r="P18" s="77" t="s">
        <v>1998</v>
      </c>
      <c r="Q18" s="77" t="s">
        <v>1501</v>
      </c>
      <c r="R18" s="16"/>
      <c r="S18" s="16"/>
      <c r="T18" s="16"/>
      <c r="U18" s="16"/>
      <c r="V18" s="16"/>
      <c r="W18" s="16"/>
      <c r="X18" s="77">
        <v>13</v>
      </c>
      <c r="Y18" s="692" t="s">
        <v>1997</v>
      </c>
      <c r="Z18" s="77" t="s">
        <v>1998</v>
      </c>
      <c r="AA18" s="77" t="s">
        <v>1501</v>
      </c>
      <c r="AB18" s="16"/>
      <c r="AC18" s="77">
        <v>13</v>
      </c>
      <c r="AD18" s="77" t="s">
        <v>1696</v>
      </c>
      <c r="AE18" s="77" t="s">
        <v>1697</v>
      </c>
      <c r="AF18" s="77" t="s">
        <v>1501</v>
      </c>
    </row>
    <row r="19" spans="1:32" ht="12">
      <c r="A19" s="16"/>
      <c r="B19" s="16"/>
      <c r="C19" s="16"/>
      <c r="D19" s="16"/>
      <c r="E19" s="16"/>
      <c r="F19" s="16"/>
      <c r="G19" s="16"/>
      <c r="H19" s="16"/>
      <c r="I19" s="16"/>
      <c r="J19" s="16"/>
      <c r="K19" s="1044"/>
      <c r="L19" s="1044"/>
      <c r="M19" s="1044"/>
      <c r="N19" s="988">
        <v>14</v>
      </c>
      <c r="O19" s="77" t="s">
        <v>2020</v>
      </c>
      <c r="P19" s="77" t="s">
        <v>2021</v>
      </c>
      <c r="Q19" s="77" t="s">
        <v>1501</v>
      </c>
      <c r="R19" s="16"/>
      <c r="S19" s="16"/>
      <c r="T19" s="16"/>
      <c r="U19" s="16"/>
      <c r="V19" s="16"/>
      <c r="W19" s="16"/>
      <c r="X19" s="77">
        <v>14</v>
      </c>
      <c r="Y19" s="692" t="s">
        <v>2020</v>
      </c>
      <c r="Z19" s="77" t="s">
        <v>2021</v>
      </c>
      <c r="AA19" s="77" t="s">
        <v>1501</v>
      </c>
      <c r="AB19" s="16"/>
      <c r="AC19" s="77">
        <v>14</v>
      </c>
      <c r="AD19" s="77" t="s">
        <v>1712</v>
      </c>
      <c r="AE19" s="77" t="s">
        <v>1713</v>
      </c>
      <c r="AF19" s="77" t="s">
        <v>1501</v>
      </c>
    </row>
    <row r="20" spans="1:32" ht="12">
      <c r="A20" s="16"/>
      <c r="B20" s="16"/>
      <c r="C20" s="16"/>
      <c r="D20" s="16"/>
      <c r="E20" s="16"/>
      <c r="F20" s="16"/>
      <c r="G20" s="16"/>
      <c r="H20" s="16"/>
      <c r="I20" s="16"/>
      <c r="J20" s="16"/>
      <c r="K20" s="1044"/>
      <c r="L20" s="1044"/>
      <c r="M20" s="1044"/>
      <c r="N20" s="988">
        <v>15</v>
      </c>
      <c r="O20" s="77" t="s">
        <v>2043</v>
      </c>
      <c r="P20" s="77" t="s">
        <v>2044</v>
      </c>
      <c r="Q20" s="77" t="s">
        <v>1501</v>
      </c>
      <c r="R20" s="16"/>
      <c r="S20" s="16"/>
      <c r="T20" s="16"/>
      <c r="U20" s="16"/>
      <c r="V20" s="16"/>
      <c r="W20" s="16"/>
      <c r="X20" s="77">
        <v>15</v>
      </c>
      <c r="Y20" s="692" t="s">
        <v>2043</v>
      </c>
      <c r="Z20" s="77" t="s">
        <v>2044</v>
      </c>
      <c r="AA20" s="77" t="s">
        <v>1501</v>
      </c>
      <c r="AB20" s="16"/>
      <c r="AC20" s="77">
        <v>15</v>
      </c>
      <c r="AD20" s="77" t="s">
        <v>1644</v>
      </c>
      <c r="AE20" s="77" t="s">
        <v>1645</v>
      </c>
      <c r="AF20" s="77" t="s">
        <v>1501</v>
      </c>
    </row>
    <row r="21" spans="1:32" ht="12">
      <c r="A21" s="16"/>
      <c r="B21" s="16"/>
      <c r="C21" s="16"/>
      <c r="D21" s="16"/>
      <c r="E21" s="16"/>
      <c r="F21" s="16"/>
      <c r="G21" s="16"/>
      <c r="H21" s="16"/>
      <c r="I21" s="16"/>
      <c r="J21" s="16"/>
      <c r="K21" s="1044"/>
      <c r="L21" s="1044"/>
      <c r="M21" s="1044"/>
      <c r="N21" s="988">
        <v>16</v>
      </c>
      <c r="O21" s="77" t="s">
        <v>2066</v>
      </c>
      <c r="P21" s="77" t="s">
        <v>2067</v>
      </c>
      <c r="Q21" s="77" t="s">
        <v>1501</v>
      </c>
      <c r="R21" s="16"/>
      <c r="S21" s="16"/>
      <c r="T21" s="16"/>
      <c r="U21" s="16"/>
      <c r="V21" s="16"/>
      <c r="W21" s="16"/>
      <c r="X21" s="77">
        <v>16</v>
      </c>
      <c r="Y21" s="692" t="s">
        <v>2066</v>
      </c>
      <c r="Z21" s="77" t="s">
        <v>2067</v>
      </c>
      <c r="AA21" s="77" t="s">
        <v>1501</v>
      </c>
      <c r="AB21" s="16"/>
      <c r="AC21" s="77">
        <v>16</v>
      </c>
      <c r="AD21" s="77" t="s">
        <v>1640</v>
      </c>
      <c r="AE21" s="77" t="s">
        <v>1641</v>
      </c>
      <c r="AF21" s="77" t="s">
        <v>1501</v>
      </c>
    </row>
    <row r="22" spans="1:32" ht="12">
      <c r="A22" s="16"/>
      <c r="B22" s="16"/>
      <c r="C22" s="16"/>
      <c r="D22" s="16"/>
      <c r="E22" s="16"/>
      <c r="F22" s="16"/>
      <c r="G22" s="16"/>
      <c r="H22" s="16"/>
      <c r="I22" s="16"/>
      <c r="J22" s="16"/>
      <c r="K22" s="1044"/>
      <c r="L22" s="1044"/>
      <c r="M22" s="1044"/>
      <c r="N22" s="988">
        <v>17</v>
      </c>
      <c r="O22" s="77" t="s">
        <v>2089</v>
      </c>
      <c r="P22" s="77" t="s">
        <v>2090</v>
      </c>
      <c r="Q22" s="77" t="s">
        <v>1501</v>
      </c>
      <c r="R22" s="16"/>
      <c r="S22" s="16"/>
      <c r="T22" s="16"/>
      <c r="U22" s="16"/>
      <c r="V22" s="16"/>
      <c r="W22" s="16"/>
      <c r="X22" s="77">
        <v>17</v>
      </c>
      <c r="Y22" s="692" t="s">
        <v>2089</v>
      </c>
      <c r="Z22" s="77" t="s">
        <v>2090</v>
      </c>
      <c r="AA22" s="77" t="s">
        <v>1501</v>
      </c>
      <c r="AB22" s="16"/>
      <c r="AC22" s="77">
        <v>17</v>
      </c>
      <c r="AD22" s="77" t="s">
        <v>1708</v>
      </c>
      <c r="AE22" s="77" t="s">
        <v>1709</v>
      </c>
      <c r="AF22" s="77" t="s">
        <v>1501</v>
      </c>
    </row>
    <row r="23" spans="1:32" ht="12">
      <c r="A23" s="16"/>
      <c r="B23" s="16"/>
      <c r="C23" s="16"/>
      <c r="D23" s="16"/>
      <c r="E23" s="16"/>
      <c r="F23" s="16"/>
      <c r="G23" s="16"/>
      <c r="H23" s="16"/>
      <c r="I23" s="16"/>
      <c r="J23" s="16"/>
      <c r="K23" s="1044"/>
      <c r="L23" s="1044"/>
      <c r="M23" s="1044"/>
      <c r="N23" s="988">
        <v>18</v>
      </c>
      <c r="O23" s="77" t="s">
        <v>2112</v>
      </c>
      <c r="P23" s="77" t="s">
        <v>2113</v>
      </c>
      <c r="Q23" s="77" t="s">
        <v>1501</v>
      </c>
      <c r="R23" s="16"/>
      <c r="S23" s="16"/>
      <c r="T23" s="16"/>
      <c r="U23" s="16"/>
      <c r="V23" s="16"/>
      <c r="W23" s="16"/>
      <c r="X23" s="77">
        <v>18</v>
      </c>
      <c r="Y23" s="692" t="s">
        <v>2112</v>
      </c>
      <c r="Z23" s="77" t="s">
        <v>2113</v>
      </c>
      <c r="AA23" s="77" t="s">
        <v>1501</v>
      </c>
      <c r="AB23" s="16"/>
      <c r="AC23" s="77">
        <v>18</v>
      </c>
      <c r="AD23" s="77" t="s">
        <v>1692</v>
      </c>
      <c r="AE23" s="77" t="s">
        <v>1693</v>
      </c>
      <c r="AF23" s="77" t="s">
        <v>1501</v>
      </c>
    </row>
    <row r="24" spans="1:32" ht="12">
      <c r="A24" s="16"/>
      <c r="B24" s="16"/>
      <c r="C24" s="16"/>
      <c r="D24" s="16"/>
      <c r="E24" s="16"/>
      <c r="F24" s="16"/>
      <c r="G24" s="16"/>
      <c r="H24" s="16"/>
      <c r="I24" s="16"/>
      <c r="J24" s="16"/>
      <c r="K24" s="1044"/>
      <c r="L24" s="1044"/>
      <c r="M24" s="1044"/>
      <c r="N24" s="988">
        <v>19</v>
      </c>
      <c r="O24" s="77" t="s">
        <v>2135</v>
      </c>
      <c r="P24" s="77" t="s">
        <v>2136</v>
      </c>
      <c r="Q24" s="77" t="s">
        <v>1501</v>
      </c>
      <c r="R24" s="16"/>
      <c r="S24" s="16"/>
      <c r="T24" s="16"/>
      <c r="U24" s="16"/>
      <c r="V24" s="16"/>
      <c r="W24" s="16"/>
      <c r="X24" s="77">
        <v>19</v>
      </c>
      <c r="Y24" s="692" t="s">
        <v>2135</v>
      </c>
      <c r="Z24" s="77" t="s">
        <v>2136</v>
      </c>
      <c r="AA24" s="77" t="s">
        <v>1501</v>
      </c>
      <c r="AB24" s="16"/>
      <c r="AC24" s="77">
        <v>19</v>
      </c>
      <c r="AD24" s="77" t="s">
        <v>2387</v>
      </c>
      <c r="AE24" s="77" t="s">
        <v>2388</v>
      </c>
      <c r="AF24" s="77" t="s">
        <v>1501</v>
      </c>
    </row>
    <row r="25" spans="1:32" ht="12">
      <c r="A25" s="16"/>
      <c r="B25" s="16"/>
      <c r="C25" s="16"/>
      <c r="D25" s="16"/>
      <c r="E25" s="16"/>
      <c r="F25" s="16"/>
      <c r="G25" s="16"/>
      <c r="H25" s="16"/>
      <c r="I25" s="16"/>
      <c r="J25" s="16"/>
      <c r="K25" s="1044"/>
      <c r="L25" s="1044"/>
      <c r="M25" s="1044"/>
      <c r="N25" s="988">
        <v>20</v>
      </c>
      <c r="O25" s="77" t="s">
        <v>2158</v>
      </c>
      <c r="P25" s="77" t="s">
        <v>2159</v>
      </c>
      <c r="Q25" s="77" t="s">
        <v>1501</v>
      </c>
      <c r="R25" s="16"/>
      <c r="S25" s="16"/>
      <c r="T25" s="16"/>
      <c r="U25" s="16"/>
      <c r="V25" s="16"/>
      <c r="W25" s="16"/>
      <c r="X25" s="77">
        <v>20</v>
      </c>
      <c r="Y25" s="692" t="s">
        <v>2158</v>
      </c>
      <c r="Z25" s="77" t="s">
        <v>2159</v>
      </c>
      <c r="AA25" s="77" t="s">
        <v>1501</v>
      </c>
      <c r="AB25" s="16"/>
      <c r="AC25" s="77">
        <v>20</v>
      </c>
      <c r="AD25" s="77" t="s">
        <v>1632</v>
      </c>
      <c r="AE25" s="77" t="s">
        <v>1633</v>
      </c>
      <c r="AF25" s="77" t="s">
        <v>1501</v>
      </c>
    </row>
    <row r="26" spans="1:32" ht="12">
      <c r="A26" s="16"/>
      <c r="B26" s="16"/>
      <c r="C26" s="16"/>
      <c r="D26" s="16"/>
      <c r="E26" s="16"/>
      <c r="F26" s="16"/>
      <c r="G26" s="16"/>
      <c r="H26" s="16"/>
      <c r="I26" s="16"/>
      <c r="J26" s="16"/>
      <c r="K26" s="1044"/>
      <c r="L26" s="1044"/>
      <c r="M26" s="1044"/>
      <c r="N26" s="988">
        <v>21</v>
      </c>
      <c r="O26" s="77" t="s">
        <v>2181</v>
      </c>
      <c r="P26" s="77" t="s">
        <v>2182</v>
      </c>
      <c r="Q26" s="77" t="s">
        <v>1501</v>
      </c>
      <c r="R26" s="16"/>
      <c r="S26" s="16"/>
      <c r="T26" s="16"/>
      <c r="U26" s="16"/>
      <c r="V26" s="16"/>
      <c r="W26" s="16"/>
      <c r="X26" s="77">
        <v>21</v>
      </c>
      <c r="Y26" s="692" t="s">
        <v>2181</v>
      </c>
      <c r="Z26" s="77" t="s">
        <v>2182</v>
      </c>
      <c r="AA26" s="77" t="s">
        <v>1501</v>
      </c>
      <c r="AB26" s="16"/>
      <c r="AC26" s="77">
        <v>21</v>
      </c>
      <c r="AD26" s="77" t="s">
        <v>1673</v>
      </c>
      <c r="AE26" s="77" t="s">
        <v>1674</v>
      </c>
      <c r="AF26" s="77" t="s">
        <v>1501</v>
      </c>
    </row>
    <row r="27" spans="1:32" ht="12">
      <c r="A27" s="16"/>
      <c r="B27" s="16"/>
      <c r="C27" s="16"/>
      <c r="D27" s="16"/>
      <c r="E27" s="16"/>
      <c r="F27" s="16"/>
      <c r="G27" s="16"/>
      <c r="H27" s="16"/>
      <c r="I27" s="16"/>
      <c r="J27" s="16"/>
      <c r="K27" s="1044"/>
      <c r="L27" s="1044"/>
      <c r="M27" s="1044"/>
      <c r="N27" s="988">
        <v>22</v>
      </c>
      <c r="O27" s="77" t="s">
        <v>2204</v>
      </c>
      <c r="P27" s="77" t="s">
        <v>2205</v>
      </c>
      <c r="Q27" s="77" t="s">
        <v>1501</v>
      </c>
      <c r="R27" s="16"/>
      <c r="S27" s="16"/>
      <c r="T27" s="16"/>
      <c r="U27" s="16"/>
      <c r="V27" s="16"/>
      <c r="W27" s="16"/>
      <c r="X27" s="77">
        <v>22</v>
      </c>
      <c r="Y27" s="692" t="s">
        <v>2204</v>
      </c>
      <c r="Z27" s="77" t="s">
        <v>2205</v>
      </c>
      <c r="AA27" s="77" t="s">
        <v>1501</v>
      </c>
      <c r="AB27" s="16"/>
      <c r="AC27" s="77">
        <v>22</v>
      </c>
      <c r="AD27" s="77" t="s">
        <v>1724</v>
      </c>
      <c r="AE27" s="77" t="s">
        <v>1725</v>
      </c>
      <c r="AF27" s="77" t="s">
        <v>1501</v>
      </c>
    </row>
    <row r="28" spans="1:32" ht="12">
      <c r="A28" s="16"/>
      <c r="B28" s="16"/>
      <c r="C28" s="16"/>
      <c r="D28" s="16"/>
      <c r="E28" s="16"/>
      <c r="F28" s="16"/>
      <c r="G28" s="16"/>
      <c r="H28" s="16"/>
      <c r="I28" s="16"/>
      <c r="J28" s="16"/>
      <c r="K28" s="1044"/>
      <c r="L28" s="1044"/>
      <c r="M28" s="1044"/>
      <c r="N28" s="988">
        <v>23</v>
      </c>
      <c r="O28" s="77" t="s">
        <v>2227</v>
      </c>
      <c r="P28" s="77" t="s">
        <v>2228</v>
      </c>
      <c r="Q28" s="77" t="s">
        <v>1501</v>
      </c>
      <c r="R28" s="16"/>
      <c r="S28" s="16"/>
      <c r="T28" s="16"/>
      <c r="U28" s="16"/>
      <c r="V28" s="16"/>
      <c r="W28" s="16"/>
      <c r="X28" s="77">
        <v>23</v>
      </c>
      <c r="Y28" s="692" t="s">
        <v>2227</v>
      </c>
      <c r="Z28" s="77" t="s">
        <v>2228</v>
      </c>
      <c r="AA28" s="77" t="s">
        <v>1501</v>
      </c>
      <c r="AB28" s="16"/>
      <c r="AC28" s="77">
        <v>23</v>
      </c>
      <c r="AD28" s="77" t="s">
        <v>1685</v>
      </c>
      <c r="AE28" s="77" t="s">
        <v>1648</v>
      </c>
      <c r="AF28" s="77" t="s">
        <v>1501</v>
      </c>
    </row>
    <row r="29" spans="1:32" ht="12">
      <c r="A29" s="16"/>
      <c r="B29" s="16"/>
      <c r="C29" s="16"/>
      <c r="D29" s="16"/>
      <c r="E29" s="16"/>
      <c r="F29" s="16"/>
      <c r="G29" s="16"/>
      <c r="H29" s="16"/>
      <c r="I29" s="16"/>
      <c r="J29" s="16"/>
      <c r="K29" s="1044"/>
      <c r="L29" s="1044"/>
      <c r="M29" s="1044"/>
      <c r="N29" s="988">
        <v>24</v>
      </c>
      <c r="O29" s="77" t="s">
        <v>2250</v>
      </c>
      <c r="P29" s="77" t="s">
        <v>2251</v>
      </c>
      <c r="Q29" s="77" t="s">
        <v>1501</v>
      </c>
      <c r="R29" s="16"/>
      <c r="S29" s="16"/>
      <c r="T29" s="16"/>
      <c r="U29" s="16"/>
      <c r="V29" s="16"/>
      <c r="W29" s="16"/>
      <c r="X29" s="77">
        <v>24</v>
      </c>
      <c r="Y29" s="692" t="s">
        <v>2250</v>
      </c>
      <c r="Z29" s="77" t="s">
        <v>2251</v>
      </c>
      <c r="AA29" s="77" t="s">
        <v>1501</v>
      </c>
      <c r="AB29" s="16"/>
      <c r="AC29" s="77">
        <v>24</v>
      </c>
      <c r="AD29" s="77" t="s">
        <v>1657</v>
      </c>
      <c r="AE29" s="77" t="s">
        <v>1658</v>
      </c>
      <c r="AF29" s="77" t="s">
        <v>1501</v>
      </c>
    </row>
    <row r="30" spans="1:32" ht="12">
      <c r="A30" s="16"/>
      <c r="B30" s="16"/>
      <c r="C30" s="16"/>
      <c r="D30" s="16"/>
      <c r="E30" s="16"/>
      <c r="F30" s="16"/>
      <c r="G30" s="16"/>
      <c r="H30" s="16"/>
      <c r="I30" s="16"/>
      <c r="J30" s="16"/>
      <c r="K30" s="1044"/>
      <c r="L30" s="1044"/>
      <c r="M30" s="1044"/>
      <c r="N30" s="988">
        <v>25</v>
      </c>
      <c r="O30" s="77" t="s">
        <v>2273</v>
      </c>
      <c r="P30" s="77" t="s">
        <v>2274</v>
      </c>
      <c r="Q30" s="77" t="s">
        <v>1501</v>
      </c>
      <c r="R30" s="16"/>
      <c r="S30" s="16"/>
      <c r="T30" s="16"/>
      <c r="U30" s="16"/>
      <c r="V30" s="16"/>
      <c r="W30" s="16"/>
      <c r="X30" s="77">
        <v>25</v>
      </c>
      <c r="Y30" s="692" t="s">
        <v>2273</v>
      </c>
      <c r="Z30" s="77" t="s">
        <v>2274</v>
      </c>
      <c r="AA30" s="77" t="s">
        <v>1501</v>
      </c>
      <c r="AB30" s="16"/>
      <c r="AC30" s="77">
        <v>25</v>
      </c>
      <c r="AD30" s="77" t="s">
        <v>1628</v>
      </c>
      <c r="AE30" s="77" t="s">
        <v>1629</v>
      </c>
      <c r="AF30" s="77" t="s">
        <v>1501</v>
      </c>
    </row>
    <row r="31" spans="1:32" ht="12">
      <c r="A31" s="16"/>
      <c r="B31" s="16"/>
      <c r="C31" s="16"/>
      <c r="D31" s="16"/>
      <c r="E31" s="16"/>
      <c r="F31" s="16"/>
      <c r="G31" s="16"/>
      <c r="H31" s="16"/>
      <c r="I31" s="16"/>
      <c r="J31" s="16"/>
      <c r="K31" s="1044"/>
      <c r="L31" s="1044"/>
      <c r="M31" s="1044"/>
      <c r="N31" s="988">
        <v>26</v>
      </c>
      <c r="O31" s="77" t="s">
        <v>2296</v>
      </c>
      <c r="P31" s="77" t="s">
        <v>2297</v>
      </c>
      <c r="Q31" s="77" t="s">
        <v>1501</v>
      </c>
      <c r="R31" s="16"/>
      <c r="S31" s="16"/>
      <c r="T31" s="16"/>
      <c r="U31" s="16"/>
      <c r="V31" s="16"/>
      <c r="W31" s="16"/>
      <c r="X31" s="77">
        <v>26</v>
      </c>
      <c r="Y31" s="692" t="s">
        <v>2296</v>
      </c>
      <c r="Z31" s="77" t="s">
        <v>2297</v>
      </c>
      <c r="AA31" s="77" t="s">
        <v>1501</v>
      </c>
      <c r="AB31" s="16"/>
      <c r="AC31" s="77">
        <v>26</v>
      </c>
      <c r="AD31" s="77" t="s">
        <v>2391</v>
      </c>
      <c r="AE31" s="77" t="s">
        <v>2392</v>
      </c>
      <c r="AF31" s="77" t="s">
        <v>1501</v>
      </c>
    </row>
    <row r="32" spans="1:32" ht="12">
      <c r="A32" s="16"/>
      <c r="B32" s="16"/>
      <c r="C32" s="16"/>
      <c r="D32" s="16"/>
      <c r="E32" s="16"/>
      <c r="F32" s="16"/>
      <c r="G32" s="16"/>
      <c r="H32" s="16"/>
      <c r="I32" s="16"/>
      <c r="J32" s="16"/>
      <c r="K32" s="1044"/>
      <c r="L32" s="1044"/>
      <c r="M32" s="1044"/>
      <c r="N32" s="988">
        <v>27</v>
      </c>
      <c r="O32" s="77" t="s">
        <v>2319</v>
      </c>
      <c r="P32" s="77" t="s">
        <v>2320</v>
      </c>
      <c r="Q32" s="77" t="s">
        <v>1501</v>
      </c>
      <c r="R32" s="16"/>
      <c r="S32" s="16"/>
      <c r="T32" s="16"/>
      <c r="U32" s="16"/>
      <c r="V32" s="16"/>
      <c r="W32" s="16"/>
      <c r="X32" s="77">
        <v>27</v>
      </c>
      <c r="Y32" s="692" t="s">
        <v>2319</v>
      </c>
      <c r="Z32" s="77" t="s">
        <v>2320</v>
      </c>
      <c r="AA32" s="77" t="s">
        <v>1501</v>
      </c>
      <c r="AB32" s="16"/>
      <c r="AC32" s="77">
        <v>27</v>
      </c>
      <c r="AD32" s="77" t="s">
        <v>1704</v>
      </c>
      <c r="AE32" s="77" t="s">
        <v>1705</v>
      </c>
      <c r="AF32" s="77" t="s">
        <v>1501</v>
      </c>
    </row>
    <row r="33" spans="1:32" ht="12">
      <c r="A33" s="16"/>
      <c r="B33" s="16"/>
      <c r="C33" s="16"/>
      <c r="D33" s="16"/>
      <c r="E33" s="16"/>
      <c r="F33" s="16"/>
      <c r="G33" s="16"/>
      <c r="H33" s="16"/>
      <c r="I33" s="16"/>
      <c r="J33" s="16"/>
      <c r="K33" s="1044"/>
      <c r="L33" s="1044"/>
      <c r="M33" s="1044"/>
      <c r="N33" s="988">
        <v>28</v>
      </c>
      <c r="O33" s="77" t="s">
        <v>2342</v>
      </c>
      <c r="P33" s="77" t="s">
        <v>2343</v>
      </c>
      <c r="Q33" s="77" t="s">
        <v>1501</v>
      </c>
      <c r="R33" s="16"/>
      <c r="S33" s="16"/>
      <c r="T33" s="16"/>
      <c r="U33" s="16"/>
      <c r="V33" s="16"/>
      <c r="W33" s="16"/>
      <c r="X33" s="77">
        <v>28</v>
      </c>
      <c r="Y33" s="692" t="s">
        <v>2342</v>
      </c>
      <c r="Z33" s="77" t="s">
        <v>2343</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2365</v>
      </c>
      <c r="P34" s="77" t="s">
        <v>2366</v>
      </c>
      <c r="Q34" s="77" t="s">
        <v>1501</v>
      </c>
      <c r="R34" s="16"/>
      <c r="S34" s="16"/>
      <c r="T34" s="16"/>
      <c r="U34" s="16"/>
      <c r="V34" s="16"/>
      <c r="W34" s="16"/>
      <c r="X34" s="77">
        <v>29</v>
      </c>
      <c r="Y34" s="692" t="s">
        <v>2365</v>
      </c>
      <c r="Z34" s="77" t="s">
        <v>2366</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2396</v>
      </c>
      <c r="P36" s="77" t="s">
        <v>2397</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45</v>
      </c>
      <c r="I4" s="70" t="str">
        <f>HLOOKUP(I3,比較地域マスタ!$E$5:$L$6,2,0)</f>
        <v>宮崎県</v>
      </c>
      <c r="J4" s="70" t="str">
        <f>HLOOKUP(J3,比較地域マスタ!$E$5:$L$6,2,0)</f>
        <v>西都市</v>
      </c>
      <c r="K4" s="70" t="str">
        <f>HLOOKUP(K3,比較地域マスタ!$E$5:$L$6,2,0)</f>
        <v>45208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西都市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63.434477792742847</v>
      </c>
      <c r="BB5" s="29"/>
      <c r="BC5" s="17"/>
      <c r="BD5" s="1005">
        <f>SUM(BC6:BC8)</f>
        <v>79.01067252695178</v>
      </c>
      <c r="BE5" s="29"/>
      <c r="BF5" s="17"/>
      <c r="BG5" s="1005">
        <f>AK35</f>
        <v>56.998629207348017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32.182292766833449</v>
      </c>
      <c r="BA6" s="17"/>
      <c r="BB6" s="29"/>
      <c r="BC6" s="1005">
        <f>O32</f>
        <v>47.381252684171741</v>
      </c>
      <c r="BD6" s="17"/>
      <c r="BE6" s="29"/>
      <c r="BF6" s="1005">
        <f>AK36</f>
        <v>33.09643747725486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2.9110910281377209</v>
      </c>
      <c r="BA7" s="17"/>
      <c r="BB7" s="29"/>
      <c r="BC7" s="1005">
        <f>O33</f>
        <v>2.0052092612033161</v>
      </c>
      <c r="BD7" s="17"/>
      <c r="BE7" s="29"/>
      <c r="BF7" s="1005">
        <f t="shared" ref="BF7:BF8" si="0">AK37</f>
        <v>1.6169873670630839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28.341093997771679</v>
      </c>
      <c r="BA8" s="17"/>
      <c r="BB8" s="29"/>
      <c r="BC8" s="1005">
        <f>O34</f>
        <v>29.624210581576719</v>
      </c>
      <c r="BD8" s="17"/>
      <c r="BE8" s="29"/>
      <c r="BF8" s="1005">
        <f t="shared" si="0"/>
        <v>22.285204363030072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222.79748871663662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34.897735734429887</v>
      </c>
      <c r="BA9" s="1005">
        <f>AZ9</f>
        <v>34.897735734429887</v>
      </c>
      <c r="BB9" s="29"/>
      <c r="BC9" s="1005">
        <f>O35</f>
        <v>44.206942054739592</v>
      </c>
      <c r="BD9" s="1005">
        <f>BC9</f>
        <v>44.206942054739592</v>
      </c>
      <c r="BE9" s="29"/>
      <c r="BF9" s="1005">
        <f>AK39</f>
        <v>29.565761119987041</v>
      </c>
      <c r="BG9" s="1005">
        <f>AK39</f>
        <v>29.565761119987041</v>
      </c>
      <c r="BH9" s="29"/>
    </row>
    <row r="10" spans="1:62" ht="17.100000000000001" customHeight="1" thickBot="1">
      <c r="B10" s="323"/>
      <c r="C10" s="324"/>
      <c r="D10" s="326"/>
      <c r="E10" s="326"/>
      <c r="F10" s="326"/>
      <c r="G10" s="325"/>
      <c r="H10" s="325"/>
      <c r="I10" s="326"/>
      <c r="J10" s="327"/>
      <c r="K10" s="334"/>
      <c r="L10" s="246" t="s">
        <v>114</v>
      </c>
      <c r="M10" s="246"/>
      <c r="N10" s="563"/>
      <c r="O10" s="906">
        <f>SUM(O11:O13)</f>
        <v>63.434477792742847</v>
      </c>
      <c r="P10" s="453">
        <f t="shared" ref="P10:P22" si="1">O10/$O$9</f>
        <v>0.28471810054116692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34.37247477594584</v>
      </c>
      <c r="BA10" s="1005">
        <f>AZ10</f>
        <v>34.37247477594584</v>
      </c>
      <c r="BB10" s="29"/>
      <c r="BC10" s="1005">
        <f>O36</f>
        <v>51.374743314080128</v>
      </c>
      <c r="BD10" s="1005">
        <f>BC10</f>
        <v>51.374743314080128</v>
      </c>
      <c r="BE10" s="29"/>
      <c r="BF10" s="1005">
        <f>AK40</f>
        <v>37.656204678133648</v>
      </c>
      <c r="BG10" s="1005">
        <f>AK40</f>
        <v>37.656204678133648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32.182292766833449</v>
      </c>
      <c r="P11" s="454">
        <f t="shared" si="1"/>
        <v>0.14444638919500688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90.092800413518034</v>
      </c>
      <c r="BB11" s="29"/>
      <c r="BC11" s="1005"/>
      <c r="BD11" s="1005">
        <f>SUM(BC12:BC14)</f>
        <v>80.048651354419576</v>
      </c>
      <c r="BE11" s="29"/>
      <c r="BF11" s="17"/>
      <c r="BG11" s="1005">
        <f>AK41</f>
        <v>65.667144172197254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2.9110910281377209</v>
      </c>
      <c r="P12" s="454">
        <f t="shared" si="1"/>
        <v>1.3066085461314023E-2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88.03822252453584</v>
      </c>
      <c r="BA12" s="17"/>
      <c r="BB12" s="29"/>
      <c r="BC12" s="1005">
        <f>O38</f>
        <v>77.532528723851982</v>
      </c>
      <c r="BD12" s="17"/>
      <c r="BE12" s="29"/>
      <c r="BF12" s="1005">
        <f>AK42</f>
        <v>63.967748428545249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28.341093997771679</v>
      </c>
      <c r="P13" s="454">
        <f t="shared" si="1"/>
        <v>0.12720562588484602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2.0545778889821902</v>
      </c>
      <c r="BA13" s="17"/>
      <c r="BB13" s="29"/>
      <c r="BC13" s="1005">
        <f>O41</f>
        <v>2.5161226305675899</v>
      </c>
      <c r="BD13" s="17"/>
      <c r="BE13" s="29"/>
      <c r="BF13" s="1005">
        <f>AK45</f>
        <v>1.6993957436520015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34.897735734429887</v>
      </c>
      <c r="P14" s="453">
        <f t="shared" si="1"/>
        <v>0.15663433163205137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34.37247477594584</v>
      </c>
      <c r="P15" s="453">
        <f t="shared" si="1"/>
        <v>0.15427676036179305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90.092800413518034</v>
      </c>
      <c r="P16" s="453">
        <f t="shared" si="1"/>
        <v>0.4043708074649886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88.03822252453584</v>
      </c>
      <c r="P17" s="454">
        <f t="shared" si="1"/>
        <v>0.39514907924526305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37.96279131153107</v>
      </c>
      <c r="P18" s="454">
        <f t="shared" si="1"/>
        <v>0.17039146863910021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50.075431213004769</v>
      </c>
      <c r="P19" s="454">
        <f t="shared" si="1"/>
        <v>0.22475761060616281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2.0545778889821902</v>
      </c>
      <c r="P20" s="454">
        <f t="shared" si="1"/>
        <v>9.2217282197255383E-3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84.327224311215957</v>
      </c>
      <c r="AZ22" s="1005">
        <f t="shared" si="3"/>
        <v>90.889000478870173</v>
      </c>
      <c r="BA22" s="1005">
        <f t="shared" si="3"/>
        <v>93.456134784803311</v>
      </c>
      <c r="BB22" s="1005">
        <f t="shared" si="3"/>
        <v>87.065002673096672</v>
      </c>
      <c r="BC22" s="1005">
        <f t="shared" si="3"/>
        <v>79.01067252695178</v>
      </c>
      <c r="BD22" s="1005">
        <f t="shared" si="3"/>
        <v>82.565288869146656</v>
      </c>
      <c r="BE22" s="1005">
        <f t="shared" si="3"/>
        <v>86.010588440449936</v>
      </c>
      <c r="BF22" s="1005">
        <f t="shared" si="3"/>
        <v>73.005296120608904</v>
      </c>
      <c r="BG22" s="1005">
        <f t="shared" si="3"/>
        <v>68.359524248901465</v>
      </c>
      <c r="BH22" s="1005">
        <f t="shared" si="3"/>
        <v>68.086088674614814</v>
      </c>
      <c r="BI22" s="1005">
        <f t="shared" si="3"/>
        <v>64.496078893638099</v>
      </c>
      <c r="BJ22" s="1005">
        <f t="shared" si="3"/>
        <v>60.09590893943367</v>
      </c>
      <c r="BK22" s="1005">
        <f t="shared" si="3"/>
        <v>56.658583878497588</v>
      </c>
      <c r="BL22" s="1005">
        <f t="shared" si="3"/>
        <v>56.998629207348017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32.415332296189817</v>
      </c>
      <c r="AZ23" s="1005">
        <f t="shared" ref="AZ23:BL23" si="4">Y39</f>
        <v>34.610175387451292</v>
      </c>
      <c r="BA23" s="1005">
        <f t="shared" si="4"/>
        <v>46.092773368626531</v>
      </c>
      <c r="BB23" s="1005">
        <f t="shared" si="4"/>
        <v>51.25129577237923</v>
      </c>
      <c r="BC23" s="1005">
        <f t="shared" si="4"/>
        <v>44.206942054739592</v>
      </c>
      <c r="BD23" s="1005">
        <f t="shared" si="4"/>
        <v>44.253922601662282</v>
      </c>
      <c r="BE23" s="1005">
        <f t="shared" si="4"/>
        <v>51.091848136185867</v>
      </c>
      <c r="BF23" s="1005">
        <f t="shared" si="4"/>
        <v>36.082885400992936</v>
      </c>
      <c r="BG23" s="1005">
        <f t="shared" si="4"/>
        <v>30.608540497173742</v>
      </c>
      <c r="BH23" s="1005">
        <f t="shared" si="4"/>
        <v>29.531227157567912</v>
      </c>
      <c r="BI23" s="1005">
        <f t="shared" si="4"/>
        <v>33.071776337610366</v>
      </c>
      <c r="BJ23" s="1005">
        <f t="shared" si="4"/>
        <v>31.564164320852719</v>
      </c>
      <c r="BK23" s="1005">
        <f t="shared" si="4"/>
        <v>28.735891945775823</v>
      </c>
      <c r="BL23" s="1005">
        <f t="shared" si="4"/>
        <v>29.565761119987041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30.671303808302781</v>
      </c>
      <c r="AZ24" s="1005">
        <f t="shared" ref="AZ24:BL24" si="5">Y40</f>
        <v>37.249101902875672</v>
      </c>
      <c r="BA24" s="1005">
        <f t="shared" si="5"/>
        <v>47.201488187038777</v>
      </c>
      <c r="BB24" s="1005">
        <f t="shared" si="5"/>
        <v>48.835802956240009</v>
      </c>
      <c r="BC24" s="1005">
        <f t="shared" si="5"/>
        <v>51.374743314080128</v>
      </c>
      <c r="BD24" s="1005">
        <f t="shared" si="5"/>
        <v>49.583342314472468</v>
      </c>
      <c r="BE24" s="1005">
        <f t="shared" si="5"/>
        <v>43.097896525683971</v>
      </c>
      <c r="BF24" s="1005">
        <f t="shared" si="5"/>
        <v>37.091249227619166</v>
      </c>
      <c r="BG24" s="1005">
        <f t="shared" si="5"/>
        <v>38.535533326007538</v>
      </c>
      <c r="BH24" s="1005">
        <f t="shared" si="5"/>
        <v>25.780905865200946</v>
      </c>
      <c r="BI24" s="1005">
        <f t="shared" si="5"/>
        <v>26.619384963369487</v>
      </c>
      <c r="BJ24" s="1005">
        <f t="shared" si="5"/>
        <v>29.753672696283203</v>
      </c>
      <c r="BK24" s="1005">
        <f t="shared" si="5"/>
        <v>24.855767366312019</v>
      </c>
      <c r="BL24" s="1005">
        <f t="shared" si="5"/>
        <v>37.656204678133648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83.641873107200425</v>
      </c>
      <c r="AZ25" s="1005">
        <f t="shared" ref="AZ25:BL25" si="6">Y41</f>
        <v>83.922436257917298</v>
      </c>
      <c r="BA25" s="1005">
        <f t="shared" si="6"/>
        <v>81.997288075906923</v>
      </c>
      <c r="BB25" s="1005">
        <f t="shared" si="6"/>
        <v>81.773271808534716</v>
      </c>
      <c r="BC25" s="1005">
        <f t="shared" si="6"/>
        <v>80.048651354419576</v>
      </c>
      <c r="BD25" s="1005">
        <f t="shared" si="6"/>
        <v>77.897891437158847</v>
      </c>
      <c r="BE25" s="1005">
        <f t="shared" si="6"/>
        <v>76.638785648915814</v>
      </c>
      <c r="BF25" s="1005">
        <f t="shared" si="6"/>
        <v>75.073531959786635</v>
      </c>
      <c r="BG25" s="1005">
        <f t="shared" si="6"/>
        <v>73.705352631161077</v>
      </c>
      <c r="BH25" s="1005">
        <f t="shared" si="6"/>
        <v>72.298185087626251</v>
      </c>
      <c r="BI25" s="1005">
        <f t="shared" si="6"/>
        <v>70.749333141615111</v>
      </c>
      <c r="BJ25" s="1005">
        <f t="shared" si="6"/>
        <v>64.396250867235281</v>
      </c>
      <c r="BK25" s="1005">
        <f t="shared" si="6"/>
        <v>64.34970247596155</v>
      </c>
      <c r="BL25" s="1005">
        <f t="shared" si="6"/>
        <v>65.667144172197254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231.05573352290895</v>
      </c>
      <c r="AZ27" s="1005">
        <f t="shared" si="8"/>
        <v>246.67071402711443</v>
      </c>
      <c r="BA27" s="1005">
        <f t="shared" si="8"/>
        <v>268.74768441637553</v>
      </c>
      <c r="BB27" s="1005">
        <f t="shared" si="8"/>
        <v>268.9253732102506</v>
      </c>
      <c r="BC27" s="1005">
        <f t="shared" si="8"/>
        <v>254.64100925019108</v>
      </c>
      <c r="BD27" s="1005">
        <f t="shared" si="8"/>
        <v>254.30044522244026</v>
      </c>
      <c r="BE27" s="1005">
        <f t="shared" si="8"/>
        <v>256.83911875123556</v>
      </c>
      <c r="BF27" s="1005">
        <f t="shared" si="8"/>
        <v>221.25296270900765</v>
      </c>
      <c r="BG27" s="1005">
        <f t="shared" si="8"/>
        <v>211.20895070324383</v>
      </c>
      <c r="BH27" s="1005">
        <f t="shared" si="8"/>
        <v>195.69640678500991</v>
      </c>
      <c r="BI27" s="1005">
        <f t="shared" si="8"/>
        <v>194.93657333623307</v>
      </c>
      <c r="BJ27" s="1005">
        <f t="shared" si="8"/>
        <v>185.80999682380488</v>
      </c>
      <c r="BK27" s="1005">
        <f t="shared" si="8"/>
        <v>174.599945666547</v>
      </c>
      <c r="BL27" s="1005">
        <f t="shared" si="8"/>
        <v>189.88773917766596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254.64100925019108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79.01067252695178</v>
      </c>
      <c r="P31" s="453">
        <f t="shared" ref="P31:P43" si="9">O31/$O$30</f>
        <v>0.310282592578487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47.381252684171741</v>
      </c>
      <c r="P32" s="454">
        <f t="shared" si="9"/>
        <v>0.18607078578462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2.0052092612033161</v>
      </c>
      <c r="P33" s="454">
        <f t="shared" si="9"/>
        <v>7.8746517189348265E-3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29.624210581576719</v>
      </c>
      <c r="P34" s="454">
        <f t="shared" si="9"/>
        <v>0.11633715507493218</v>
      </c>
      <c r="Q34" s="328"/>
      <c r="R34" s="13"/>
      <c r="S34" s="323"/>
      <c r="T34" s="563" t="s">
        <v>112</v>
      </c>
      <c r="U34" s="332"/>
      <c r="V34" s="332"/>
      <c r="W34" s="332"/>
      <c r="X34" s="893">
        <f>X35+X39+X40+X41+X47</f>
        <v>231.05573352290895</v>
      </c>
      <c r="Y34" s="894">
        <f t="shared" ref="Y34:AK34" si="10">Y35+Y39+Y40+Y41+Y47</f>
        <v>246.67071402711443</v>
      </c>
      <c r="Z34" s="894">
        <f t="shared" si="10"/>
        <v>268.74768441637553</v>
      </c>
      <c r="AA34" s="894">
        <f t="shared" si="10"/>
        <v>268.9253732102506</v>
      </c>
      <c r="AB34" s="894">
        <f t="shared" si="10"/>
        <v>254.64100925019108</v>
      </c>
      <c r="AC34" s="894">
        <f t="shared" si="10"/>
        <v>254.30044522244026</v>
      </c>
      <c r="AD34" s="894">
        <f t="shared" si="10"/>
        <v>256.83911875123556</v>
      </c>
      <c r="AE34" s="894">
        <f t="shared" si="10"/>
        <v>221.25296270900765</v>
      </c>
      <c r="AF34" s="894">
        <f t="shared" si="10"/>
        <v>211.20895070324383</v>
      </c>
      <c r="AG34" s="894">
        <f t="shared" si="10"/>
        <v>195.69640678500991</v>
      </c>
      <c r="AH34" s="894">
        <f t="shared" si="10"/>
        <v>194.93657333623307</v>
      </c>
      <c r="AI34" s="894">
        <f t="shared" si="10"/>
        <v>185.80999682380488</v>
      </c>
      <c r="AJ34" s="894">
        <f t="shared" si="10"/>
        <v>174.599945666547</v>
      </c>
      <c r="AK34" s="895">
        <f t="shared" si="10"/>
        <v>189.88773917766596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44.206942054739592</v>
      </c>
      <c r="P35" s="453">
        <f t="shared" si="9"/>
        <v>0.17360495933043205</v>
      </c>
      <c r="Q35" s="328"/>
      <c r="R35" s="13"/>
      <c r="S35" s="323"/>
      <c r="T35" s="334"/>
      <c r="U35" s="246" t="s">
        <v>114</v>
      </c>
      <c r="V35" s="344"/>
      <c r="W35" s="344"/>
      <c r="X35" s="896">
        <f>SUM(X36:X38)</f>
        <v>84.327224311215957</v>
      </c>
      <c r="Y35" s="897">
        <f t="shared" ref="Y35:AK35" si="11">SUM(Y36:Y38)</f>
        <v>90.889000478870173</v>
      </c>
      <c r="Z35" s="897">
        <f t="shared" si="11"/>
        <v>93.456134784803311</v>
      </c>
      <c r="AA35" s="897">
        <f t="shared" si="11"/>
        <v>87.065002673096672</v>
      </c>
      <c r="AB35" s="897">
        <f t="shared" si="11"/>
        <v>79.01067252695178</v>
      </c>
      <c r="AC35" s="897">
        <f t="shared" si="11"/>
        <v>82.565288869146656</v>
      </c>
      <c r="AD35" s="897">
        <f t="shared" si="11"/>
        <v>86.010588440449936</v>
      </c>
      <c r="AE35" s="897">
        <f t="shared" si="11"/>
        <v>73.005296120608904</v>
      </c>
      <c r="AF35" s="897">
        <f t="shared" si="11"/>
        <v>68.359524248901465</v>
      </c>
      <c r="AG35" s="897">
        <f t="shared" si="11"/>
        <v>68.086088674614814</v>
      </c>
      <c r="AH35" s="897">
        <f t="shared" si="11"/>
        <v>64.496078893638099</v>
      </c>
      <c r="AI35" s="897">
        <f t="shared" si="11"/>
        <v>60.09590893943367</v>
      </c>
      <c r="AJ35" s="897">
        <f t="shared" si="11"/>
        <v>56.658583878497588</v>
      </c>
      <c r="AK35" s="898">
        <f t="shared" si="11"/>
        <v>56.998629207348017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51.374743314080128</v>
      </c>
      <c r="P36" s="453">
        <f t="shared" si="9"/>
        <v>0.2017536117428877</v>
      </c>
      <c r="Q36" s="328"/>
      <c r="R36" s="13"/>
      <c r="S36" s="356" t="s">
        <v>184</v>
      </c>
      <c r="T36" s="335"/>
      <c r="U36" s="346"/>
      <c r="V36" s="336" t="s">
        <v>184</v>
      </c>
      <c r="W36" s="357"/>
      <c r="X36" s="899">
        <f>VLOOKUP(年度マスタ!$K$4&amp;"_"&amp;X$33,データシート1!$A:$BT,MATCH("aa_"&amp;$S36,データシート1!$A$1:$BT$1,0),0)</f>
        <v>46.160648512982327</v>
      </c>
      <c r="Y36" s="900">
        <f>VLOOKUP(年度マスタ!$K$4&amp;"_"&amp;Y$33,データシート1!$A:$BT,MATCH("aa_"&amp;$S36,データシート1!$A$1:$BT$1,0),0)</f>
        <v>55.898584116667116</v>
      </c>
      <c r="Z36" s="900">
        <f>VLOOKUP(年度マスタ!$K$4&amp;"_"&amp;Z$33,データシート1!$A:$BT,MATCH("aa_"&amp;$S36,データシート1!$A$1:$BT$1,0),0)</f>
        <v>57.296297821937387</v>
      </c>
      <c r="AA36" s="900">
        <f>VLOOKUP(年度マスタ!$K$4&amp;"_"&amp;AA$33,データシート1!$A:$BT,MATCH("aa_"&amp;$S36,データシート1!$A$1:$BT$1,0),0)</f>
        <v>51.05258627127737</v>
      </c>
      <c r="AB36" s="900">
        <f>VLOOKUP(年度マスタ!$K$4&amp;"_"&amp;AB$33,データシート1!$A:$BT,MATCH("aa_"&amp;$S36,データシート1!$A$1:$BT$1,0),0)</f>
        <v>47.381252684171741</v>
      </c>
      <c r="AC36" s="900">
        <f>VLOOKUP(年度マスタ!$K$4&amp;"_"&amp;AC$33,データシート1!$A:$BT,MATCH("aa_"&amp;$S36,データシート1!$A$1:$BT$1,0),0)</f>
        <v>58.980318417406458</v>
      </c>
      <c r="AD36" s="900">
        <f>VLOOKUP(年度マスタ!$K$4&amp;"_"&amp;AD$33,データシート1!$A:$BT,MATCH("aa_"&amp;$S36,データシート1!$A$1:$BT$1,0),0)</f>
        <v>58.810028864296719</v>
      </c>
      <c r="AE36" s="900">
        <f>VLOOKUP(年度マスタ!$K$4&amp;"_"&amp;AE$33,データシート1!$A:$BT,MATCH("aa_"&amp;$S36,データシート1!$A$1:$BT$1,0),0)</f>
        <v>44.435245862203232</v>
      </c>
      <c r="AF36" s="900">
        <f>VLOOKUP(年度マスタ!$K$4&amp;"_"&amp;AF$33,データシート1!$A:$BT,MATCH("aa_"&amp;$S36,データシート1!$A$1:$BT$1,0),0)</f>
        <v>43.537725610651414</v>
      </c>
      <c r="AG36" s="900">
        <f>VLOOKUP(年度マスタ!$K$4&amp;"_"&amp;AG$33,データシート1!$A:$BT,MATCH("aa_"&amp;$S36,データシート1!$A$1:$BT$1,0),0)</f>
        <v>46.050522882938857</v>
      </c>
      <c r="AH36" s="900">
        <f>VLOOKUP(年度マスタ!$K$4&amp;"_"&amp;AH$33,データシート1!$A:$BT,MATCH("aa_"&amp;$S36,データシート1!$A$1:$BT$1,0),0)</f>
        <v>42.233276491695413</v>
      </c>
      <c r="AI36" s="900">
        <f>VLOOKUP(年度マスタ!$K$4&amp;"_"&amp;AI$33,データシート1!$A:$BT,MATCH("aa_"&amp;$S36,データシート1!$A$1:$BT$1,0),0)</f>
        <v>30.640433479902121</v>
      </c>
      <c r="AJ36" s="900">
        <f>VLOOKUP(年度マスタ!$K$4&amp;"_"&amp;AJ$33,データシート1!$A:$BT,MATCH("aa_"&amp;$S36,データシート1!$A$1:$BT$1,0),0)</f>
        <v>29.4208855322697</v>
      </c>
      <c r="AK36" s="901">
        <f>VLOOKUP(年度マスタ!$K$4&amp;"_"&amp;AK$33,データシート1!$A:$BT,MATCH("aa_"&amp;$S36,データシート1!$A$1:$BT$1,0),0)</f>
        <v>33.09643747725486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80.048651354419576</v>
      </c>
      <c r="P37" s="453">
        <f t="shared" si="9"/>
        <v>0.31435883634819323</v>
      </c>
      <c r="Q37" s="328"/>
      <c r="R37" s="13"/>
      <c r="S37" s="356" t="s">
        <v>187</v>
      </c>
      <c r="T37" s="335"/>
      <c r="U37" s="346"/>
      <c r="V37" s="336" t="s">
        <v>194</v>
      </c>
      <c r="W37" s="357"/>
      <c r="X37" s="899">
        <f>VLOOKUP(年度マスタ!$K$4&amp;"_"&amp;X$33,データシート1!$A:$BT,MATCH("aa_"&amp;$S37,データシート1!$A$1:$BT$1,0),0)</f>
        <v>1.84710467383567</v>
      </c>
      <c r="Y37" s="900">
        <f>VLOOKUP(年度マスタ!$K$4&amp;"_"&amp;Y$33,データシート1!$A:$BT,MATCH("aa_"&amp;$S37,データシート1!$A$1:$BT$1,0),0)</f>
        <v>2.01911218109769</v>
      </c>
      <c r="Z37" s="900">
        <f>VLOOKUP(年度マスタ!$K$4&amp;"_"&amp;Z$33,データシート1!$A:$BT,MATCH("aa_"&amp;$S37,データシート1!$A$1:$BT$1,0),0)</f>
        <v>2.4669504021537958</v>
      </c>
      <c r="AA37" s="900">
        <f>VLOOKUP(年度マスタ!$K$4&amp;"_"&amp;AA$33,データシート1!$A:$BT,MATCH("aa_"&amp;$S37,データシート1!$A$1:$BT$1,0),0)</f>
        <v>2.3937001299677929</v>
      </c>
      <c r="AB37" s="900">
        <f>VLOOKUP(年度マスタ!$K$4&amp;"_"&amp;AB$33,データシート1!$A:$BT,MATCH("aa_"&amp;$S37,データシート1!$A$1:$BT$1,0),0)</f>
        <v>2.0052092612033161</v>
      </c>
      <c r="AC37" s="900">
        <f>VLOOKUP(年度マスタ!$K$4&amp;"_"&amp;AC$33,データシート1!$A:$BT,MATCH("aa_"&amp;$S37,データシート1!$A$1:$BT$1,0),0)</f>
        <v>2.0584243804690709</v>
      </c>
      <c r="AD37" s="900">
        <f>VLOOKUP(年度マスタ!$K$4&amp;"_"&amp;AD$33,データシート1!$A:$BT,MATCH("aa_"&amp;$S37,データシート1!$A$1:$BT$1,0),0)</f>
        <v>1.9466013939473079</v>
      </c>
      <c r="AE37" s="900">
        <f>VLOOKUP(年度マスタ!$K$4&amp;"_"&amp;AE$33,データシート1!$A:$BT,MATCH("aa_"&amp;$S37,データシート1!$A$1:$BT$1,0),0)</f>
        <v>1.8798402794539095</v>
      </c>
      <c r="AF37" s="900">
        <f>VLOOKUP(年度マスタ!$K$4&amp;"_"&amp;AF$33,データシート1!$A:$BT,MATCH("aa_"&amp;$S37,データシート1!$A$1:$BT$1,0),0)</f>
        <v>1.8626298732771591</v>
      </c>
      <c r="AG37" s="900">
        <f>VLOOKUP(年度マスタ!$K$4&amp;"_"&amp;AG$33,データシート1!$A:$BT,MATCH("aa_"&amp;$S37,データシート1!$A$1:$BT$1,0),0)</f>
        <v>1.6053275500462598</v>
      </c>
      <c r="AH37" s="900">
        <f>VLOOKUP(年度マスタ!$K$4&amp;"_"&amp;AH$33,データシート1!$A:$BT,MATCH("aa_"&amp;$S37,データシート1!$A$1:$BT$1,0),0)</f>
        <v>1.5101205970034062</v>
      </c>
      <c r="AI37" s="900">
        <f>VLOOKUP(年度マスタ!$K$4&amp;"_"&amp;AI$33,データシート1!$A:$BT,MATCH("aa_"&amp;$S37,データシート1!$A$1:$BT$1,0),0)</f>
        <v>1.5808018886338275</v>
      </c>
      <c r="AJ37" s="900">
        <f>VLOOKUP(年度マスタ!$K$4&amp;"_"&amp;AJ$33,データシート1!$A:$BT,MATCH("aa_"&amp;$S37,データシート1!$A$1:$BT$1,0),0)</f>
        <v>1.5867397418905151</v>
      </c>
      <c r="AK37" s="901">
        <f>VLOOKUP(年度マスタ!$K$4&amp;"_"&amp;AK$33,データシート1!$A:$BT,MATCH("aa_"&amp;$S37,データシート1!$A$1:$BT$1,0),0)</f>
        <v>1.6169873670630839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77.532528723851982</v>
      </c>
      <c r="P38" s="454">
        <f t="shared" si="9"/>
        <v>0.30447777815581289</v>
      </c>
      <c r="Q38" s="328"/>
      <c r="R38" s="13"/>
      <c r="S38" s="356" t="s">
        <v>188</v>
      </c>
      <c r="T38" s="335"/>
      <c r="U38" s="348"/>
      <c r="V38" s="358" t="s">
        <v>197</v>
      </c>
      <c r="W38" s="358"/>
      <c r="X38" s="899">
        <f>VLOOKUP(年度マスタ!$K$4&amp;"_"&amp;X$33,データシート1!$A:$BT,MATCH("aa_"&amp;$S38,データシート1!$A$1:$BT$1,0),0)</f>
        <v>36.31947112439795</v>
      </c>
      <c r="Y38" s="900">
        <f>VLOOKUP(年度マスタ!$K$4&amp;"_"&amp;Y$33,データシート1!$A:$BT,MATCH("aa_"&amp;$S38,データシート1!$A$1:$BT$1,0),0)</f>
        <v>32.971304181105367</v>
      </c>
      <c r="Z38" s="900">
        <f>VLOOKUP(年度マスタ!$K$4&amp;"_"&amp;Z$33,データシート1!$A:$BT,MATCH("aa_"&amp;$S38,データシート1!$A$1:$BT$1,0),0)</f>
        <v>33.692886560712118</v>
      </c>
      <c r="AA38" s="900">
        <f>VLOOKUP(年度マスタ!$K$4&amp;"_"&amp;AA$33,データシート1!$A:$BT,MATCH("aa_"&amp;$S38,データシート1!$A$1:$BT$1,0),0)</f>
        <v>33.618716271851518</v>
      </c>
      <c r="AB38" s="900">
        <f>VLOOKUP(年度マスタ!$K$4&amp;"_"&amp;AB$33,データシート1!$A:$BT,MATCH("aa_"&amp;$S38,データシート1!$A$1:$BT$1,0),0)</f>
        <v>29.624210581576719</v>
      </c>
      <c r="AC38" s="900">
        <f>VLOOKUP(年度マスタ!$K$4&amp;"_"&amp;AC$33,データシート1!$A:$BT,MATCH("aa_"&amp;$S38,データシート1!$A$1:$BT$1,0),0)</f>
        <v>21.526546071271131</v>
      </c>
      <c r="AD38" s="900">
        <f>VLOOKUP(年度マスタ!$K$4&amp;"_"&amp;AD$33,データシート1!$A:$BT,MATCH("aa_"&amp;$S38,データシート1!$A$1:$BT$1,0),0)</f>
        <v>25.25395818220591</v>
      </c>
      <c r="AE38" s="900">
        <f>VLOOKUP(年度マスタ!$K$4&amp;"_"&amp;AE$33,データシート1!$A:$BT,MATCH("aa_"&amp;$S38,データシート1!$A$1:$BT$1,0),0)</f>
        <v>26.690209978951756</v>
      </c>
      <c r="AF38" s="900">
        <f>VLOOKUP(年度マスタ!$K$4&amp;"_"&amp;AF$33,データシート1!$A:$BT,MATCH("aa_"&amp;$S38,データシート1!$A$1:$BT$1,0),0)</f>
        <v>22.959168764972897</v>
      </c>
      <c r="AG38" s="900">
        <f>VLOOKUP(年度マスタ!$K$4&amp;"_"&amp;AG$33,データシート1!$A:$BT,MATCH("aa_"&amp;$S38,データシート1!$A$1:$BT$1,0),0)</f>
        <v>20.430238241629691</v>
      </c>
      <c r="AH38" s="900">
        <f>VLOOKUP(年度マスタ!$K$4&amp;"_"&amp;AH$33,データシート1!$A:$BT,MATCH("aa_"&amp;$S38,データシート1!$A$1:$BT$1,0),0)</f>
        <v>20.752681804939272</v>
      </c>
      <c r="AI38" s="900">
        <f>VLOOKUP(年度マスタ!$K$4&amp;"_"&amp;AI$33,データシート1!$A:$BT,MATCH("aa_"&amp;$S38,データシート1!$A$1:$BT$1,0),0)</f>
        <v>27.874673570897723</v>
      </c>
      <c r="AJ38" s="900">
        <f>VLOOKUP(年度マスタ!$K$4&amp;"_"&amp;AJ$33,データシート1!$A:$BT,MATCH("aa_"&amp;$S38,データシート1!$A$1:$BT$1,0),0)</f>
        <v>25.650958604337372</v>
      </c>
      <c r="AK38" s="901">
        <f>VLOOKUP(年度マスタ!$K$4&amp;"_"&amp;AK$33,データシート1!$A:$BT,MATCH("aa_"&amp;$S38,データシート1!$A$1:$BT$1,0),0)</f>
        <v>22.285204363030072</v>
      </c>
      <c r="AL38" s="330"/>
      <c r="AW38" s="17" t="str">
        <f>年度マスタ!H4</f>
        <v>45</v>
      </c>
      <c r="AX38" s="17" t="s">
        <v>198</v>
      </c>
      <c r="AY38" s="17">
        <f>VLOOKUP($AW38&amp;"_"&amp;$AY$34,データシート1!$A:$BT,MATCH($AY$31&amp;"_"&amp;AY$36,データシート1!$A$1:$BT$1,0),0)</f>
        <v>2041.4568600643106</v>
      </c>
      <c r="AZ38" s="17">
        <f>VLOOKUP($AW38&amp;"_"&amp;$AY$34,データシート1!$A:$BT,MATCH($AY$31&amp;"_"&amp;AZ$36,データシート1!$A$1:$BT$1,0),0)</f>
        <v>67.162795281394793</v>
      </c>
      <c r="BA38" s="17">
        <f>VLOOKUP($AW38&amp;"_"&amp;$AY$34,データシート1!$A:$BT,MATCH($AY$31&amp;"_"&amp;BA$36,データシート1!$A$1:$BT$1,0),0)</f>
        <v>466.53447116076313</v>
      </c>
      <c r="BB38" s="17">
        <f>VLOOKUP($AW38&amp;"_"&amp;$AY$34,データシート1!$A:$BT,MATCH($AY$31&amp;"_"&amp;BB$36,データシート1!$A$1:$BT$1,0),0)</f>
        <v>1311.0779729388403</v>
      </c>
      <c r="BC38" s="17">
        <f>VLOOKUP($AW38&amp;"_"&amp;$AY$34,データシート1!$A:$BT,MATCH($AY$31&amp;"_"&amp;BC$36,データシート1!$A$1:$BT$1,0),0)</f>
        <v>1434.3696053232941</v>
      </c>
      <c r="BD38" s="17">
        <f>VLOOKUP($AW38&amp;"_"&amp;$AY$34,データシート1!$A:$BT,MATCH($AY$31&amp;"_"&amp;BD$36,データシート1!$A$1:$BT$1,0),0)</f>
        <v>1002.8037973066456</v>
      </c>
      <c r="BE38" s="17">
        <f>VLOOKUP($AW38&amp;"_"&amp;$AY$34,データシート1!$A:$BT,MATCH($AY$31&amp;"_"&amp;BE$36,データシート1!$A$1:$BT$1,0),0)</f>
        <v>1037.7935860028481</v>
      </c>
      <c r="BF38" s="17">
        <f>VLOOKUP($AW38&amp;"_"&amp;$AY$34,データシート1!$A:$BT,MATCH($AY$31&amp;"_"&amp;BF$36,データシート1!$A$1:$BT$1,0),0)</f>
        <v>62.922324725586925</v>
      </c>
      <c r="BG38" s="17">
        <f>VLOOKUP($AW38&amp;"_"&amp;$AY$34,データシート1!$A:$BT,MATCH($AY$31&amp;"_"&amp;BG$36,データシート1!$A$1:$BT$1,0),0)</f>
        <v>64.290308006225999</v>
      </c>
      <c r="BH38" s="17">
        <f>VLOOKUP($AW38&amp;"_"&amp;$AY$34,データシート1!$A:$BT,MATCH($AY$31&amp;"_"&amp;BH$36,データシート1!$A$1:$BT$1,0),0)</f>
        <v>101.81125566507647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34.93206521505283</v>
      </c>
      <c r="P39" s="454">
        <f t="shared" si="9"/>
        <v>0.13718161626013356</v>
      </c>
      <c r="Q39" s="328"/>
      <c r="R39" s="13"/>
      <c r="S39" s="356" t="s">
        <v>189</v>
      </c>
      <c r="T39" s="335"/>
      <c r="U39" s="343" t="s">
        <v>199</v>
      </c>
      <c r="V39" s="344"/>
      <c r="W39" s="344"/>
      <c r="X39" s="896">
        <f>VLOOKUP(年度マスタ!$K$4&amp;"_"&amp;X$33,データシート1!$A:$BT,MATCH("aa_"&amp;$S39,データシート1!$A$1:$BT$1,0),0)</f>
        <v>32.415332296189817</v>
      </c>
      <c r="Y39" s="897">
        <f>VLOOKUP(年度マスタ!$K$4&amp;"_"&amp;Y$33,データシート1!$A:$BT,MATCH("aa_"&amp;$S39,データシート1!$A$1:$BT$1,0),0)</f>
        <v>34.610175387451292</v>
      </c>
      <c r="Z39" s="897">
        <f>VLOOKUP(年度マスタ!$K$4&amp;"_"&amp;Z$33,データシート1!$A:$BT,MATCH("aa_"&amp;$S39,データシート1!$A$1:$BT$1,0),0)</f>
        <v>46.092773368626531</v>
      </c>
      <c r="AA39" s="897">
        <f>VLOOKUP(年度マスタ!$K$4&amp;"_"&amp;AA$33,データシート1!$A:$BT,MATCH("aa_"&amp;$S39,データシート1!$A$1:$BT$1,0),0)</f>
        <v>51.25129577237923</v>
      </c>
      <c r="AB39" s="897">
        <f>VLOOKUP(年度マスタ!$K$4&amp;"_"&amp;AB$33,データシート1!$A:$BT,MATCH("aa_"&amp;$S39,データシート1!$A$1:$BT$1,0),0)</f>
        <v>44.206942054739592</v>
      </c>
      <c r="AC39" s="897">
        <f>VLOOKUP(年度マスタ!$K$4&amp;"_"&amp;AC$33,データシート1!$A:$BT,MATCH("aa_"&amp;$S39,データシート1!$A$1:$BT$1,0),0)</f>
        <v>44.253922601662282</v>
      </c>
      <c r="AD39" s="897">
        <f>VLOOKUP(年度マスタ!$K$4&amp;"_"&amp;AD$33,データシート1!$A:$BT,MATCH("aa_"&amp;$S39,データシート1!$A$1:$BT$1,0),0)</f>
        <v>51.091848136185867</v>
      </c>
      <c r="AE39" s="897">
        <f>VLOOKUP(年度マスタ!$K$4&amp;"_"&amp;AE$33,データシート1!$A:$BT,MATCH("aa_"&amp;$S39,データシート1!$A$1:$BT$1,0),0)</f>
        <v>36.082885400992936</v>
      </c>
      <c r="AF39" s="897">
        <f>VLOOKUP(年度マスタ!$K$4&amp;"_"&amp;AF$33,データシート1!$A:$BT,MATCH("aa_"&amp;$S39,データシート1!$A$1:$BT$1,0),0)</f>
        <v>30.608540497173742</v>
      </c>
      <c r="AG39" s="897">
        <f>VLOOKUP(年度マスタ!$K$4&amp;"_"&amp;AG$33,データシート1!$A:$BT,MATCH("aa_"&amp;$S39,データシート1!$A$1:$BT$1,0),0)</f>
        <v>29.531227157567912</v>
      </c>
      <c r="AH39" s="897">
        <f>VLOOKUP(年度マスタ!$K$4&amp;"_"&amp;AH$33,データシート1!$A:$BT,MATCH("aa_"&amp;$S39,データシート1!$A$1:$BT$1,0),0)</f>
        <v>33.071776337610366</v>
      </c>
      <c r="AI39" s="897">
        <f>VLOOKUP(年度マスタ!$K$4&amp;"_"&amp;AI$33,データシート1!$A:$BT,MATCH("aa_"&amp;$S39,データシート1!$A$1:$BT$1,0),0)</f>
        <v>31.564164320852719</v>
      </c>
      <c r="AJ39" s="897">
        <f>VLOOKUP(年度マスタ!$K$4&amp;"_"&amp;AJ$33,データシート1!$A:$BT,MATCH("aa_"&amp;$S39,データシート1!$A$1:$BT$1,0),0)</f>
        <v>28.735891945775823</v>
      </c>
      <c r="AK39" s="898">
        <f>VLOOKUP(年度マスタ!$K$4&amp;"_"&amp;AK$33,データシート1!$A:$BT,MATCH("aa_"&amp;$S39,データシート1!$A$1:$BT$1,0),0)</f>
        <v>29.565761119987041</v>
      </c>
      <c r="AL39" s="330"/>
      <c r="AW39" s="17" t="str">
        <f>年度マスタ!K4</f>
        <v>45208</v>
      </c>
      <c r="AX39" s="17" t="s">
        <v>200</v>
      </c>
      <c r="AY39" s="17">
        <f>VLOOKUP($AW39&amp;"_"&amp;$AY$34,データシート1!$A:$BT,MATCH($AY$31&amp;"_"&amp;AY$36,データシート1!$A$1:$BT$1,0),0)</f>
        <v>33.09643747725486</v>
      </c>
      <c r="AZ39" s="17">
        <f>VLOOKUP($AW39&amp;"_"&amp;$AY$34,データシート1!$A:$BT,MATCH($AY$31&amp;"_"&amp;AZ$36,データシート1!$A$1:$BT$1,0),0)</f>
        <v>1.6169873670630839</v>
      </c>
      <c r="BA39" s="17">
        <f>VLOOKUP($AW39&amp;"_"&amp;$AY$34,データシート1!$A:$BT,MATCH($AY$31&amp;"_"&amp;BA$36,データシート1!$A$1:$BT$1,0),0)</f>
        <v>22.285204363030072</v>
      </c>
      <c r="BB39" s="17">
        <f>VLOOKUP($AW39&amp;"_"&amp;$AY$34,データシート1!$A:$BT,MATCH($AY$31&amp;"_"&amp;BB$36,データシート1!$A$1:$BT$1,0),0)</f>
        <v>29.565761119987041</v>
      </c>
      <c r="BC39" s="17">
        <f>VLOOKUP($AW39&amp;"_"&amp;$AY$34,データシート1!$A:$BT,MATCH($AY$31&amp;"_"&amp;BC$36,データシート1!$A$1:$BT$1,0),0)</f>
        <v>37.656204678133648</v>
      </c>
      <c r="BD39" s="17">
        <f>VLOOKUP($AW39&amp;"_"&amp;$AY$34,データシート1!$A:$BT,MATCH($AY$31&amp;"_"&amp;BD$36,データシート1!$A$1:$BT$1,0),0)</f>
        <v>27.554420165846583</v>
      </c>
      <c r="BE39" s="17">
        <f>VLOOKUP($AW39&amp;"_"&amp;$AY$34,データシート1!$A:$BT,MATCH($AY$31&amp;"_"&amp;BE$36,データシート1!$A$1:$BT$1,0),0)</f>
        <v>36.41332826269867</v>
      </c>
      <c r="BF39" s="17">
        <f>VLOOKUP($AW39&amp;"_"&amp;$AY$34,データシート1!$A:$BT,MATCH($AY$31&amp;"_"&amp;BF$36,データシート1!$A$1:$BT$1,0),0)</f>
        <v>1.6993957436520015</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42.600463508799152</v>
      </c>
      <c r="P40" s="454">
        <f t="shared" si="9"/>
        <v>0.16729616189567936</v>
      </c>
      <c r="Q40" s="328"/>
      <c r="R40" s="13"/>
      <c r="S40" s="356" t="s">
        <v>165</v>
      </c>
      <c r="T40" s="335"/>
      <c r="U40" s="343" t="s">
        <v>165</v>
      </c>
      <c r="V40" s="344"/>
      <c r="W40" s="344"/>
      <c r="X40" s="896">
        <f>VLOOKUP(年度マスタ!$K$4&amp;"_"&amp;X$33,データシート1!$A:$BT,MATCH("aa_"&amp;$S40,データシート1!$A$1:$BT$1,0),0)</f>
        <v>30.671303808302781</v>
      </c>
      <c r="Y40" s="897">
        <f>VLOOKUP(年度マスタ!$K$4&amp;"_"&amp;Y$33,データシート1!$A:$BT,MATCH("aa_"&amp;$S40,データシート1!$A$1:$BT$1,0),0)</f>
        <v>37.249101902875672</v>
      </c>
      <c r="Z40" s="897">
        <f>VLOOKUP(年度マスタ!$K$4&amp;"_"&amp;Z$33,データシート1!$A:$BT,MATCH("aa_"&amp;$S40,データシート1!$A$1:$BT$1,0),0)</f>
        <v>47.201488187038777</v>
      </c>
      <c r="AA40" s="897">
        <f>VLOOKUP(年度マスタ!$K$4&amp;"_"&amp;AA$33,データシート1!$A:$BT,MATCH("aa_"&amp;$S40,データシート1!$A$1:$BT$1,0),0)</f>
        <v>48.835802956240009</v>
      </c>
      <c r="AB40" s="897">
        <f>VLOOKUP(年度マスタ!$K$4&amp;"_"&amp;AB$33,データシート1!$A:$BT,MATCH("aa_"&amp;$S40,データシート1!$A$1:$BT$1,0),0)</f>
        <v>51.374743314080128</v>
      </c>
      <c r="AC40" s="897">
        <f>VLOOKUP(年度マスタ!$K$4&amp;"_"&amp;AC$33,データシート1!$A:$BT,MATCH("aa_"&amp;$S40,データシート1!$A$1:$BT$1,0),0)</f>
        <v>49.583342314472468</v>
      </c>
      <c r="AD40" s="897">
        <f>VLOOKUP(年度マスタ!$K$4&amp;"_"&amp;AD$33,データシート1!$A:$BT,MATCH("aa_"&amp;$S40,データシート1!$A$1:$BT$1,0),0)</f>
        <v>43.097896525683971</v>
      </c>
      <c r="AE40" s="897">
        <f>VLOOKUP(年度マスタ!$K$4&amp;"_"&amp;AE$33,データシート1!$A:$BT,MATCH("aa_"&amp;$S40,データシート1!$A$1:$BT$1,0),0)</f>
        <v>37.091249227619166</v>
      </c>
      <c r="AF40" s="897">
        <f>VLOOKUP(年度マスタ!$K$4&amp;"_"&amp;AF$33,データシート1!$A:$BT,MATCH("aa_"&amp;$S40,データシート1!$A$1:$BT$1,0),0)</f>
        <v>38.535533326007538</v>
      </c>
      <c r="AG40" s="897">
        <f>VLOOKUP(年度マスタ!$K$4&amp;"_"&amp;AG$33,データシート1!$A:$BT,MATCH("aa_"&amp;$S40,データシート1!$A$1:$BT$1,0),0)</f>
        <v>25.780905865200946</v>
      </c>
      <c r="AH40" s="897">
        <f>VLOOKUP(年度マスタ!$K$4&amp;"_"&amp;AH$33,データシート1!$A:$BT,MATCH("aa_"&amp;$S40,データシート1!$A$1:$BT$1,0),0)</f>
        <v>26.619384963369487</v>
      </c>
      <c r="AI40" s="897">
        <f>VLOOKUP(年度マスタ!$K$4&amp;"_"&amp;AI$33,データシート1!$A:$BT,MATCH("aa_"&amp;$S40,データシート1!$A$1:$BT$1,0),0)</f>
        <v>29.753672696283203</v>
      </c>
      <c r="AJ40" s="897">
        <f>VLOOKUP(年度マスタ!$K$4&amp;"_"&amp;AJ$33,データシート1!$A:$BT,MATCH("aa_"&amp;$S40,データシート1!$A$1:$BT$1,0),0)</f>
        <v>24.855767366312019</v>
      </c>
      <c r="AK40" s="898">
        <f>VLOOKUP(年度マスタ!$K$4&amp;"_"&amp;AK$33,データシート1!$A:$BT,MATCH("aa_"&amp;$S40,データシート1!$A$1:$BT$1,0),0)</f>
        <v>37.656204678133648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2.5161226305675899</v>
      </c>
      <c r="P41" s="454">
        <f t="shared" si="9"/>
        <v>9.881058192380306E-3</v>
      </c>
      <c r="Q41" s="328"/>
      <c r="R41" s="13"/>
      <c r="S41" s="356" t="s">
        <v>201</v>
      </c>
      <c r="T41" s="335"/>
      <c r="U41" s="246" t="s">
        <v>128</v>
      </c>
      <c r="V41" s="344"/>
      <c r="W41" s="344"/>
      <c r="X41" s="896">
        <f>X42+X45+X46</f>
        <v>83.641873107200425</v>
      </c>
      <c r="Y41" s="897">
        <f t="shared" ref="Y41:AH41" si="12">Y42+Y45+Y46</f>
        <v>83.922436257917298</v>
      </c>
      <c r="Z41" s="897">
        <f t="shared" si="12"/>
        <v>81.997288075906923</v>
      </c>
      <c r="AA41" s="897">
        <f t="shared" si="12"/>
        <v>81.773271808534716</v>
      </c>
      <c r="AB41" s="897">
        <f t="shared" si="12"/>
        <v>80.048651354419576</v>
      </c>
      <c r="AC41" s="897">
        <f t="shared" si="12"/>
        <v>77.897891437158847</v>
      </c>
      <c r="AD41" s="897">
        <f t="shared" si="12"/>
        <v>76.638785648915814</v>
      </c>
      <c r="AE41" s="897">
        <f t="shared" si="12"/>
        <v>75.073531959786635</v>
      </c>
      <c r="AF41" s="897">
        <f t="shared" si="12"/>
        <v>73.705352631161077</v>
      </c>
      <c r="AG41" s="897">
        <f t="shared" si="12"/>
        <v>72.298185087626251</v>
      </c>
      <c r="AH41" s="897">
        <f t="shared" si="12"/>
        <v>70.749333141615111</v>
      </c>
      <c r="AI41" s="897">
        <f>AI42+AI45+AI46</f>
        <v>64.396250867235281</v>
      </c>
      <c r="AJ41" s="897">
        <f>AJ42+AJ45+AJ46</f>
        <v>64.34970247596155</v>
      </c>
      <c r="AK41" s="898">
        <f>AK42+AK45+AK46</f>
        <v>65.667144172197254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81.676086183416061</v>
      </c>
      <c r="Y42" s="900">
        <f t="shared" ref="Y42:AK42" si="13">SUM(Y43:Y44)</f>
        <v>81.888163745053163</v>
      </c>
      <c r="Z42" s="900">
        <f t="shared" si="13"/>
        <v>79.674498169248068</v>
      </c>
      <c r="AA42" s="900">
        <f t="shared" si="13"/>
        <v>79.271032488802661</v>
      </c>
      <c r="AB42" s="900">
        <f t="shared" si="13"/>
        <v>77.532528723851982</v>
      </c>
      <c r="AC42" s="900">
        <f t="shared" si="13"/>
        <v>75.518629608445025</v>
      </c>
      <c r="AD42" s="900">
        <f t="shared" si="13"/>
        <v>74.341900063733732</v>
      </c>
      <c r="AE42" s="900">
        <f t="shared" si="13"/>
        <v>72.865574769154804</v>
      </c>
      <c r="AF42" s="900">
        <f t="shared" si="13"/>
        <v>71.597051858960469</v>
      </c>
      <c r="AG42" s="900">
        <f t="shared" si="13"/>
        <v>70.365006288696804</v>
      </c>
      <c r="AH42" s="900">
        <f t="shared" si="13"/>
        <v>68.895866697611837</v>
      </c>
      <c r="AI42" s="900">
        <f t="shared" si="13"/>
        <v>62.648183339904108</v>
      </c>
      <c r="AJ42" s="900">
        <f t="shared" si="13"/>
        <v>62.645382811030402</v>
      </c>
      <c r="AK42" s="901">
        <f t="shared" si="13"/>
        <v>63.967748428545249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36.249484944397103</v>
      </c>
      <c r="Y43" s="900">
        <f>VLOOKUP(年度マスタ!$K$4&amp;"_"&amp;Y$33,データシート1!$A:$BT,MATCH("aa_"&amp;$S43,データシート1!$A$1:$BT$1,0),0)</f>
        <v>36.373231111914841</v>
      </c>
      <c r="Z43" s="900">
        <f>VLOOKUP(年度マスタ!$K$4&amp;"_"&amp;Z$33,データシート1!$A:$BT,MATCH("aa_"&amp;$S43,データシート1!$A$1:$BT$1,0),0)</f>
        <v>36.083533953504272</v>
      </c>
      <c r="AA43" s="900">
        <f>VLOOKUP(年度マスタ!$K$4&amp;"_"&amp;AA$33,データシート1!$A:$BT,MATCH("aa_"&amp;$S43,データシート1!$A$1:$BT$1,0),0)</f>
        <v>36.168595872407487</v>
      </c>
      <c r="AB43" s="900">
        <f>VLOOKUP(年度マスタ!$K$4&amp;"_"&amp;AB$33,データシート1!$A:$BT,MATCH("aa_"&amp;$S43,データシート1!$A$1:$BT$1,0),0)</f>
        <v>34.93206521505283</v>
      </c>
      <c r="AC43" s="900">
        <f>VLOOKUP(年度マスタ!$K$4&amp;"_"&amp;AC$33,データシート1!$A:$BT,MATCH("aa_"&amp;$S43,データシート1!$A$1:$BT$1,0),0)</f>
        <v>33.309337541805405</v>
      </c>
      <c r="AD43" s="900">
        <f>VLOOKUP(年度マスタ!$K$4&amp;"_"&amp;AD$33,データシート1!$A:$BT,MATCH("aa_"&amp;$S43,データシート1!$A$1:$BT$1,0),0)</f>
        <v>33.064117060593674</v>
      </c>
      <c r="AE43" s="900">
        <f>VLOOKUP(年度マスタ!$K$4&amp;"_"&amp;AE$33,データシート1!$A:$BT,MATCH("aa_"&amp;$S43,データシート1!$A$1:$BT$1,0),0)</f>
        <v>32.907445583439454</v>
      </c>
      <c r="AF43" s="900">
        <f>VLOOKUP(年度マスタ!$K$4&amp;"_"&amp;AF$33,データシート1!$A:$BT,MATCH("aa_"&amp;$S43,データシート1!$A$1:$BT$1,0),0)</f>
        <v>32.485880223972565</v>
      </c>
      <c r="AG43" s="900">
        <f>VLOOKUP(年度マスタ!$K$4&amp;"_"&amp;AG$33,データシート1!$A:$BT,MATCH("aa_"&amp;$S43,データシート1!$A$1:$BT$1,0),0)</f>
        <v>31.71963470216436</v>
      </c>
      <c r="AH43" s="900">
        <f>VLOOKUP(年度マスタ!$K$4&amp;"_"&amp;AH$33,データシート1!$A:$BT,MATCH("aa_"&amp;$S43,データシート1!$A$1:$BT$1,0),0)</f>
        <v>30.797022612304875</v>
      </c>
      <c r="AI43" s="900">
        <f>VLOOKUP(年度マスタ!$K$4&amp;"_"&amp;AI$33,データシート1!$A:$BT,MATCH("aa_"&amp;$S43,データシート1!$A$1:$BT$1,0),0)</f>
        <v>26.894381448527064</v>
      </c>
      <c r="AJ43" s="900">
        <f>VLOOKUP(年度マスタ!$K$4&amp;"_"&amp;AJ$33,データシート1!$A:$BT,MATCH("aa_"&amp;$S43,データシート1!$A$1:$BT$1,0),0)</f>
        <v>26.141615423841255</v>
      </c>
      <c r="AK43" s="901">
        <f>VLOOKUP(年度マスタ!$K$4&amp;"_"&amp;AK$33,データシート1!$A:$BT,MATCH("aa_"&amp;$S43,データシート1!$A$1:$BT$1,0),0)</f>
        <v>27.554420165846583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45.42660123901895</v>
      </c>
      <c r="Y44" s="900">
        <f>VLOOKUP(年度マスタ!$K$4&amp;"_"&amp;Y$33,データシート1!$A:$BT,MATCH("aa_"&amp;$S44,データシート1!$A$1:$BT$1,0),0)</f>
        <v>45.514932633138322</v>
      </c>
      <c r="Z44" s="900">
        <f>VLOOKUP(年度マスタ!$K$4&amp;"_"&amp;Z$33,データシート1!$A:$BT,MATCH("aa_"&amp;$S44,データシート1!$A$1:$BT$1,0),0)</f>
        <v>43.590964215743803</v>
      </c>
      <c r="AA44" s="900">
        <f>VLOOKUP(年度マスタ!$K$4&amp;"_"&amp;AA$33,データシート1!$A:$BT,MATCH("aa_"&amp;$S44,データシート1!$A$1:$BT$1,0),0)</f>
        <v>43.102436616395167</v>
      </c>
      <c r="AB44" s="900">
        <f>VLOOKUP(年度マスタ!$K$4&amp;"_"&amp;AB$33,データシート1!$A:$BT,MATCH("aa_"&amp;$S44,データシート1!$A$1:$BT$1,0),0)</f>
        <v>42.600463508799152</v>
      </c>
      <c r="AC44" s="900">
        <f>VLOOKUP(年度マスタ!$K$4&amp;"_"&amp;AC$33,データシート1!$A:$BT,MATCH("aa_"&amp;$S44,データシート1!$A$1:$BT$1,0),0)</f>
        <v>42.209292066639613</v>
      </c>
      <c r="AD44" s="900">
        <f>VLOOKUP(年度マスタ!$K$4&amp;"_"&amp;AD$33,データシート1!$A:$BT,MATCH("aa_"&amp;$S44,データシート1!$A$1:$BT$1,0),0)</f>
        <v>41.277783003140051</v>
      </c>
      <c r="AE44" s="900">
        <f>VLOOKUP(年度マスタ!$K$4&amp;"_"&amp;AE$33,データシート1!$A:$BT,MATCH("aa_"&amp;$S44,データシート1!$A$1:$BT$1,0),0)</f>
        <v>39.95812918571535</v>
      </c>
      <c r="AF44" s="900">
        <f>VLOOKUP(年度マスタ!$K$4&amp;"_"&amp;AF$33,データシート1!$A:$BT,MATCH("aa_"&amp;$S44,データシート1!$A$1:$BT$1,0),0)</f>
        <v>39.111171634987905</v>
      </c>
      <c r="AG44" s="900">
        <f>VLOOKUP(年度マスタ!$K$4&amp;"_"&amp;AG$33,データシート1!$A:$BT,MATCH("aa_"&amp;$S44,データシート1!$A$1:$BT$1,0),0)</f>
        <v>38.645371586532441</v>
      </c>
      <c r="AH44" s="900">
        <f>VLOOKUP(年度マスタ!$K$4&amp;"_"&amp;AH$33,データシート1!$A:$BT,MATCH("aa_"&amp;$S44,データシート1!$A$1:$BT$1,0),0)</f>
        <v>38.098844085306965</v>
      </c>
      <c r="AI44" s="900">
        <f>VLOOKUP(年度マスタ!$K$4&amp;"_"&amp;AI$33,データシート1!$A:$BT,MATCH("aa_"&amp;$S44,データシート1!$A$1:$BT$1,0),0)</f>
        <v>35.753801891377044</v>
      </c>
      <c r="AJ44" s="900">
        <f>VLOOKUP(年度マスタ!$K$4&amp;"_"&amp;AJ$33,データシート1!$A:$BT,MATCH("aa_"&amp;$S44,データシート1!$A$1:$BT$1,0),0)</f>
        <v>36.503767387189143</v>
      </c>
      <c r="AK44" s="901">
        <f>VLOOKUP(年度マスタ!$K$4&amp;"_"&amp;AK$33,データシート1!$A:$BT,MATCH("aa_"&amp;$S44,データシート1!$A$1:$BT$1,0),0)</f>
        <v>36.41332826269867</v>
      </c>
      <c r="AL44" s="330"/>
      <c r="AW44" s="17" t="str">
        <f>AW47</f>
        <v>宮崎県</v>
      </c>
      <c r="AX44" s="1010">
        <f t="shared" si="14"/>
        <v>0.33927252657634166</v>
      </c>
      <c r="AY44" s="1010">
        <f t="shared" si="14"/>
        <v>0.17273247136511985</v>
      </c>
      <c r="AZ44" s="1010">
        <f t="shared" si="14"/>
        <v>0.18897595100551803</v>
      </c>
      <c r="BA44" s="1010">
        <f t="shared" si="14"/>
        <v>0.28560557743299264</v>
      </c>
      <c r="BB44" s="1010">
        <f t="shared" si="14"/>
        <v>1.3413473620027849E-2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1.9657869237843599</v>
      </c>
      <c r="Y45" s="900">
        <f>VLOOKUP(年度マスタ!$K$4&amp;"_"&amp;Y$33,データシート1!$A:$BT,MATCH("aa_"&amp;$S45,データシート1!$A$1:$BT$1,0),0)</f>
        <v>2.0342725128641299</v>
      </c>
      <c r="Z45" s="900">
        <f>VLOOKUP(年度マスタ!$K$4&amp;"_"&amp;Z$33,データシート1!$A:$BT,MATCH("aa_"&amp;$S45,データシート1!$A$1:$BT$1,0),0)</f>
        <v>2.32278990665885</v>
      </c>
      <c r="AA45" s="900">
        <f>VLOOKUP(年度マスタ!$K$4&amp;"_"&amp;AA$33,データシート1!$A:$BT,MATCH("aa_"&amp;$S45,データシート1!$A$1:$BT$1,0),0)</f>
        <v>2.5022393197320598</v>
      </c>
      <c r="AB45" s="900">
        <f>VLOOKUP(年度マスタ!$K$4&amp;"_"&amp;AB$33,データシート1!$A:$BT,MATCH("aa_"&amp;$S45,データシート1!$A$1:$BT$1,0),0)</f>
        <v>2.5161226305675899</v>
      </c>
      <c r="AC45" s="900">
        <f>VLOOKUP(年度マスタ!$K$4&amp;"_"&amp;AC$33,データシート1!$A:$BT,MATCH("aa_"&amp;$S45,データシート1!$A$1:$BT$1,0),0)</f>
        <v>2.3792618287138199</v>
      </c>
      <c r="AD45" s="900">
        <f>VLOOKUP(年度マスタ!$K$4&amp;"_"&amp;AD$33,データシート1!$A:$BT,MATCH("aa_"&amp;$S45,データシート1!$A$1:$BT$1,0),0)</f>
        <v>2.2968855851820802</v>
      </c>
      <c r="AE45" s="900">
        <f>VLOOKUP(年度マスタ!$K$4&amp;"_"&amp;AE$33,データシート1!$A:$BT,MATCH("aa_"&amp;$S45,データシート1!$A$1:$BT$1,0),0)</f>
        <v>2.207957190631828</v>
      </c>
      <c r="AF45" s="900">
        <f>VLOOKUP(年度マスタ!$K$4&amp;"_"&amp;AF$33,データシート1!$A:$BT,MATCH("aa_"&amp;$S45,データシート1!$A$1:$BT$1,0),0)</f>
        <v>2.10830077220061</v>
      </c>
      <c r="AG45" s="900">
        <f>VLOOKUP(年度マスタ!$K$4&amp;"_"&amp;AG$33,データシート1!$A:$BT,MATCH("aa_"&amp;$S45,データシート1!$A$1:$BT$1,0),0)</f>
        <v>1.93317879892945</v>
      </c>
      <c r="AH45" s="900">
        <f>VLOOKUP(年度マスタ!$K$4&amp;"_"&amp;AH$33,データシート1!$A:$BT,MATCH("aa_"&amp;$S45,データシート1!$A$1:$BT$1,0),0)</f>
        <v>1.85346644400327</v>
      </c>
      <c r="AI45" s="900">
        <f>VLOOKUP(年度マスタ!$K$4&amp;"_"&amp;AI$33,データシート1!$A:$BT,MATCH("aa_"&amp;$S45,データシート1!$A$1:$BT$1,0),0)</f>
        <v>1.7480675273311701</v>
      </c>
      <c r="AJ45" s="900">
        <f>VLOOKUP(年度マスタ!$K$4&amp;"_"&amp;AJ$33,データシート1!$A:$BT,MATCH("aa_"&amp;$S45,データシート1!$A$1:$BT$1,0),0)</f>
        <v>1.7043196649311501</v>
      </c>
      <c r="AK45" s="901">
        <f>VLOOKUP(年度マスタ!$K$4&amp;"_"&amp;AK$33,データシート1!$A:$BT,MATCH("aa_"&amp;$S45,データシート1!$A$1:$BT$1,0),0)</f>
        <v>1.6993957436520015</v>
      </c>
      <c r="AL45" s="330"/>
      <c r="AW45" s="17" t="str">
        <f>AW48</f>
        <v>西都市</v>
      </c>
      <c r="AX45" s="1010">
        <f t="shared" ref="AX45:BB45" si="15">AX48/$BC48</f>
        <v>0.30017013975830215</v>
      </c>
      <c r="AY45" s="1010">
        <f t="shared" si="15"/>
        <v>0.15570126458941208</v>
      </c>
      <c r="AZ45" s="1010">
        <f t="shared" si="15"/>
        <v>0.19830772034681562</v>
      </c>
      <c r="BA45" s="1010">
        <f t="shared" si="15"/>
        <v>0.34582087530547012</v>
      </c>
      <c r="BB45" s="1010">
        <f t="shared" si="15"/>
        <v>0</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宮崎県</v>
      </c>
      <c r="AX47" s="1011">
        <f>SUM(AY38:BA38)</f>
        <v>2575.1541265064684</v>
      </c>
      <c r="AY47" s="1011">
        <f t="shared" si="17"/>
        <v>1311.0779729388403</v>
      </c>
      <c r="AZ47" s="1011">
        <f t="shared" si="17"/>
        <v>1434.3696053232941</v>
      </c>
      <c r="BA47" s="1011">
        <f>SUM(BD38:BG38)</f>
        <v>2167.8100160413064</v>
      </c>
      <c r="BB47" s="1011">
        <f>BH38</f>
        <v>101.81125566507647</v>
      </c>
      <c r="BC47" s="1011">
        <f>SUM(AX47:BB47)</f>
        <v>7590.2229764749854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西都市</v>
      </c>
      <c r="AX48" s="1011">
        <f>SUM(AY39:BA39)</f>
        <v>56.998629207348017</v>
      </c>
      <c r="AY48" s="1011">
        <f>BB39</f>
        <v>29.565761119987041</v>
      </c>
      <c r="AZ48" s="1011">
        <f>BC39</f>
        <v>37.656204678133648</v>
      </c>
      <c r="BA48" s="1011">
        <f>SUM(BD39:BG39)</f>
        <v>65.667144172197254</v>
      </c>
      <c r="BB48" s="1011">
        <f>BH39</f>
        <v>0</v>
      </c>
      <c r="BC48" s="1011">
        <f>SUM(AX48:BB48)</f>
        <v>189.88773917766596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189.88773917766596</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56.998629207348017</v>
      </c>
      <c r="P52" s="453">
        <f t="shared" ref="P52:P64" si="18">O52/$O$51</f>
        <v>0.30017013975830215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33.09643747725486</v>
      </c>
      <c r="P53" s="454">
        <f t="shared" si="18"/>
        <v>0.17429475763197441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1.6169873670630839</v>
      </c>
      <c r="P54" s="454">
        <f t="shared" si="18"/>
        <v>8.515491174236221E-3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22.285204363030072</v>
      </c>
      <c r="P55" s="454">
        <f t="shared" si="18"/>
        <v>0.11735989095209151</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29.565761119987041</v>
      </c>
      <c r="P56" s="453">
        <f t="shared" si="18"/>
        <v>0.15570126458941208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37.656204678133648</v>
      </c>
      <c r="P57" s="453">
        <f t="shared" si="18"/>
        <v>0.19830772034681562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65.667144172197254</v>
      </c>
      <c r="P58" s="453">
        <f t="shared" si="18"/>
        <v>0.34582087530547012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63.967748428545249</v>
      </c>
      <c r="P59" s="454">
        <f t="shared" si="18"/>
        <v>0.33687139941507582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27.554420165846583</v>
      </c>
      <c r="P60" s="454">
        <f t="shared" si="18"/>
        <v>0.14510900116655584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36.41332826269867</v>
      </c>
      <c r="P61" s="454">
        <f t="shared" si="18"/>
        <v>0.19176239824851998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1.6993957436520015</v>
      </c>
      <c r="P62" s="454">
        <f t="shared" si="18"/>
        <v>8.9494758903942932E-3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西都市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211.89879999999999</v>
      </c>
      <c r="AI7" s="78">
        <f>VLOOKUP(年度マスタ!$K$4&amp;"_"&amp;$AG7,データシート1!$A:$BT,MATCH("ab_"&amp;AI$2,データシート1!$A$1:$BT$1,0),0)</f>
        <v>1015</v>
      </c>
      <c r="AJ7" s="78">
        <f>VLOOKUP(年度マスタ!$K$4&amp;"_"&amp;$AG7,データシート1!$A:$BT,MATCH("ab_"&amp;AJ$2,データシート1!$A$1:$BT$1,0),0)</f>
        <v>623</v>
      </c>
      <c r="AK7" s="78">
        <f>VLOOKUP(年度マスタ!$K$4&amp;"_"&amp;$AG7,データシート1!$A:$BT,MATCH("ab_"&amp;AK$2,データシート1!$A$1:$BT$1,0),0)</f>
        <v>8346</v>
      </c>
      <c r="AL7" s="78">
        <f>VLOOKUP(年度マスタ!$K$4&amp;"_"&amp;$AG7,データシート1!$A:$BT,MATCH("ab_"&amp;AL$2,データシート1!$A$1:$BT$1,0),0)</f>
        <v>13734</v>
      </c>
      <c r="AM7" s="78">
        <f>VLOOKUP(年度マスタ!$K$4&amp;"_"&amp;$AG7,データシート1!$A:$BT,MATCH("ab_"&amp;AM$2,データシート1!$A$1:$BT$1,0),0)</f>
        <v>18325</v>
      </c>
      <c r="AN7" s="78">
        <f>VLOOKUP(年度マスタ!$K$4&amp;"_"&amp;$AG7,データシート1!$A:$BT,MATCH("ab_"&amp;AN$2,データシート1!$A$1:$BT$1,0),0)</f>
        <v>9143</v>
      </c>
      <c r="AO7" s="78">
        <f>VLOOKUP(年度マスタ!$K$4&amp;"_"&amp;$AG7,データシート1!$A:$BT,MATCH("ab_"&amp;AO$2,データシート1!$A$1:$BT$1,0),0)</f>
        <v>33720</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272.67270000000002</v>
      </c>
      <c r="AI8" s="78">
        <f>VLOOKUP(年度マスタ!$K$4&amp;"_"&amp;$AG8,データシート1!$A:$BT,MATCH("ab_"&amp;AI$2,データシート1!$A$1:$BT$1,0),0)</f>
        <v>1015</v>
      </c>
      <c r="AJ8" s="78">
        <f>VLOOKUP(年度マスタ!$K$4&amp;"_"&amp;$AG8,データシート1!$A:$BT,MATCH("ab_"&amp;AJ$2,データシート1!$A$1:$BT$1,0),0)</f>
        <v>623</v>
      </c>
      <c r="AK8" s="78">
        <f>VLOOKUP(年度マスタ!$K$4&amp;"_"&amp;$AG8,データシート1!$A:$BT,MATCH("ab_"&amp;AK$2,データシート1!$A$1:$BT$1,0),0)</f>
        <v>8346</v>
      </c>
      <c r="AL8" s="78">
        <f>VLOOKUP(年度マスタ!$K$4&amp;"_"&amp;$AG8,データシート1!$A:$BT,MATCH("ab_"&amp;AL$2,データシート1!$A$1:$BT$1,0),0)</f>
        <v>13797</v>
      </c>
      <c r="AM8" s="78">
        <f>VLOOKUP(年度マスタ!$K$4&amp;"_"&amp;$AG8,データシート1!$A:$BT,MATCH("ab_"&amp;AM$2,データシート1!$A$1:$BT$1,0),0)</f>
        <v>18473</v>
      </c>
      <c r="AN8" s="78">
        <f>VLOOKUP(年度マスタ!$K$4&amp;"_"&amp;$AG8,データシート1!$A:$BT,MATCH("ab_"&amp;AN$2,データシート1!$A$1:$BT$1,0),0)</f>
        <v>8932</v>
      </c>
      <c r="AO8" s="78">
        <f>VLOOKUP(年度マスタ!$K$4&amp;"_"&amp;$AG8,データシート1!$A:$BT,MATCH("ab_"&amp;AO$2,データシート1!$A$1:$BT$1,0),0)</f>
        <v>33437</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254.42750000000001</v>
      </c>
      <c r="AI9" s="78">
        <f>VLOOKUP(年度マスタ!$K$4&amp;"_"&amp;$AG9,データシート1!$A:$BT,MATCH("ab_"&amp;AI$2,データシート1!$A$1:$BT$1,0),0)</f>
        <v>1015</v>
      </c>
      <c r="AJ9" s="78">
        <f>VLOOKUP(年度マスタ!$K$4&amp;"_"&amp;$AG9,データシート1!$A:$BT,MATCH("ab_"&amp;AJ$2,データシート1!$A$1:$BT$1,0),0)</f>
        <v>623</v>
      </c>
      <c r="AK9" s="78">
        <f>VLOOKUP(年度マスタ!$K$4&amp;"_"&amp;$AG9,データシート1!$A:$BT,MATCH("ab_"&amp;AK$2,データシート1!$A$1:$BT$1,0),0)</f>
        <v>8346</v>
      </c>
      <c r="AL9" s="78">
        <f>VLOOKUP(年度マスタ!$K$4&amp;"_"&amp;$AG9,データシート1!$A:$BT,MATCH("ab_"&amp;AL$2,データシート1!$A$1:$BT$1,0),0)</f>
        <v>13829</v>
      </c>
      <c r="AM9" s="78">
        <f>VLOOKUP(年度マスタ!$K$4&amp;"_"&amp;$AG9,データシート1!$A:$BT,MATCH("ab_"&amp;AM$2,データシート1!$A$1:$BT$1,0),0)</f>
        <v>18724</v>
      </c>
      <c r="AN9" s="78">
        <f>VLOOKUP(年度マスタ!$K$4&amp;"_"&amp;$AG9,データシート1!$A:$BT,MATCH("ab_"&amp;AN$2,データシート1!$A$1:$BT$1,0),0)</f>
        <v>8809</v>
      </c>
      <c r="AO9" s="78">
        <f>VLOOKUP(年度マスタ!$K$4&amp;"_"&amp;$AG9,データシート1!$A:$BT,MATCH("ab_"&amp;AO$2,データシート1!$A$1:$BT$1,0),0)</f>
        <v>33099</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238.12880000000001</v>
      </c>
      <c r="AI10" s="78">
        <f>VLOOKUP(年度マスタ!$K$4&amp;"_"&amp;$AG10,データシート1!$A:$BT,MATCH("ab_"&amp;AI$2,データシート1!$A$1:$BT$1,0),0)</f>
        <v>1015</v>
      </c>
      <c r="AJ10" s="78">
        <f>VLOOKUP(年度マスタ!$K$4&amp;"_"&amp;$AG10,データシート1!$A:$BT,MATCH("ab_"&amp;AJ$2,データシート1!$A$1:$BT$1,0),0)</f>
        <v>623</v>
      </c>
      <c r="AK10" s="78">
        <f>VLOOKUP(年度マスタ!$K$4&amp;"_"&amp;$AG10,データシート1!$A:$BT,MATCH("ab_"&amp;AK$2,データシート1!$A$1:$BT$1,0),0)</f>
        <v>8346</v>
      </c>
      <c r="AL10" s="78">
        <f>VLOOKUP(年度マスタ!$K$4&amp;"_"&amp;$AG10,データシート1!$A:$BT,MATCH("ab_"&amp;AL$2,データシート1!$A$1:$BT$1,0),0)</f>
        <v>13902</v>
      </c>
      <c r="AM10" s="78">
        <f>VLOOKUP(年度マスタ!$K$4&amp;"_"&amp;$AG10,データシート1!$A:$BT,MATCH("ab_"&amp;AM$2,データシート1!$A$1:$BT$1,0),0)</f>
        <v>18917</v>
      </c>
      <c r="AN10" s="78">
        <f>VLOOKUP(年度マスタ!$K$4&amp;"_"&amp;$AG10,データシート1!$A:$BT,MATCH("ab_"&amp;AN$2,データシート1!$A$1:$BT$1,0),0)</f>
        <v>8661</v>
      </c>
      <c r="AO10" s="78">
        <f>VLOOKUP(年度マスタ!$K$4&amp;"_"&amp;$AG10,データシート1!$A:$BT,MATCH("ab_"&amp;AO$2,データシート1!$A$1:$BT$1,0),0)</f>
        <v>32818</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201.07919999999999</v>
      </c>
      <c r="AI11" s="78">
        <f>VLOOKUP(年度マスタ!$K$4&amp;"_"&amp;$AG11,データシート1!$A:$BT,MATCH("ab_"&amp;AI$2,データシート1!$A$1:$BT$1,0),0)</f>
        <v>1015</v>
      </c>
      <c r="AJ11" s="78">
        <f>VLOOKUP(年度マスタ!$K$4&amp;"_"&amp;$AG11,データシート1!$A:$BT,MATCH("ab_"&amp;AJ$2,データシート1!$A$1:$BT$1,0),0)</f>
        <v>623</v>
      </c>
      <c r="AK11" s="78">
        <f>VLOOKUP(年度マスタ!$K$4&amp;"_"&amp;$AG11,データシート1!$A:$BT,MATCH("ab_"&amp;AK$2,データシート1!$A$1:$BT$1,0),0)</f>
        <v>8346</v>
      </c>
      <c r="AL11" s="78">
        <f>VLOOKUP(年度マスタ!$K$4&amp;"_"&amp;$AG11,データシート1!$A:$BT,MATCH("ab_"&amp;AL$2,データシート1!$A$1:$BT$1,0),0)</f>
        <v>13853</v>
      </c>
      <c r="AM11" s="78">
        <f>VLOOKUP(年度マスタ!$K$4&amp;"_"&amp;$AG11,データシート1!$A:$BT,MATCH("ab_"&amp;AM$2,データシート1!$A$1:$BT$1,0),0)</f>
        <v>19086</v>
      </c>
      <c r="AN11" s="78">
        <f>VLOOKUP(年度マスタ!$K$4&amp;"_"&amp;$AG11,データシート1!$A:$BT,MATCH("ab_"&amp;AN$2,データシート1!$A$1:$BT$1,0),0)</f>
        <v>8528</v>
      </c>
      <c r="AO11" s="78">
        <f>VLOOKUP(年度マスタ!$K$4&amp;"_"&amp;$AG11,データシート1!$A:$BT,MATCH("ab_"&amp;AO$2,データシート1!$A$1:$BT$1,0),0)</f>
        <v>32527</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265.20159999999998</v>
      </c>
      <c r="AI12" s="78">
        <f>VLOOKUP(年度マスタ!$K$4&amp;"_"&amp;$AG12,データシート1!$A:$BT,MATCH("ab_"&amp;AI$2,データシート1!$A$1:$BT$1,0),0)</f>
        <v>903</v>
      </c>
      <c r="AJ12" s="78">
        <f>VLOOKUP(年度マスタ!$K$4&amp;"_"&amp;$AG12,データシート1!$A:$BT,MATCH("ab_"&amp;AJ$2,データシート1!$A$1:$BT$1,0),0)</f>
        <v>535</v>
      </c>
      <c r="AK12" s="78">
        <f>VLOOKUP(年度マスタ!$K$4&amp;"_"&amp;$AG12,データシート1!$A:$BT,MATCH("ab_"&amp;AK$2,データシート1!$A$1:$BT$1,0),0)</f>
        <v>8634</v>
      </c>
      <c r="AL12" s="78">
        <f>VLOOKUP(年度マスタ!$K$4&amp;"_"&amp;$AG12,データシート1!$A:$BT,MATCH("ab_"&amp;AL$2,データシート1!$A$1:$BT$1,0),0)</f>
        <v>13861</v>
      </c>
      <c r="AM12" s="78">
        <f>VLOOKUP(年度マスタ!$K$4&amp;"_"&amp;$AG12,データシート1!$A:$BT,MATCH("ab_"&amp;AM$2,データシート1!$A$1:$BT$1,0),0)</f>
        <v>19168</v>
      </c>
      <c r="AN12" s="78">
        <f>VLOOKUP(年度マスタ!$K$4&amp;"_"&amp;$AG12,データシート1!$A:$BT,MATCH("ab_"&amp;AN$2,データシート1!$A$1:$BT$1,0),0)</f>
        <v>8406</v>
      </c>
      <c r="AO12" s="78">
        <f>VLOOKUP(年度マスタ!$K$4&amp;"_"&amp;$AG12,データシート1!$A:$BT,MATCH("ab_"&amp;AO$2,データシート1!$A$1:$BT$1,0),0)</f>
        <v>32058</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298.99430000000001</v>
      </c>
      <c r="AI13" s="78">
        <f>VLOOKUP(年度マスタ!$K$4&amp;"_"&amp;$AG13,データシート1!$A:$BT,MATCH("ab_"&amp;AI$2,データシート1!$A$1:$BT$1,0),0)</f>
        <v>903</v>
      </c>
      <c r="AJ13" s="78">
        <f>VLOOKUP(年度マスタ!$K$4&amp;"_"&amp;$AG13,データシート1!$A:$BT,MATCH("ab_"&amp;AJ$2,データシート1!$A$1:$BT$1,0),0)</f>
        <v>535</v>
      </c>
      <c r="AK13" s="78">
        <f>VLOOKUP(年度マスタ!$K$4&amp;"_"&amp;$AG13,データシート1!$A:$BT,MATCH("ab_"&amp;AK$2,データシート1!$A$1:$BT$1,0),0)</f>
        <v>8634</v>
      </c>
      <c r="AL13" s="78">
        <f>VLOOKUP(年度マスタ!$K$4&amp;"_"&amp;$AG13,データシート1!$A:$BT,MATCH("ab_"&amp;AL$2,データシート1!$A$1:$BT$1,0),0)</f>
        <v>13836</v>
      </c>
      <c r="AM13" s="78">
        <f>VLOOKUP(年度マスタ!$K$4&amp;"_"&amp;$AG13,データシート1!$A:$BT,MATCH("ab_"&amp;AM$2,データシート1!$A$1:$BT$1,0),0)</f>
        <v>19210</v>
      </c>
      <c r="AN13" s="78">
        <f>VLOOKUP(年度マスタ!$K$4&amp;"_"&amp;$AG13,データシート1!$A:$BT,MATCH("ab_"&amp;AN$2,データシート1!$A$1:$BT$1,0),0)</f>
        <v>8214</v>
      </c>
      <c r="AO13" s="78">
        <f>VLOOKUP(年度マスタ!$K$4&amp;"_"&amp;$AG13,データシート1!$A:$BT,MATCH("ab_"&amp;AO$2,データシート1!$A$1:$BT$1,0),0)</f>
        <v>31614</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262.83479999999997</v>
      </c>
      <c r="AI14" s="78">
        <f>VLOOKUP(年度マスタ!$K$4&amp;"_"&amp;$AG14,データシート1!$A:$BT,MATCH("ab_"&amp;AI$2,データシート1!$A$1:$BT$1,0),0)</f>
        <v>903</v>
      </c>
      <c r="AJ14" s="78">
        <f>VLOOKUP(年度マスタ!$K$4&amp;"_"&amp;$AG14,データシート1!$A:$BT,MATCH("ab_"&amp;AJ$2,データシート1!$A$1:$BT$1,0),0)</f>
        <v>535</v>
      </c>
      <c r="AK14" s="78">
        <f>VLOOKUP(年度マスタ!$K$4&amp;"_"&amp;$AG14,データシート1!$A:$BT,MATCH("ab_"&amp;AK$2,データシート1!$A$1:$BT$1,0),0)</f>
        <v>8634</v>
      </c>
      <c r="AL14" s="78">
        <f>VLOOKUP(年度マスタ!$K$4&amp;"_"&amp;$AG14,データシート1!$A:$BT,MATCH("ab_"&amp;AL$2,データシート1!$A$1:$BT$1,0),0)</f>
        <v>13820</v>
      </c>
      <c r="AM14" s="78">
        <f>VLOOKUP(年度マスタ!$K$4&amp;"_"&amp;$AG14,データシート1!$A:$BT,MATCH("ab_"&amp;AM$2,データシート1!$A$1:$BT$1,0),0)</f>
        <v>19354</v>
      </c>
      <c r="AN14" s="78">
        <f>VLOOKUP(年度マスタ!$K$4&amp;"_"&amp;$AG14,データシート1!$A:$BT,MATCH("ab_"&amp;AN$2,データシート1!$A$1:$BT$1,0),0)</f>
        <v>8224</v>
      </c>
      <c r="AO14" s="78">
        <f>VLOOKUP(年度マスタ!$K$4&amp;"_"&amp;$AG14,データシート1!$A:$BT,MATCH("ab_"&amp;AO$2,データシート1!$A$1:$BT$1,0),0)</f>
        <v>31260</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276.59280000000001</v>
      </c>
      <c r="AI15" s="78">
        <f>VLOOKUP(年度マスタ!$K$4&amp;"_"&amp;$AG15,データシート1!$A:$BT,MATCH("ab_"&amp;AI$2,データシート1!$A$1:$BT$1,0),0)</f>
        <v>903</v>
      </c>
      <c r="AJ15" s="78">
        <f>VLOOKUP(年度マスタ!$K$4&amp;"_"&amp;$AG15,データシート1!$A:$BT,MATCH("ab_"&amp;AJ$2,データシート1!$A$1:$BT$1,0),0)</f>
        <v>535</v>
      </c>
      <c r="AK15" s="78">
        <f>VLOOKUP(年度マスタ!$K$4&amp;"_"&amp;$AG15,データシート1!$A:$BT,MATCH("ab_"&amp;AK$2,データシート1!$A$1:$BT$1,0),0)</f>
        <v>8634</v>
      </c>
      <c r="AL15" s="78">
        <f>VLOOKUP(年度マスタ!$K$4&amp;"_"&amp;$AG15,データシート1!$A:$BT,MATCH("ab_"&amp;AL$2,データシート1!$A$1:$BT$1,0),0)</f>
        <v>13856</v>
      </c>
      <c r="AM15" s="78">
        <f>VLOOKUP(年度マスタ!$K$4&amp;"_"&amp;$AG15,データシート1!$A:$BT,MATCH("ab_"&amp;AM$2,データシート1!$A$1:$BT$1,0),0)</f>
        <v>19423</v>
      </c>
      <c r="AN15" s="78">
        <f>VLOOKUP(年度マスタ!$K$4&amp;"_"&amp;$AG15,データシート1!$A:$BT,MATCH("ab_"&amp;AN$2,データシート1!$A$1:$BT$1,0),0)</f>
        <v>8101</v>
      </c>
      <c r="AO15" s="78">
        <f>VLOOKUP(年度マスタ!$K$4&amp;"_"&amp;$AG15,データシート1!$A:$BT,MATCH("ab_"&amp;AO$2,データシート1!$A$1:$BT$1,0),0)</f>
        <v>30867</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302.10379999999998</v>
      </c>
      <c r="AI16" s="78">
        <f>VLOOKUP(年度マスタ!$K$4&amp;"_"&amp;$AG16,データシート1!$A:$BT,MATCH("ab_"&amp;AI$2,データシート1!$A$1:$BT$1,0),0)</f>
        <v>903</v>
      </c>
      <c r="AJ16" s="78">
        <f>VLOOKUP(年度マスタ!$K$4&amp;"_"&amp;$AG16,データシート1!$A:$BT,MATCH("ab_"&amp;AJ$2,データシート1!$A$1:$BT$1,0),0)</f>
        <v>535</v>
      </c>
      <c r="AK16" s="78">
        <f>VLOOKUP(年度マスタ!$K$4&amp;"_"&amp;$AG16,データシート1!$A:$BT,MATCH("ab_"&amp;AK$2,データシート1!$A$1:$BT$1,0),0)</f>
        <v>8634</v>
      </c>
      <c r="AL16" s="78">
        <f>VLOOKUP(年度マスタ!$K$4&amp;"_"&amp;$AG16,データシート1!$A:$BT,MATCH("ab_"&amp;AL$2,データシート1!$A$1:$BT$1,0),0)</f>
        <v>13854</v>
      </c>
      <c r="AM16" s="78">
        <f>VLOOKUP(年度マスタ!$K$4&amp;"_"&amp;$AG16,データシート1!$A:$BT,MATCH("ab_"&amp;AM$2,データシート1!$A$1:$BT$1,0),0)</f>
        <v>19328</v>
      </c>
      <c r="AN16" s="78">
        <f>VLOOKUP(年度マスタ!$K$4&amp;"_"&amp;$AG16,データシート1!$A:$BT,MATCH("ab_"&amp;AN$2,データシート1!$A$1:$BT$1,0),0)</f>
        <v>8085</v>
      </c>
      <c r="AO16" s="78">
        <f>VLOOKUP(年度マスタ!$K$4&amp;"_"&amp;$AG16,データシート1!$A:$BT,MATCH("ab_"&amp;AO$2,データシート1!$A$1:$BT$1,0),0)</f>
        <v>30501</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274.51859999999999</v>
      </c>
      <c r="AI17" s="151">
        <f>VLOOKUP(年度マスタ!$K$4&amp;"_"&amp;$AG17,データシート1!$A:$BT,MATCH("ab_"&amp;AI$2,データシート1!$A$1:$BT$1,0),0)</f>
        <v>903</v>
      </c>
      <c r="AJ17" s="151">
        <f>VLOOKUP(年度マスタ!$K$4&amp;"_"&amp;$AG17,データシート1!$A:$BT,MATCH("ab_"&amp;AJ$2,データシート1!$A$1:$BT$1,0),0)</f>
        <v>535</v>
      </c>
      <c r="AK17" s="151">
        <f>VLOOKUP(年度マスタ!$K$4&amp;"_"&amp;$AG17,データシート1!$A:$BT,MATCH("ab_"&amp;AK$2,データシート1!$A$1:$BT$1,0),0)</f>
        <v>8634</v>
      </c>
      <c r="AL17" s="151">
        <f>VLOOKUP(年度マスタ!$K$4&amp;"_"&amp;$AG17,データシート1!$A:$BT,MATCH("ab_"&amp;AL$2,データシート1!$A$1:$BT$1,0),0)</f>
        <v>13851</v>
      </c>
      <c r="AM17" s="151">
        <f>VLOOKUP(年度マスタ!$K$4&amp;"_"&amp;$AG17,データシート1!$A:$BT,MATCH("ab_"&amp;AM$2,データシート1!$A$1:$BT$1,0),0)</f>
        <v>19281</v>
      </c>
      <c r="AN17" s="151">
        <f>VLOOKUP(年度マスタ!$K$4&amp;"_"&amp;$AG17,データシート1!$A:$BT,MATCH("ab_"&amp;AN$2,データシート1!$A$1:$BT$1,0),0)</f>
        <v>7911</v>
      </c>
      <c r="AO17" s="151">
        <f>VLOOKUP(年度マスタ!$K$4&amp;"_"&amp;$AG17,データシート1!$A:$BT,MATCH("ab_"&amp;AO$2,データシート1!$A$1:$BT$1,0),0)</f>
        <v>30035</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216.20150000000001</v>
      </c>
      <c r="AI18" s="78">
        <f>VLOOKUP(年度マスタ!$K$4&amp;"_"&amp;$AG18,データシート1!$A:$BT,MATCH("ab_"&amp;AI$2,データシート1!$A$1:$BT$1,0),0)</f>
        <v>825</v>
      </c>
      <c r="AJ18" s="78">
        <f>VLOOKUP(年度マスタ!$K$4&amp;"_"&amp;$AG18,データシート1!$A:$BT,MATCH("ab_"&amp;AJ$2,データシート1!$A$1:$BT$1,0),0)</f>
        <v>674</v>
      </c>
      <c r="AK18" s="78">
        <f>VLOOKUP(年度マスタ!$K$4&amp;"_"&amp;$AG18,データシート1!$A:$BT,MATCH("ab_"&amp;AK$2,データシート1!$A$1:$BT$1,0),0)</f>
        <v>8651</v>
      </c>
      <c r="AL18" s="78">
        <f>VLOOKUP(年度マスタ!$K$4&amp;"_"&amp;$AG18,データシート1!$A:$BT,MATCH("ab_"&amp;AL$2,データシート1!$A$1:$BT$1,0),0)</f>
        <v>13908</v>
      </c>
      <c r="AM18" s="78">
        <f>VLOOKUP(年度マスタ!$K$4&amp;"_"&amp;$AG18,データシート1!$A:$BT,MATCH("ab_"&amp;AM$2,データシート1!$A$1:$BT$1,0),0)</f>
        <v>19218</v>
      </c>
      <c r="AN18" s="78">
        <f>VLOOKUP(年度マスタ!$K$4&amp;"_"&amp;$AG18,データシート1!$A:$BT,MATCH("ab_"&amp;AN$2,データシート1!$A$1:$BT$1,0),0)</f>
        <v>7891</v>
      </c>
      <c r="AO18" s="78">
        <f>VLOOKUP(年度マスタ!$K$4&amp;"_"&amp;$AG18,データシート1!$A:$BT,MATCH("ab_"&amp;AO$2,データシート1!$A$1:$BT$1,0),0)</f>
        <v>29648</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235.4796</v>
      </c>
      <c r="AI19" s="78">
        <f>VLOOKUP(年度マスタ!$K$4&amp;"_"&amp;$AG19,データシート1!$A:$BT,MATCH("ab_"&amp;AI$2,データシート1!$A$1:$BT$1,0),0)</f>
        <v>825</v>
      </c>
      <c r="AJ19" s="78">
        <f>VLOOKUP(年度マスタ!$K$4&amp;"_"&amp;$AG19,データシート1!$A:$BT,MATCH("ab_"&amp;AJ$2,データシート1!$A$1:$BT$1,0),0)</f>
        <v>674</v>
      </c>
      <c r="AK19" s="78">
        <f>VLOOKUP(年度マスタ!$K$4&amp;"_"&amp;$AG19,データシート1!$A:$BT,MATCH("ab_"&amp;AK$2,データシート1!$A$1:$BT$1,0),0)</f>
        <v>8651</v>
      </c>
      <c r="AL19" s="78">
        <f>VLOOKUP(年度マスタ!$K$4&amp;"_"&amp;$AG19,データシート1!$A:$BT,MATCH("ab_"&amp;AL$2,データシート1!$A$1:$BT$1,0),0)</f>
        <v>13891</v>
      </c>
      <c r="AM19" s="78">
        <f>VLOOKUP(年度マスタ!$K$4&amp;"_"&amp;$AG19,データシート1!$A:$BT,MATCH("ab_"&amp;AM$2,データシート1!$A$1:$BT$1,0),0)</f>
        <v>19234</v>
      </c>
      <c r="AN19" s="78">
        <f>VLOOKUP(年度マスタ!$K$4&amp;"_"&amp;$AG19,データシート1!$A:$BT,MATCH("ab_"&amp;AN$2,データシート1!$A$1:$BT$1,0),0)</f>
        <v>7856</v>
      </c>
      <c r="AO19" s="78">
        <f>VLOOKUP(年度マスタ!$K$4&amp;"_"&amp;$AG19,データシート1!$A:$BT,MATCH("ab_"&amp;AO$2,データシート1!$A$1:$BT$1,0),0)</f>
        <v>29190</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296.85270000000003</v>
      </c>
      <c r="AI20" s="78">
        <f>VLOOKUP(年度マスタ!$K$4&amp;"_"&amp;$AG20,データシート1!$A:$BT,MATCH("ab_"&amp;AI$2,データシート1!$A$1:$BT$1,0),0)</f>
        <v>825</v>
      </c>
      <c r="AJ20" s="78">
        <f>VLOOKUP(年度マスタ!$K$4&amp;"_"&amp;$AG20,データシート1!$A:$BT,MATCH("ab_"&amp;AJ$2,データシート1!$A$1:$BT$1,0),0)</f>
        <v>674</v>
      </c>
      <c r="AK20" s="78">
        <f>VLOOKUP(年度マスタ!$K$4&amp;"_"&amp;$AG20,データシート1!$A:$BT,MATCH("ab_"&amp;AK$2,データシート1!$A$1:$BT$1,0),0)</f>
        <v>8651</v>
      </c>
      <c r="AL20" s="78">
        <f>VLOOKUP(年度マスタ!$K$4&amp;"_"&amp;$AG20,データシート1!$A:$BT,MATCH("ab_"&amp;AL$2,データシート1!$A$1:$BT$1,0),0)</f>
        <v>13971</v>
      </c>
      <c r="AM20" s="78">
        <f>VLOOKUP(年度マスタ!$K$4&amp;"_"&amp;$AG20,データシート1!$A:$BT,MATCH("ab_"&amp;AM$2,データシート1!$A$1:$BT$1,0),0)</f>
        <v>19262</v>
      </c>
      <c r="AN20" s="78">
        <f>VLOOKUP(年度マスタ!$K$4&amp;"_"&amp;$AG20,データシート1!$A:$BT,MATCH("ab_"&amp;AN$2,データシート1!$A$1:$BT$1,0),0)</f>
        <v>7956</v>
      </c>
      <c r="AO20" s="78">
        <f>VLOOKUP(年度マスタ!$K$4&amp;"_"&amp;$AG20,データシート1!$A:$BT,MATCH("ab_"&amp;AO$2,データシート1!$A$1:$BT$1,0),0)</f>
        <v>28867</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西都市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2.8450000000000002</v>
      </c>
      <c r="BE13" s="70" t="str">
        <f>年度マスタ!K4</f>
        <v>45208</v>
      </c>
      <c r="BF13" s="70" t="str">
        <f>年度マスタ!K4</f>
        <v>45208</v>
      </c>
      <c r="BG13" s="70" t="str">
        <f>年度マスタ!K4</f>
        <v>45208</v>
      </c>
      <c r="BH13" s="278" t="s">
        <v>195</v>
      </c>
      <c r="BI13" s="278" t="s">
        <v>195</v>
      </c>
      <c r="BJ13" s="278" t="s">
        <v>195</v>
      </c>
      <c r="BK13" s="278" t="str">
        <f>年度マスタ!K4</f>
        <v>45208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2.8450000000000002</v>
      </c>
      <c r="AY14" s="70"/>
      <c r="BE14" s="70" t="str">
        <f>AP2</f>
        <v>西都市</v>
      </c>
      <c r="BF14" s="70" t="str">
        <f>AP2</f>
        <v>西都市</v>
      </c>
      <c r="BG14" s="70" t="str">
        <f>AP2</f>
        <v>西都市</v>
      </c>
      <c r="BH14" s="70" t="s">
        <v>205</v>
      </c>
      <c r="BI14" s="70" t="s">
        <v>205</v>
      </c>
      <c r="BJ14" s="70" t="s">
        <v>205</v>
      </c>
      <c r="BK14" s="70" t="str">
        <f>AP2</f>
        <v>西都市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6.899</v>
      </c>
      <c r="G21" s="877">
        <f t="shared" ref="G21:O21" si="5">SUM(G22,G26,G27,G28)</f>
        <v>4.681</v>
      </c>
      <c r="H21" s="877">
        <f t="shared" si="5"/>
        <v>4.4690000000000003</v>
      </c>
      <c r="I21" s="877">
        <f t="shared" si="5"/>
        <v>3.6890000000000001</v>
      </c>
      <c r="J21" s="877">
        <f t="shared" si="5"/>
        <v>5.4409999999999998</v>
      </c>
      <c r="K21" s="877">
        <f t="shared" si="5"/>
        <v>5.3079999999999998</v>
      </c>
      <c r="L21" s="877">
        <f t="shared" si="5"/>
        <v>4.0220000000000002</v>
      </c>
      <c r="M21" s="877">
        <f t="shared" si="5"/>
        <v>4.1639999999999997</v>
      </c>
      <c r="N21" s="877">
        <f t="shared" si="5"/>
        <v>2.2610000000000001</v>
      </c>
      <c r="O21" s="877">
        <f t="shared" si="5"/>
        <v>2.6960000000000002</v>
      </c>
      <c r="P21" s="878">
        <f>SUM(P22,P26,P27,P28)</f>
        <v>2.8450000000000002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2.8450000000000002</v>
      </c>
      <c r="BG21" s="952">
        <f t="shared" si="2"/>
        <v>2.8450000000000002</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0.32908422293327561</v>
      </c>
    </row>
    <row r="22" spans="2:63" ht="15.95" customHeight="1" thickBot="1">
      <c r="B22" s="285"/>
      <c r="C22" s="522"/>
      <c r="D22" s="408" t="s">
        <v>114</v>
      </c>
      <c r="E22" s="409"/>
      <c r="F22" s="879">
        <f>SUM(F23:F25)</f>
        <v>6.899</v>
      </c>
      <c r="G22" s="879">
        <f t="shared" ref="G22:P22" si="6">SUM(G23:G25)</f>
        <v>4.681</v>
      </c>
      <c r="H22" s="879">
        <f t="shared" si="6"/>
        <v>4.4690000000000003</v>
      </c>
      <c r="I22" s="879">
        <f t="shared" si="6"/>
        <v>3.6890000000000001</v>
      </c>
      <c r="J22" s="879">
        <f t="shared" si="6"/>
        <v>5.4409999999999998</v>
      </c>
      <c r="K22" s="879">
        <f t="shared" si="6"/>
        <v>5.3079999999999998</v>
      </c>
      <c r="L22" s="879">
        <f t="shared" si="6"/>
        <v>4.0220000000000002</v>
      </c>
      <c r="M22" s="879">
        <f t="shared" si="6"/>
        <v>4.1639999999999997</v>
      </c>
      <c r="N22" s="879">
        <f t="shared" si="6"/>
        <v>2.2610000000000001</v>
      </c>
      <c r="O22" s="879">
        <f t="shared" si="6"/>
        <v>2.6960000000000002</v>
      </c>
      <c r="P22" s="880">
        <f t="shared" si="6"/>
        <v>2.8450000000000002</v>
      </c>
      <c r="Z22" s="273"/>
      <c r="AB22" s="272"/>
      <c r="AC22" s="521" t="s">
        <v>286</v>
      </c>
      <c r="AP22" s="16" t="s">
        <v>287</v>
      </c>
      <c r="AQ22" s="273"/>
      <c r="AV22" s="70" t="str">
        <f>AW22</f>
        <v>エネルギー起源CO2</v>
      </c>
      <c r="AW22" s="70" t="str">
        <f>D56</f>
        <v>エネルギー起源CO2</v>
      </c>
      <c r="AX22" s="165">
        <f>P56</f>
        <v>2.8450000000000002</v>
      </c>
      <c r="AY22" s="165">
        <f>AX22</f>
        <v>2.8450000000000002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6.899</v>
      </c>
      <c r="G23" s="881">
        <f>IFERROR(VLOOKUP(年度マスタ!$K$4&amp;"_"&amp;G$20,データシート1!$A:$BU,MATCH("ba_"&amp;$E23,データシート1!$A$1:$BU$1,0),0),0)</f>
        <v>4.681</v>
      </c>
      <c r="H23" s="881">
        <f>IFERROR(VLOOKUP(年度マスタ!$K$4&amp;"_"&amp;H$20,データシート1!$A:$BU,MATCH("ba_"&amp;$E23,データシート1!$A$1:$BU$1,0),0),0)</f>
        <v>4.4690000000000003</v>
      </c>
      <c r="I23" s="881">
        <f>IFERROR(VLOOKUP(年度マスタ!$K$4&amp;"_"&amp;I$20,データシート1!$A:$BU,MATCH("ba_"&amp;$E23,データシート1!$A$1:$BU$1,0),0),0)</f>
        <v>3.6890000000000001</v>
      </c>
      <c r="J23" s="881">
        <f>IFERROR(VLOOKUP(年度マスタ!$K$4&amp;"_"&amp;J$20,データシート1!$A:$BU,MATCH("ba_"&amp;$E23,データシート1!$A$1:$BU$1,0),0),0)</f>
        <v>5.4409999999999998</v>
      </c>
      <c r="K23" s="881">
        <f>IFERROR(VLOOKUP(年度マスタ!$K$4&amp;"_"&amp;K$20,データシート1!$A:$BU,MATCH("ba_"&amp;$E23,データシート1!$A$1:$BU$1,0),0),0)</f>
        <v>5.3079999999999998</v>
      </c>
      <c r="L23" s="881">
        <f>IFERROR(VLOOKUP(年度マスタ!$K$4&amp;"_"&amp;L$20,データシート1!$A:$BU,MATCH("ba_"&amp;$E23,データシート1!$A$1:$BU$1,0),0),0)</f>
        <v>4.0220000000000002</v>
      </c>
      <c r="M23" s="881">
        <f>IFERROR(VLOOKUP(年度マスタ!$K$4&amp;"_"&amp;M$20,データシート1!$A:$BU,MATCH("ba_"&amp;$E23,データシート1!$A$1:$BU$1,0),0),0)</f>
        <v>4.1639999999999997</v>
      </c>
      <c r="N23" s="881">
        <f>IFERROR(VLOOKUP(年度マスタ!$K$4&amp;"_"&amp;N$20,データシート1!$A:$BU,MATCH("ba_"&amp;$E23,データシート1!$A$1:$BU$1,0),0),0)</f>
        <v>2.2610000000000001</v>
      </c>
      <c r="O23" s="881">
        <f>IFERROR(VLOOKUP(年度マスタ!$K$4&amp;"_"&amp;O$20,データシート1!$A:$BU,MATCH("ba_"&amp;$E23,データシート1!$A$1:$BU$1,0),0),0)</f>
        <v>2.6960000000000002</v>
      </c>
      <c r="P23" s="882">
        <f>IFERROR(VLOOKUP(年度マスタ!$K$4&amp;"_"&amp;P$20,データシート1!$A:$BU,MATCH("ba_"&amp;$E23,データシート1!$A$1:$BU$1,0),0),0)</f>
        <v>2.8450000000000002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139.54890815342984</v>
      </c>
      <c r="AG24" s="877">
        <f t="shared" ref="AG24:AP24" si="11">AG25+AG29</f>
        <v>138.31629844547589</v>
      </c>
      <c r="AH24" s="877">
        <f t="shared" si="11"/>
        <v>123.21761458169138</v>
      </c>
      <c r="AI24" s="877">
        <f t="shared" si="11"/>
        <v>126.81921147080894</v>
      </c>
      <c r="AJ24" s="877">
        <f t="shared" si="11"/>
        <v>137.1024365766358</v>
      </c>
      <c r="AK24" s="877">
        <f t="shared" si="11"/>
        <v>109.08818152160184</v>
      </c>
      <c r="AL24" s="877">
        <f t="shared" si="11"/>
        <v>98.968064746075214</v>
      </c>
      <c r="AM24" s="877">
        <f t="shared" si="11"/>
        <v>97.617315832182726</v>
      </c>
      <c r="AN24" s="877">
        <f t="shared" si="11"/>
        <v>97.567855231248473</v>
      </c>
      <c r="AO24" s="877">
        <f t="shared" si="11"/>
        <v>91.660073260286396</v>
      </c>
      <c r="AP24" s="878">
        <f t="shared" si="11"/>
        <v>85.394475824273414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93.456134784803311</v>
      </c>
      <c r="AG25" s="879">
        <f>①CO2排出量の現状把握!AA35</f>
        <v>87.065002673096672</v>
      </c>
      <c r="AH25" s="879">
        <f>①CO2排出量の現状把握!AB35</f>
        <v>79.01067252695178</v>
      </c>
      <c r="AI25" s="879">
        <f>①CO2排出量の現状把握!AC35</f>
        <v>82.565288869146656</v>
      </c>
      <c r="AJ25" s="879">
        <f>①CO2排出量の現状把握!AD35</f>
        <v>86.010588440449936</v>
      </c>
      <c r="AK25" s="879">
        <f>①CO2排出量の現状把握!AE35</f>
        <v>73.005296120608904</v>
      </c>
      <c r="AL25" s="879">
        <f>①CO2排出量の現状把握!AF35</f>
        <v>68.359524248901465</v>
      </c>
      <c r="AM25" s="879">
        <f>①CO2排出量の現状把握!AG35</f>
        <v>68.086088674614814</v>
      </c>
      <c r="AN25" s="879">
        <f>①CO2排出量の現状把握!AH35</f>
        <v>64.496078893638099</v>
      </c>
      <c r="AO25" s="879">
        <f>①CO2排出量の現状把握!AI35</f>
        <v>60.09590893943367</v>
      </c>
      <c r="AP25" s="880">
        <f>①CO2排出量の現状把握!AJ35</f>
        <v>56.658583878497588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57.296297821937387</v>
      </c>
      <c r="AG26" s="881">
        <f>①CO2排出量の現状把握!AA36</f>
        <v>51.05258627127737</v>
      </c>
      <c r="AH26" s="881">
        <f>①CO2排出量の現状把握!AB36</f>
        <v>47.381252684171741</v>
      </c>
      <c r="AI26" s="881">
        <f>①CO2排出量の現状把握!AC36</f>
        <v>58.980318417406458</v>
      </c>
      <c r="AJ26" s="881">
        <f>①CO2排出量の現状把握!AD36</f>
        <v>58.810028864296719</v>
      </c>
      <c r="AK26" s="881">
        <f>①CO2排出量の現状把握!AE36</f>
        <v>44.435245862203232</v>
      </c>
      <c r="AL26" s="881">
        <f>①CO2排出量の現状把握!AF36</f>
        <v>43.537725610651414</v>
      </c>
      <c r="AM26" s="881">
        <f>①CO2排出量の現状把握!AG36</f>
        <v>46.050522882938857</v>
      </c>
      <c r="AN26" s="881">
        <f>①CO2排出量の現状把握!AH36</f>
        <v>42.233276491695413</v>
      </c>
      <c r="AO26" s="881">
        <f>①CO2排出量の現状把握!AI36</f>
        <v>30.640433479902121</v>
      </c>
      <c r="AP26" s="882">
        <f>①CO2排出量の現状把握!AJ36</f>
        <v>29.4208855322697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2.4669504021537958</v>
      </c>
      <c r="AG27" s="881">
        <f>①CO2排出量の現状把握!AA37</f>
        <v>2.3937001299677929</v>
      </c>
      <c r="AH27" s="881">
        <f>①CO2排出量の現状把握!AB37</f>
        <v>2.0052092612033161</v>
      </c>
      <c r="AI27" s="881">
        <f>①CO2排出量の現状把握!AC37</f>
        <v>2.0584243804690709</v>
      </c>
      <c r="AJ27" s="881">
        <f>①CO2排出量の現状把握!AD37</f>
        <v>1.9466013939473079</v>
      </c>
      <c r="AK27" s="881">
        <f>①CO2排出量の現状把握!AE37</f>
        <v>1.8798402794539095</v>
      </c>
      <c r="AL27" s="881">
        <f>①CO2排出量の現状把握!AF37</f>
        <v>1.8626298732771591</v>
      </c>
      <c r="AM27" s="881">
        <f>①CO2排出量の現状把握!AG37</f>
        <v>1.6053275500462598</v>
      </c>
      <c r="AN27" s="881">
        <f>①CO2排出量の現状把握!AH37</f>
        <v>1.5101205970034062</v>
      </c>
      <c r="AO27" s="881">
        <f>①CO2排出量の現状把握!AI37</f>
        <v>1.5808018886338275</v>
      </c>
      <c r="AP27" s="882">
        <f>①CO2排出量の現状把握!AJ37</f>
        <v>1.5867397418905151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33.692886560712118</v>
      </c>
      <c r="AG28" s="881">
        <f>①CO2排出量の現状把握!AA38</f>
        <v>33.618716271851518</v>
      </c>
      <c r="AH28" s="881">
        <f>①CO2排出量の現状把握!AB38</f>
        <v>29.624210581576719</v>
      </c>
      <c r="AI28" s="881">
        <f>①CO2排出量の現状把握!AC38</f>
        <v>21.526546071271131</v>
      </c>
      <c r="AJ28" s="881">
        <f>①CO2排出量の現状把握!AD38</f>
        <v>25.25395818220591</v>
      </c>
      <c r="AK28" s="881">
        <f>①CO2排出量の現状把握!AE38</f>
        <v>26.690209978951756</v>
      </c>
      <c r="AL28" s="881">
        <f>①CO2排出量の現状把握!AF38</f>
        <v>22.959168764972897</v>
      </c>
      <c r="AM28" s="881">
        <f>①CO2排出量の現状把握!AG38</f>
        <v>20.430238241629691</v>
      </c>
      <c r="AN28" s="881">
        <f>①CO2排出量の現状把握!AH38</f>
        <v>20.752681804939272</v>
      </c>
      <c r="AO28" s="881">
        <f>①CO2排出量の現状把握!AI38</f>
        <v>27.874673570897723</v>
      </c>
      <c r="AP28" s="882">
        <f>①CO2排出量の現状把握!AJ38</f>
        <v>25.650958604337372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46.092773368626531</v>
      </c>
      <c r="AG29" s="883">
        <f>①CO2排出量の現状把握!AA39</f>
        <v>51.25129577237923</v>
      </c>
      <c r="AH29" s="883">
        <f>①CO2排出量の現状把握!AB39</f>
        <v>44.206942054739592</v>
      </c>
      <c r="AI29" s="883">
        <f>①CO2排出量の現状把握!AC39</f>
        <v>44.253922601662282</v>
      </c>
      <c r="AJ29" s="883">
        <f>①CO2排出量の現状把握!AD39</f>
        <v>51.091848136185867</v>
      </c>
      <c r="AK29" s="883">
        <f>①CO2排出量の現状把握!AE39</f>
        <v>36.082885400992936</v>
      </c>
      <c r="AL29" s="883">
        <f>①CO2排出量の現状把握!AF39</f>
        <v>30.608540497173742</v>
      </c>
      <c r="AM29" s="883">
        <f>①CO2排出量の現状把握!AG39</f>
        <v>29.531227157567912</v>
      </c>
      <c r="AN29" s="883">
        <f>①CO2排出量の現状把握!AH39</f>
        <v>33.071776337610366</v>
      </c>
      <c r="AO29" s="883">
        <f>①CO2排出量の現状把握!AI39</f>
        <v>31.564164320852719</v>
      </c>
      <c r="AP29" s="884">
        <f>①CO2排出量の現状把握!AJ39</f>
        <v>28.735891945775823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4.9437864411054772E-2</v>
      </c>
      <c r="AG32" s="461">
        <f t="shared" si="16"/>
        <v>3.3842721737129509E-2</v>
      </c>
      <c r="AH32" s="461">
        <f t="shared" si="16"/>
        <v>3.6269165047316525E-2</v>
      </c>
      <c r="AI32" s="461">
        <f t="shared" si="16"/>
        <v>2.9088652714491358E-2</v>
      </c>
      <c r="AJ32" s="461">
        <f t="shared" si="16"/>
        <v>3.9685655017215236E-2</v>
      </c>
      <c r="AK32" s="461">
        <f t="shared" si="16"/>
        <v>4.8657883246031562E-2</v>
      </c>
      <c r="AL32" s="461">
        <f t="shared" si="16"/>
        <v>4.0639372006710896E-2</v>
      </c>
      <c r="AM32" s="461">
        <f t="shared" si="16"/>
        <v>4.2656366490945875E-2</v>
      </c>
      <c r="AN32" s="461">
        <f t="shared" si="16"/>
        <v>2.3173615886514436E-2</v>
      </c>
      <c r="AO32" s="461">
        <f t="shared" si="16"/>
        <v>2.9413024712997882E-2</v>
      </c>
      <c r="AP32" s="461">
        <f t="shared" si="16"/>
        <v>3.3315972403818048E-2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7.3820729007100239E-2</v>
      </c>
      <c r="AG33" s="458">
        <f t="shared" ref="AG33:AP33" si="17">IFERROR(IF(G22/AG25&gt;1,1,G22/AG25),0)</f>
        <v>5.3764427224286322E-2</v>
      </c>
      <c r="AH33" s="458">
        <f t="shared" si="17"/>
        <v>5.6561978996895065E-2</v>
      </c>
      <c r="AI33" s="458">
        <f t="shared" si="17"/>
        <v>4.4679792810347944E-2</v>
      </c>
      <c r="AJ33" s="458">
        <f t="shared" si="17"/>
        <v>6.3259653243357541E-2</v>
      </c>
      <c r="AK33" s="458">
        <f t="shared" si="17"/>
        <v>7.2707053899636012E-2</v>
      </c>
      <c r="AL33" s="458">
        <f t="shared" si="17"/>
        <v>5.8835985829211408E-2</v>
      </c>
      <c r="AM33" s="458">
        <f t="shared" si="17"/>
        <v>6.115786765046622E-2</v>
      </c>
      <c r="AN33" s="458">
        <f>IFERROR(IF(N22/AN25&gt;1,1,N22/AN25),0)</f>
        <v>3.5056394726393596E-2</v>
      </c>
      <c r="AO33" s="458">
        <f t="shared" si="17"/>
        <v>4.486162282223078E-2</v>
      </c>
      <c r="AP33" s="458">
        <f t="shared" si="17"/>
        <v>5.0213044612992912E-2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0.12040917585007625</v>
      </c>
      <c r="AG34" s="459">
        <f t="shared" ref="AG34:AP36" si="18">IFERROR(IF(G23/AG26&gt;1,1,G23/AG26),0)</f>
        <v>9.1689772093555458E-2</v>
      </c>
      <c r="AH34" s="459">
        <f t="shared" si="18"/>
        <v>9.4320005209421603E-2</v>
      </c>
      <c r="AI34" s="459">
        <f t="shared" si="18"/>
        <v>6.2546288304053829E-2</v>
      </c>
      <c r="AJ34" s="459">
        <f t="shared" si="18"/>
        <v>9.2518233795719232E-2</v>
      </c>
      <c r="AK34" s="459">
        <f t="shared" si="18"/>
        <v>0.11945472331717202</v>
      </c>
      <c r="AL34" s="459">
        <f t="shared" si="18"/>
        <v>9.2379653360120093E-2</v>
      </c>
      <c r="AM34" s="459">
        <f t="shared" si="18"/>
        <v>9.0422426051164545E-2</v>
      </c>
      <c r="AN34" s="459">
        <f t="shared" si="18"/>
        <v>5.3535983656029962E-2</v>
      </c>
      <c r="AO34" s="459">
        <f t="shared" si="18"/>
        <v>8.798831131969391E-2</v>
      </c>
      <c r="AP34" s="459">
        <f t="shared" si="18"/>
        <v>9.6700012543113958E-2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6.899</v>
      </c>
      <c r="G55" s="885">
        <f t="shared" ref="G55:P55" si="32">SUM(G56,G57,G60,G61,G62,G63,G64,G65,)</f>
        <v>4.681</v>
      </c>
      <c r="H55" s="885">
        <f t="shared" si="32"/>
        <v>4.4690000000000003</v>
      </c>
      <c r="I55" s="885">
        <f t="shared" si="32"/>
        <v>3.6890000000000001</v>
      </c>
      <c r="J55" s="885">
        <f t="shared" si="32"/>
        <v>5.4409999999999998</v>
      </c>
      <c r="K55" s="885">
        <f t="shared" si="32"/>
        <v>5.3079999999999998</v>
      </c>
      <c r="L55" s="885">
        <f t="shared" si="32"/>
        <v>4.0220000000000002</v>
      </c>
      <c r="M55" s="885">
        <f t="shared" si="32"/>
        <v>4.1639999999999997</v>
      </c>
      <c r="N55" s="885">
        <f t="shared" si="32"/>
        <v>2.2610000000000001</v>
      </c>
      <c r="O55" s="885">
        <f t="shared" si="32"/>
        <v>2.6960000000000002</v>
      </c>
      <c r="P55" s="886">
        <f t="shared" si="32"/>
        <v>2.8450000000000002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6.899</v>
      </c>
      <c r="G56" s="887">
        <f>IFERROR(VLOOKUP(年度マスタ!$K$4&amp;"_"&amp;G$54,データシート1!$A:$CE,MATCH("bc_"&amp;$C56,データシート1!$A$1:$CE$1,0),0),0)</f>
        <v>4.681</v>
      </c>
      <c r="H56" s="887">
        <f>IFERROR(VLOOKUP(年度マスタ!$K$4&amp;"_"&amp;H$54,データシート1!$A:$CE,MATCH("bc_"&amp;$C56,データシート1!$A$1:$CE$1,0),0),0)</f>
        <v>4.4690000000000003</v>
      </c>
      <c r="I56" s="887">
        <f>IFERROR(VLOOKUP(年度マスタ!$K$4&amp;"_"&amp;I$54,データシート1!$A:$CE,MATCH("bc_"&amp;$C56,データシート1!$A$1:$CE$1,0),0),0)</f>
        <v>3.6890000000000001</v>
      </c>
      <c r="J56" s="887">
        <f>IFERROR(VLOOKUP(年度マスタ!$K$4&amp;"_"&amp;J$54,データシート1!$A:$CE,MATCH("bc_"&amp;$C56,データシート1!$A$1:$CE$1,0),0),0)</f>
        <v>5.4409999999999998</v>
      </c>
      <c r="K56" s="887">
        <f>IFERROR(VLOOKUP(年度マスタ!$K$4&amp;"_"&amp;K$54,データシート1!$A:$CE,MATCH("bc_"&amp;$C56,データシート1!$A$1:$CE$1,0),0),0)</f>
        <v>5.3079999999999998</v>
      </c>
      <c r="L56" s="887">
        <f>IFERROR(VLOOKUP(年度マスタ!$K$4&amp;"_"&amp;L$54,データシート1!$A:$CE,MATCH("bc_"&amp;$C56,データシート1!$A$1:$CE$1,0),0),0)</f>
        <v>4.0220000000000002</v>
      </c>
      <c r="M56" s="887">
        <f>IFERROR(VLOOKUP(年度マスタ!$K$4&amp;"_"&amp;M$54,データシート1!$A:$CE,MATCH("bc_"&amp;$C56,データシート1!$A$1:$CE$1,0),0),0)</f>
        <v>4.1639999999999997</v>
      </c>
      <c r="N56" s="887">
        <f>IFERROR(VLOOKUP(年度マスタ!$K$4&amp;"_"&amp;N$54,データシート1!$A:$CE,MATCH("bc_"&amp;$C56,データシート1!$A$1:$CE$1,0),0),0)</f>
        <v>2.2610000000000001</v>
      </c>
      <c r="O56" s="887">
        <f>IFERROR(VLOOKUP(年度マスタ!$K$4&amp;"_"&amp;O$54,データシート1!$A:$CE,MATCH("bc_"&amp;$C56,データシート1!$A$1:$CE$1,0),0),0)</f>
        <v>2.6960000000000002</v>
      </c>
      <c r="P56" s="888">
        <f>IFERROR(VLOOKUP(年度マスタ!$K$4&amp;"_"&amp;P$54,データシート1!$A:$CE,MATCH("bc_"&amp;$C56,データシート1!$A$1:$CE$1,0),0),0)</f>
        <v>2.8450000000000002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西都市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5550.32</v>
      </c>
      <c r="K6" s="619">
        <f>VLOOKUP(年度マスタ!$K$4&amp;"_"&amp;K$5,データシート1!$A:$BT,MATCH("cb_"&amp;$G6,データシート1!$A$1:$BT$1,0),0)</f>
        <v>6009.96</v>
      </c>
      <c r="L6" s="619">
        <f>VLOOKUP(年度マスタ!$K$4&amp;"_"&amp;L$5,データシート1!$A:$BT,MATCH("cb_"&amp;$G6,データシート1!$A$1:$BT$1,0),0)</f>
        <v>6375.92</v>
      </c>
      <c r="M6" s="619">
        <f>VLOOKUP(年度マスタ!$K$4&amp;"_"&amp;M$5,データシート1!$A:$BT,MATCH("cb_"&amp;$G6,データシート1!$A$1:$BT$1,0),0)</f>
        <v>6678.09</v>
      </c>
      <c r="N6" s="619">
        <f>VLOOKUP(年度マスタ!$K$4&amp;"_"&amp;N$5,データシート1!$A:$BT,MATCH("cb_"&amp;$G6,データシート1!$A$1:$BT$1,0),0)</f>
        <v>7198.1200000000008</v>
      </c>
      <c r="O6" s="619">
        <f>VLOOKUP(年度マスタ!$K$4&amp;"_"&amp;O$5,データシート1!$A:$BT,MATCH("cb_"&amp;$G6,データシート1!$A$1:$BT$1,0),0)</f>
        <v>7458.909999999998</v>
      </c>
      <c r="P6" s="619">
        <f>VLOOKUP(年度マスタ!$K$4&amp;"_"&amp;P$5,データシート1!$A:$BT,MATCH("cb_"&amp;$G6,データシート1!$A$1:$BT$1,0),0)</f>
        <v>7816.8699999999953</v>
      </c>
      <c r="Q6" s="619">
        <f>VLOOKUP(年度マスタ!$K$4&amp;"_"&amp;Q$5,データシート1!$A:$BT,MATCH("cb_"&amp;$G6,データシート1!$A$1:$BT$1,0),0)</f>
        <v>8177.1399999999885</v>
      </c>
      <c r="R6" s="633">
        <f>VLOOKUP(年度マスタ!$K$4&amp;"_"&amp;R$5,データシート1!$A:$BT,MATCH("cb_"&amp;$G6,データシート1!$A$1:$BT$1,0),0)</f>
        <v>8461.6399999999849</v>
      </c>
      <c r="S6" s="568"/>
      <c r="T6" s="190"/>
      <c r="U6" s="581"/>
      <c r="V6" s="195"/>
      <c r="W6" s="195"/>
      <c r="X6" s="195"/>
      <c r="Y6" s="196" t="s">
        <v>372</v>
      </c>
      <c r="Z6" s="663" t="s">
        <v>373</v>
      </c>
      <c r="AA6" s="663"/>
      <c r="AB6" s="663"/>
      <c r="AC6" s="664">
        <f>SUM(AC7:AC8)</f>
        <v>997307</v>
      </c>
      <c r="AD6" s="664">
        <f>SUM(AD7:AD8)</f>
        <v>1358509.9290000002</v>
      </c>
      <c r="AE6" s="665">
        <f>$AD6*3600/100000000</f>
        <v>48.906357444000008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30830.799999999999</v>
      </c>
      <c r="K7" s="617">
        <f>VLOOKUP(年度マスタ!$K$4&amp;"_"&amp;K$5,データシート1!$A:$BT,MATCH("cb_"&amp;$G7,データシート1!$A$1:$BT$1,0),0)</f>
        <v>33773.1</v>
      </c>
      <c r="L7" s="617">
        <f>VLOOKUP(年度マスタ!$K$4&amp;"_"&amp;L$5,データシート1!$A:$BT,MATCH("cb_"&amp;$G7,データシート1!$A$1:$BT$1,0),0)</f>
        <v>35306.400000000031</v>
      </c>
      <c r="M7" s="617">
        <f>VLOOKUP(年度マスタ!$K$4&amp;"_"&amp;M$5,データシート1!$A:$BT,MATCH("cb_"&amp;$G7,データシート1!$A$1:$BT$1,0),0)</f>
        <v>38135</v>
      </c>
      <c r="N7" s="617">
        <f>VLOOKUP(年度マスタ!$K$4&amp;"_"&amp;N$5,データシート1!$A:$BT,MATCH("cb_"&amp;$G7,データシート1!$A$1:$BT$1,0),0)</f>
        <v>40685.800000000047</v>
      </c>
      <c r="O7" s="617">
        <f>VLOOKUP(年度マスタ!$K$4&amp;"_"&amp;O$5,データシート1!$A:$BT,MATCH("cb_"&amp;$G7,データシート1!$A$1:$BT$1,0),0)</f>
        <v>42915.399999999921</v>
      </c>
      <c r="P7" s="617">
        <f>VLOOKUP(年度マスタ!$K$4&amp;"_"&amp;P$5,データシート1!$A:$BT,MATCH("cb_"&amp;$G7,データシート1!$A$1:$BT$1,0),0)</f>
        <v>43755.399999999921</v>
      </c>
      <c r="Q7" s="617">
        <f>VLOOKUP(年度マスタ!$K$4&amp;"_"&amp;Q$5,データシート1!$A:$BT,MATCH("cb_"&amp;$G7,データシート1!$A$1:$BT$1,0),0)</f>
        <v>46996.899999999921</v>
      </c>
      <c r="R7" s="634">
        <f>VLOOKUP(年度マスタ!$K$4&amp;"_"&amp;R$5,データシート1!$A:$BT,MATCH("cb_"&amp;$G7,データシート1!$A$1:$BT$1,0),0)</f>
        <v>49755.199999999888</v>
      </c>
      <c r="S7" s="568"/>
      <c r="T7" s="190"/>
      <c r="U7" s="581"/>
      <c r="V7" s="195"/>
      <c r="W7" s="195"/>
      <c r="X7" s="195"/>
      <c r="Y7" s="196" t="s">
        <v>375</v>
      </c>
      <c r="Z7" s="212" t="s">
        <v>376</v>
      </c>
      <c r="AA7" s="212"/>
      <c r="AB7" s="212"/>
      <c r="AC7" s="1022">
        <f>VLOOKUP(年度マスタ!$K$4&amp;"_"&amp;年度マスタ!$K$9,データシート3!A:AB,MATCH("ea_"&amp;$Y7&amp;"_設備",データシート3!$A$1:$AB$1,0),0)</f>
        <v>228624</v>
      </c>
      <c r="AD7" s="1022">
        <f>VLOOKUP(年度マスタ!$K$4&amp;"_"&amp;年度マスタ!$K$9,データシート3!A:AB,MATCH("ea_"&amp;$Y7&amp;"_年間発電",データシート3!$A$1:$AB$1,0),0)/10^3</f>
        <v>312092.592</v>
      </c>
      <c r="AE7" s="554">
        <f t="shared" ref="AE7:AE16" si="0">$AD7*3600/100000000</f>
        <v>11.235333312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768683</v>
      </c>
      <c r="AD8" s="1022">
        <f>VLOOKUP(年度マスタ!$K$4&amp;"_"&amp;年度マスタ!$K$9,データシート3!A:AB,MATCH("ea_"&amp;$Y8&amp;"_年間発電",データシート3!$A$1:$AB$1,0),0)/10^3</f>
        <v>1046417.3370000002</v>
      </c>
      <c r="AE8" s="554">
        <f t="shared" si="0"/>
        <v>37.671024132000007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330</v>
      </c>
      <c r="P9" s="617">
        <f>VLOOKUP(年度マスタ!$K$4&amp;"_"&amp;P$5,データシート1!$A:$BT,MATCH("cb_"&amp;$G9,データシート1!$A$1:$BT$1,0),0)</f>
        <v>330</v>
      </c>
      <c r="Q9" s="617">
        <f>VLOOKUP(年度マスタ!$K$4&amp;"_"&amp;Q$5,データシート1!$A:$BT,MATCH("cb_"&amp;$G9,データシート1!$A$1:$BT$1,0),0)</f>
        <v>11830</v>
      </c>
      <c r="R9" s="634">
        <f>VLOOKUP(年度マスタ!$K$4&amp;"_"&amp;R$5,データシート1!$A:$BT,MATCH("cb_"&amp;$G9,データシート1!$A$1:$BT$1,0),0)</f>
        <v>11830</v>
      </c>
      <c r="S9" s="568"/>
      <c r="T9" s="190"/>
      <c r="U9" s="581"/>
      <c r="V9" s="195"/>
      <c r="W9" s="195"/>
      <c r="X9" s="195"/>
      <c r="Y9" s="196" t="s">
        <v>381</v>
      </c>
      <c r="Z9" s="208" t="s">
        <v>377</v>
      </c>
      <c r="AA9" s="208"/>
      <c r="AB9" s="208"/>
      <c r="AC9" s="666">
        <f>VLOOKUP(年度マスタ!$K$4&amp;"_"&amp;年度マスタ!$K$9,データシート3!A:AB,MATCH("ea_"&amp;$Y9&amp;"_設備",データシート3!$A$1:$AB$1,0),0)</f>
        <v>82600</v>
      </c>
      <c r="AD9" s="666">
        <f>VLOOKUP(年度マスタ!$K$4&amp;"_"&amp;年度マスタ!$K$9,データシート3!A:AB,MATCH("ea_"&amp;$Y9&amp;"_年間発電",データシート3!$A$1:$AB$1,0),0)/10^3</f>
        <v>176867.27</v>
      </c>
      <c r="AE9" s="667">
        <f t="shared" si="0"/>
        <v>6.3672217199999999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12666</v>
      </c>
      <c r="AD10" s="666">
        <f>SUM(AD11:AD12)</f>
        <v>71255.055999999997</v>
      </c>
      <c r="AE10" s="667">
        <f t="shared" si="0"/>
        <v>2.5651820160000001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40</v>
      </c>
      <c r="M11" s="654">
        <f>VLOOKUP(年度マスタ!$K$4&amp;"_"&amp;M$5,データシート1!$A:$BT,MATCH("cb_"&amp;$G11,データシート1!$A$1:$BT$1,0),0)</f>
        <v>40</v>
      </c>
      <c r="N11" s="654">
        <f>VLOOKUP(年度マスタ!$K$4&amp;"_"&amp;N$5,データシート1!$A:$BT,MATCH("cb_"&amp;$G11,データシート1!$A$1:$BT$1,0),0)</f>
        <v>40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12666</v>
      </c>
      <c r="AD11" s="1022">
        <f>VLOOKUP(年度マスタ!$K$4&amp;"_"&amp;年度マスタ!$K$9,データシート3!A:AB,MATCH("ea_"&amp;$Y11&amp;"_年間発電",データシート3!$A$1:$AB$1,0),0)/10^3</f>
        <v>71255.055999999997</v>
      </c>
      <c r="AE11" s="554">
        <f t="shared" si="0"/>
        <v>2.5651820160000001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36381.119999999995</v>
      </c>
      <c r="K12" s="651">
        <f t="shared" ref="K12:Q12" si="1">SUM(K6:K11)</f>
        <v>39783.06</v>
      </c>
      <c r="L12" s="651">
        <f t="shared" si="1"/>
        <v>41722.320000000029</v>
      </c>
      <c r="M12" s="651">
        <f t="shared" si="1"/>
        <v>44853.09</v>
      </c>
      <c r="N12" s="651">
        <f t="shared" si="1"/>
        <v>47923.920000000049</v>
      </c>
      <c r="O12" s="651">
        <f t="shared" si="1"/>
        <v>50704.309999999918</v>
      </c>
      <c r="P12" s="651">
        <f t="shared" si="1"/>
        <v>51902.269999999917</v>
      </c>
      <c r="Q12" s="651">
        <f t="shared" si="1"/>
        <v>67004.039999999906</v>
      </c>
      <c r="R12" s="652">
        <f t="shared" ref="R12" si="2">SUM(R6:R11)</f>
        <v>70046.83999999988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3.04229109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17.383532979999998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6661.0500383999997</v>
      </c>
      <c r="K19" s="615">
        <f>K6*別紙!$C5/100*別紙!$E5/10^3</f>
        <v>7212.6731951999991</v>
      </c>
      <c r="L19" s="615">
        <f>L6*別紙!$C5/100*別紙!$E5/10^3</f>
        <v>7651.869110399999</v>
      </c>
      <c r="M19" s="615">
        <f>M6*別紙!$C5/100*別紙!$E5/10^3</f>
        <v>8014.5093707999995</v>
      </c>
      <c r="N19" s="615">
        <f>N6*別紙!$C5/100*別紙!$E5/10^3</f>
        <v>8638.6077744000013</v>
      </c>
      <c r="O19" s="615">
        <f>O6*別紙!$C5/100*別紙!$E5/10^3</f>
        <v>8951.5870691999971</v>
      </c>
      <c r="P19" s="615">
        <f>P6*別紙!$C5/100*別紙!$E5/10^3</f>
        <v>9381.1820243999937</v>
      </c>
      <c r="Q19" s="615">
        <f>Q6*別紙!$C5/100*別紙!$E5/10^3</f>
        <v>9813.5492567999863</v>
      </c>
      <c r="R19" s="639">
        <f>R6*別紙!$C5/100*別紙!$E5/10^3</f>
        <v>10154.983396799982</v>
      </c>
      <c r="S19" s="572"/>
      <c r="T19" s="191"/>
      <c r="U19" s="588"/>
      <c r="W19" s="201"/>
      <c r="X19" s="201"/>
      <c r="Y19" s="173"/>
      <c r="Z19" s="628" t="s">
        <v>389</v>
      </c>
      <c r="AA19" s="671"/>
      <c r="AB19" s="672"/>
      <c r="AC19" s="673">
        <f>SUM($AC$6,$AC$9,$AC$10,$AC$13)</f>
        <v>1092573</v>
      </c>
      <c r="AD19" s="673">
        <f>SUM($AD$6,$AD$9,$AD$10,$AD$13)</f>
        <v>1606632.2550000004</v>
      </c>
      <c r="AE19" s="674">
        <f>SUM($AE$6,$AE$9,$AE$10,$AE$13,$AE$17,$AE$18)</f>
        <v>78.26458525000001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40781.749007999992</v>
      </c>
      <c r="K20" s="617">
        <f>K7*別紙!$C6/100*別紙!$E6/10^3</f>
        <v>44673.705755999996</v>
      </c>
      <c r="L20" s="617">
        <f>L7*別紙!$C6/100*別紙!$E6/10^3</f>
        <v>46701.893664000039</v>
      </c>
      <c r="M20" s="617">
        <f>M7*別紙!$C6/100*別紙!$E6/10^3</f>
        <v>50443.452600000004</v>
      </c>
      <c r="N20" s="617">
        <f>N7*別紙!$C6/100*別紙!$E6/10^3</f>
        <v>53817.548808000058</v>
      </c>
      <c r="O20" s="617">
        <f>O7*別紙!$C6/100*別紙!$E6/10^3</f>
        <v>56766.774503999892</v>
      </c>
      <c r="P20" s="617">
        <f>P7*別紙!$C6/100*別紙!$E6/10^3</f>
        <v>57877.892903999898</v>
      </c>
      <c r="Q20" s="617">
        <f>Q7*別紙!$C6/100*別紙!$E6/10^3</f>
        <v>62165.619443999894</v>
      </c>
      <c r="R20" s="634">
        <f>R7*別紙!$C6/100*別紙!$E6/10^3</f>
        <v>65814.188351999852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1734.48</v>
      </c>
      <c r="P22" s="617">
        <f>P9*別紙!$C8/100*別紙!$E8/10^3</f>
        <v>1734.48</v>
      </c>
      <c r="Q22" s="617">
        <f>Q9*別紙!$C8/100*別紙!$E8/10^3</f>
        <v>62178.48</v>
      </c>
      <c r="R22" s="634">
        <f>R9*別紙!$C8/100*別紙!$E8/10^3</f>
        <v>62178.48</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280.32</v>
      </c>
      <c r="M24" s="654">
        <f>M11*別紙!$C10/100*別紙!$E10/10^3</f>
        <v>280.32</v>
      </c>
      <c r="N24" s="654">
        <f>N11*別紙!$C10/100*別紙!$E10/10^3</f>
        <v>280.32</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47442.799046399989</v>
      </c>
      <c r="K25" s="657">
        <f t="shared" si="3"/>
        <v>51886.378951199993</v>
      </c>
      <c r="L25" s="657">
        <f t="shared" si="3"/>
        <v>54634.082774400034</v>
      </c>
      <c r="M25" s="657">
        <f t="shared" si="3"/>
        <v>58738.281970800002</v>
      </c>
      <c r="N25" s="657">
        <f t="shared" si="3"/>
        <v>62736.476582400057</v>
      </c>
      <c r="O25" s="657">
        <f t="shared" si="3"/>
        <v>67452.841573199883</v>
      </c>
      <c r="P25" s="657">
        <f t="shared" si="3"/>
        <v>68993.554928399884</v>
      </c>
      <c r="Q25" s="657">
        <f t="shared" si="3"/>
        <v>134157.64870079988</v>
      </c>
      <c r="R25" s="658">
        <f t="shared" ref="R25" si="4">SUM(R19:R24)</f>
        <v>138147.65174879984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183327.65080842155</v>
      </c>
      <c r="K26" s="654">
        <f>(VLOOKUP(年度マスタ!$K$4&amp;"_"&amp;K$18,データシート1!$A:$BT,MATCH("da_合計",データシート1!$A$1:$BT$1,0),0))/10^3</f>
        <v>161285.75790477241</v>
      </c>
      <c r="L26" s="654">
        <f>(VLOOKUP(年度マスタ!$K$4&amp;"_"&amp;L$18,データシート1!$A:$BT,MATCH("da_合計",データシート1!$A$1:$BT$1,0),0))/10^3</f>
        <v>165647.78919974345</v>
      </c>
      <c r="M26" s="654">
        <f>(VLOOKUP(年度マスタ!$K$4&amp;"_"&amp;M$18,データシート1!$A:$BT,MATCH("da_合計",データシート1!$A$1:$BT$1,0),0))/10^3</f>
        <v>156030.12566434251</v>
      </c>
      <c r="N26" s="654">
        <f>(VLOOKUP(年度マスタ!$K$4&amp;"_"&amp;N$18,データシート1!$A:$BT,MATCH("da_合計",データシート1!$A$1:$BT$1,0),0))/10^3</f>
        <v>150167.04978754497</v>
      </c>
      <c r="O26" s="654">
        <f>(VLOOKUP(年度マスタ!$K$4&amp;"_"&amp;O$18,データシート1!$A:$BT,MATCH("da_合計",データシート1!$A$1:$BT$1,0),0))/10^3</f>
        <v>148478.18223892926</v>
      </c>
      <c r="P26" s="654">
        <f>(VLOOKUP(年度マスタ!$K$4&amp;"_"&amp;P$18,データシート1!$A:$BT,MATCH("da_合計",データシート1!$A$1:$BT$1,0),0))/10^3</f>
        <v>147658.18260696239</v>
      </c>
      <c r="Q26" s="654">
        <f>(VLOOKUP(年度マスタ!$K$4&amp;"_"&amp;Q$18,データシート1!$A:$BT,MATCH("da_合計",データシート1!$A$1:$BT$1,0),0))/10^3</f>
        <v>162060.77956349793</v>
      </c>
      <c r="R26" s="655">
        <f>Q26</f>
        <v>162060.77956349793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0.25878692514299434</v>
      </c>
      <c r="K27" s="839">
        <f t="shared" ref="K27:P27" si="5">K25/K26</f>
        <v>0.32170465405776966</v>
      </c>
      <c r="L27" s="839">
        <f t="shared" si="5"/>
        <v>0.32982077840182034</v>
      </c>
      <c r="M27" s="839">
        <f t="shared" si="5"/>
        <v>0.37645475013690533</v>
      </c>
      <c r="N27" s="839">
        <f t="shared" si="5"/>
        <v>0.41777791247253693</v>
      </c>
      <c r="O27" s="839">
        <f t="shared" si="5"/>
        <v>0.45429463478112631</v>
      </c>
      <c r="P27" s="839">
        <f t="shared" si="5"/>
        <v>0.46725182248820862</v>
      </c>
      <c r="Q27" s="839">
        <f>Q25/Q26</f>
        <v>0.82782304924205818</v>
      </c>
      <c r="R27" s="840">
        <f>R25/R26</f>
        <v>0.85244346053926912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0.85244346053926912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9.9137635850412344</v>
      </c>
      <c r="AA52" s="173"/>
      <c r="AB52" s="678" t="s">
        <v>413</v>
      </c>
      <c r="AC52" s="679">
        <f>$AD6</f>
        <v>1358509.9290000002</v>
      </c>
      <c r="AD52" s="680">
        <f>R19+R20</f>
        <v>75969.171748799839</v>
      </c>
      <c r="AE52" s="681">
        <f t="shared" ref="AE52:AE54" si="6">IFERROR(AD52/AC52,"-")</f>
        <v>5.5920954368526982E-2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1444571.4754365024</v>
      </c>
      <c r="Z53" s="1130"/>
      <c r="AA53" s="173"/>
      <c r="AB53" s="678" t="s">
        <v>377</v>
      </c>
      <c r="AC53" s="679">
        <f>$AD9</f>
        <v>176867.27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71255.055999999997</v>
      </c>
      <c r="AD54" s="679">
        <f>R22</f>
        <v>62178.48</v>
      </c>
      <c r="AE54" s="681">
        <f t="shared" si="6"/>
        <v>0.87261849881922771</v>
      </c>
      <c r="AF54" s="473"/>
      <c r="AG54" s="41"/>
      <c r="AH54" s="420"/>
      <c r="AI54" s="442" t="s">
        <v>440</v>
      </c>
      <c r="AJ54" s="443">
        <f>VLOOKUP(年度マスタ!$K$4&amp;"_"&amp;AJ$53,データシート1!$A$1:$BT$2000,MATCH("ca_太陽光発電（10kW未満）",データシート1!$A$1:$BT$1,0),0)</f>
        <v>1141</v>
      </c>
      <c r="AK54" s="443">
        <f>VLOOKUP(年度マスタ!$K$4&amp;"_"&amp;AK$53,データシート1!$A$1:$BT$2000,MATCH("ca_太陽光発電（10kW未満）",データシート1!$A$1:$BT$1,0),0)</f>
        <v>1204</v>
      </c>
      <c r="AL54" s="443">
        <f>VLOOKUP(年度マスタ!$K$4&amp;"_"&amp;AL$53,データシート1!$A$1:$BT$2000,MATCH("ca_太陽光発電（10kW未満）",データシート1!$A$1:$BT$1,0),0)</f>
        <v>1257</v>
      </c>
      <c r="AM54" s="443">
        <f>VLOOKUP(年度マスタ!$K$4&amp;"_"&amp;AM$53,データシート1!$A$1:$BT$2000,MATCH("ca_太陽光発電（10kW未満）",データシート1!$A$1:$BT$1,0),0)</f>
        <v>1306</v>
      </c>
      <c r="AN54" s="443">
        <f>VLOOKUP(年度マスタ!$K$4&amp;"_"&amp;AN$53,データシート1!$A$1:$BT$2000,MATCH("ca_太陽光発電（10kW未満）",データシート1!$A$1:$BT$1,0),0)</f>
        <v>1389</v>
      </c>
      <c r="AO54" s="443">
        <f>VLOOKUP(年度マスタ!$K$4&amp;"_"&amp;AO$53,データシート1!$A$1:$BT$2000,MATCH("ca_太陽光発電（10kW未満）",データシート1!$A$1:$BT$1,0),0)</f>
        <v>1428</v>
      </c>
      <c r="AP54" s="443">
        <f>VLOOKUP(年度マスタ!$K$4&amp;"_"&amp;AP$53,データシート1!$A$1:$BT$2000,MATCH("ca_太陽光発電（10kW未満）",データシート1!$A$1:$BT$1,0),0)</f>
        <v>1487</v>
      </c>
      <c r="AQ54" s="443">
        <f>VLOOKUP(年度マスタ!$K$4&amp;"_"&amp;AQ$53,データシート1!$A$1:$BT$2000,MATCH("ca_太陽光発電（10kW未満）",データシート1!$A$1:$BT$1,0),0)</f>
        <v>1545</v>
      </c>
      <c r="AR54" s="443">
        <f>VLOOKUP(年度マスタ!$K$4&amp;"_"&amp;AR$53,データシート1!$A$1:$BT$2000,MATCH("ca_太陽光発電（10kW未満）",データシート1!$A$1:$BT$1,0),0)</f>
        <v>1593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西都市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宮崎県</v>
      </c>
      <c r="AY12" s="1023" t="str">
        <f>年度マスタ!$J4</f>
        <v>西都市</v>
      </c>
      <c r="AZ12" s="1023" t="str">
        <f>年度マスタ!$K4</f>
        <v>45208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43203</v>
      </c>
      <c r="AY21" s="18" t="str">
        <f>IF(IFERROR(比較地域マスタ!$Z6,"")=0,"",IFERROR(比較地域マスタ!$Z6,""))</f>
        <v>人吉市</v>
      </c>
      <c r="BB21" s="110" t="str">
        <f t="shared" ref="BB21:BC68" si="0">AX21</f>
        <v>43203</v>
      </c>
      <c r="BC21" s="1031" t="str">
        <f t="shared" si="0"/>
        <v>人吉市</v>
      </c>
      <c r="BD21" s="34">
        <f>SUM(BE21,BI21:BK21,BQ21)</f>
        <v>154.18309273954185</v>
      </c>
      <c r="BE21" s="34">
        <f>SUM(BF21:BH21)</f>
        <v>24.224826401354186</v>
      </c>
      <c r="BF21" s="34">
        <f>VLOOKUP($AX21&amp;"_"&amp;$BC$14,データシート1!$A:$BT,MATCH($BC$12&amp;"_"&amp;BF$20,データシート1!$A$1:$BT$1,0),0)</f>
        <v>10.859455874167653</v>
      </c>
      <c r="BG21" s="34">
        <f>VLOOKUP($AX21&amp;"_"&amp;$BC$14,データシート1!$A:$BT,MATCH($BC$12&amp;"_"&amp;BG$20,データシート1!$A$1:$BT$1,0),0)</f>
        <v>2.3296191518803298</v>
      </c>
      <c r="BH21" s="34">
        <f>VLOOKUP($AX21&amp;"_"&amp;$BC$14,データシート1!$A:$BT,MATCH($BC$12&amp;"_"&amp;BH$20,データシート1!$A$1:$BT$1,0),0)</f>
        <v>11.035751375306203</v>
      </c>
      <c r="BI21" s="34">
        <f>VLOOKUP($AX21&amp;"_"&amp;$BC$14,データシート1!$A:$BT,MATCH($BC$12&amp;"_"&amp;BI$20,データシート1!$A$1:$BT$1,0),0)</f>
        <v>41.249230687626039</v>
      </c>
      <c r="BJ21" s="34">
        <f>VLOOKUP($AX21&amp;"_"&amp;$BC$14,データシート1!$A:$BT,MATCH($BC$12&amp;"_"&amp;BJ$20,データシート1!$A$1:$BT$1,0),0)</f>
        <v>27.983653262464419</v>
      </c>
      <c r="BK21" s="34">
        <f t="shared" ref="BK21:BK68" si="1">SUM(BL21,BO21:BP21)</f>
        <v>56.551123939065626</v>
      </c>
      <c r="BL21" s="34">
        <f t="shared" ref="BL21:BL67" si="2">SUM(BM21:BN21)</f>
        <v>54.733182963139065</v>
      </c>
      <c r="BM21" s="34">
        <f>VLOOKUP($AX21&amp;"_"&amp;$BC$14,データシート1!$A:$BT,MATCH($BC$12&amp;"_"&amp;BM$20,データシート1!$A$1:$BT$1,0),0)</f>
        <v>26.755944745437198</v>
      </c>
      <c r="BN21" s="34">
        <f>VLOOKUP($AX21&amp;"_"&amp;$BC$14,データシート1!$A:$BT,MATCH($BC$12&amp;"_"&amp;BN$20,データシート1!$A$1:$BT$1,0),0)</f>
        <v>27.977238217701867</v>
      </c>
      <c r="BO21" s="34">
        <f>VLOOKUP($AX21&amp;"_"&amp;$BC$14,データシート1!$A:$BT,MATCH($BC$12&amp;"_"&amp;BO$20,データシート1!$A$1:$BT$1,0),0)</f>
        <v>1.8179409759265599</v>
      </c>
      <c r="BP21" s="34">
        <f>VLOOKUP($AX21&amp;"_"&amp;$BC$14,データシート1!$A:$BT,MATCH($BC$12&amp;"_"&amp;BP$20,データシート1!$A$1:$BT$1,0),0)</f>
        <v>0</v>
      </c>
      <c r="BQ21" s="34">
        <f>VLOOKUP($AX21&amp;"_"&amp;$BC$14,データシート1!$A:$BT,MATCH($BC$12&amp;"_"&amp;BQ$20,データシート1!$A$1:$BT$1,0),0)</f>
        <v>4.1742584490315791</v>
      </c>
      <c r="BR21" s="35">
        <f t="shared" ref="BR21:BR68" si="3">BD21</f>
        <v>154.18309273954185</v>
      </c>
      <c r="BT21" s="111" t="str">
        <f t="shared" ref="BT21:BT68" si="4">AY21</f>
        <v>人吉市</v>
      </c>
      <c r="BU21" s="34">
        <f>BD21</f>
        <v>154.18309273954185</v>
      </c>
      <c r="BV21" s="60">
        <f>BE21/$BR21</f>
        <v>0.1571172686377271</v>
      </c>
      <c r="BW21" s="60">
        <f t="shared" ref="BW21:CH42" si="5">BF21/$BR21</f>
        <v>7.0432209402572402E-2</v>
      </c>
      <c r="BX21" s="60">
        <f t="shared" si="5"/>
        <v>1.5109433274994068E-2</v>
      </c>
      <c r="BY21" s="60">
        <f t="shared" si="5"/>
        <v>7.1575625960160622E-2</v>
      </c>
      <c r="BZ21" s="60">
        <f t="shared" si="5"/>
        <v>0.26753407234674859</v>
      </c>
      <c r="CA21" s="60">
        <f t="shared" si="5"/>
        <v>0.18149625075777015</v>
      </c>
      <c r="CB21" s="60">
        <f t="shared" si="5"/>
        <v>0.36677902183864097</v>
      </c>
      <c r="CC21" s="60">
        <f t="shared" si="5"/>
        <v>0.3549882285446086</v>
      </c>
      <c r="CD21" s="60">
        <f t="shared" si="5"/>
        <v>0.17353358445491449</v>
      </c>
      <c r="CE21" s="60">
        <f t="shared" si="5"/>
        <v>0.18145464408969411</v>
      </c>
      <c r="CF21" s="60">
        <f t="shared" si="5"/>
        <v>1.1790793294032363E-2</v>
      </c>
      <c r="CG21" s="60">
        <f t="shared" si="5"/>
        <v>0</v>
      </c>
      <c r="CH21" s="60">
        <f>BQ21/$BR21</f>
        <v>2.7073386419113173E-2</v>
      </c>
      <c r="CI21" s="112">
        <f t="shared" ref="CI21:CI68" si="6">BR21/$BR21</f>
        <v>1</v>
      </c>
      <c r="CK21" s="113" t="str">
        <f t="shared" ref="CK21:CK68" si="7">AY21</f>
        <v>人吉市</v>
      </c>
      <c r="CL21" s="114">
        <f>CN21+CP21+CR21</f>
        <v>24.224826401354186</v>
      </c>
      <c r="CM21" s="61">
        <f>IF(IF(CL21=0,0,CW21/CL21)&gt;1,1,IF(CL21=0,0,CW21/CL21))</f>
        <v>0</v>
      </c>
      <c r="CN21" s="62">
        <f>BF21</f>
        <v>10.859455874167653</v>
      </c>
      <c r="CO21" s="61">
        <f>IF(IF(CN21=0,0,CX21/CN21)&gt;1,1,IF(CN21=0,0,CX21/CN21))</f>
        <v>0</v>
      </c>
      <c r="CP21" s="62">
        <f t="shared" ref="CP21:CP68" si="8">BG21</f>
        <v>2.3296191518803298</v>
      </c>
      <c r="CQ21" s="61">
        <f>IF(IF(CP21=0,0,CY21/CP21)&gt;1,1,IF(CP21=0,0,CY21/CP21))</f>
        <v>0</v>
      </c>
      <c r="CR21" s="62">
        <f t="shared" ref="CR21:CR68" si="9">BH21</f>
        <v>11.035751375306203</v>
      </c>
      <c r="CS21" s="61">
        <f>IF(IF(CR21=0,0,CZ21/CR21)&gt;1,1,IF(CR21=0,0,CZ21/CR21))</f>
        <v>0</v>
      </c>
      <c r="CT21" s="62">
        <f t="shared" ref="CT21:CT68" si="10">BI21</f>
        <v>41.249230687626039</v>
      </c>
      <c r="CU21" s="63">
        <f>IF(IF(CT21=0,0,DA21/CT21)&gt;1,1,IF(CT21=0,0,DA21/CT21))</f>
        <v>0.27389601725079393</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11.298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11.298</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26213</v>
      </c>
      <c r="AY22" s="18" t="str">
        <f>IF(IFERROR(比較地域マスタ!$Z7,"")=0,"",IFERROR(比較地域マスタ!$Z7,""))</f>
        <v>南丹市</v>
      </c>
      <c r="BB22" s="110" t="str">
        <f t="shared" si="0"/>
        <v>26213</v>
      </c>
      <c r="BC22" s="1031" t="str">
        <f t="shared" si="0"/>
        <v>南丹市</v>
      </c>
      <c r="BD22" s="34">
        <f t="shared" ref="BD22:BD68" si="14">SUM(BE22,BI22:BK22,BQ22)</f>
        <v>187.9637358429988</v>
      </c>
      <c r="BE22" s="34">
        <f t="shared" ref="BE22:BE67" si="15">SUM(BF22:BH22)</f>
        <v>61.547763352468678</v>
      </c>
      <c r="BF22" s="34">
        <f>VLOOKUP($AX22&amp;"_"&amp;$BC$14,データシート1!$A:$BT,MATCH($BC$12&amp;"_"&amp;BF$20,データシート1!$A$1:$BT$1,0),0)</f>
        <v>43.662976800282408</v>
      </c>
      <c r="BG22" s="34">
        <f>VLOOKUP($AX22&amp;"_"&amp;$BC$14,データシート1!$A:$BT,MATCH($BC$12&amp;"_"&amp;BG$20,データシート1!$A$1:$BT$1,0),0)</f>
        <v>1.7813906437062157</v>
      </c>
      <c r="BH22" s="34">
        <f>VLOOKUP($AX22&amp;"_"&amp;$BC$14,データシート1!$A:$BT,MATCH($BC$12&amp;"_"&amp;BH$20,データシート1!$A$1:$BT$1,0),0)</f>
        <v>16.103395908480056</v>
      </c>
      <c r="BI22" s="34">
        <f>VLOOKUP($AX22&amp;"_"&amp;$BC$14,データシート1!$A:$BT,MATCH($BC$12&amp;"_"&amp;BI$20,データシート1!$A$1:$BT$1,0),0)</f>
        <v>33.745544075176788</v>
      </c>
      <c r="BJ22" s="34">
        <f>VLOOKUP($AX22&amp;"_"&amp;$BC$14,データシート1!$A:$BT,MATCH($BC$12&amp;"_"&amp;BJ$20,データシート1!$A$1:$BT$1,0),0)</f>
        <v>31.184483848997857</v>
      </c>
      <c r="BK22" s="34">
        <f t="shared" si="1"/>
        <v>61.485944566355499</v>
      </c>
      <c r="BL22" s="34">
        <f t="shared" si="2"/>
        <v>59.688731013555028</v>
      </c>
      <c r="BM22" s="34">
        <f>VLOOKUP($AX22&amp;"_"&amp;$BC$14,データシート1!$A:$BT,MATCH($BC$12&amp;"_"&amp;BM$20,データシート1!$A$1:$BT$1,0),0)</f>
        <v>24.76481099291939</v>
      </c>
      <c r="BN22" s="34">
        <f>VLOOKUP($AX22&amp;"_"&amp;$BC$14,データシート1!$A:$BT,MATCH($BC$12&amp;"_"&amp;BN$20,データシート1!$A$1:$BT$1,0),0)</f>
        <v>34.923920020635641</v>
      </c>
      <c r="BO22" s="34">
        <f>VLOOKUP($AX22&amp;"_"&amp;$BC$14,データシート1!$A:$BT,MATCH($BC$12&amp;"_"&amp;BO$20,データシート1!$A$1:$BT$1,0),0)</f>
        <v>1.79721355280047</v>
      </c>
      <c r="BP22" s="34">
        <f>VLOOKUP($AX22&amp;"_"&amp;$BC$14,データシート1!$A:$BT,MATCH($BC$12&amp;"_"&amp;BP$20,データシート1!$A$1:$BT$1,0),0)</f>
        <v>0</v>
      </c>
      <c r="BQ22" s="34">
        <f>VLOOKUP($AX22&amp;"_"&amp;$BC$14,データシート1!$A:$BT,MATCH($BC$12&amp;"_"&amp;BQ$20,データシート1!$A$1:$BT$1,0),0)</f>
        <v>0</v>
      </c>
      <c r="BR22" s="35">
        <f t="shared" si="3"/>
        <v>187.9637358429988</v>
      </c>
      <c r="BT22" s="121" t="str">
        <f t="shared" si="4"/>
        <v>南丹市</v>
      </c>
      <c r="BU22" s="33">
        <f>BD22</f>
        <v>187.9637358429988</v>
      </c>
      <c r="BV22" s="59">
        <f t="shared" ref="BV22:BZ68" si="16">BE22/$BR22</f>
        <v>0.32744488226110763</v>
      </c>
      <c r="BW22" s="59">
        <f t="shared" si="5"/>
        <v>0.23229468495323455</v>
      </c>
      <c r="BX22" s="59">
        <f t="shared" si="5"/>
        <v>9.4773102679453266E-3</v>
      </c>
      <c r="BY22" s="59">
        <f t="shared" si="5"/>
        <v>8.5672887039927759E-2</v>
      </c>
      <c r="BZ22" s="59">
        <f t="shared" si="5"/>
        <v>0.17953220563440792</v>
      </c>
      <c r="CA22" s="59">
        <f t="shared" si="5"/>
        <v>0.16590691661419968</v>
      </c>
      <c r="CB22" s="59">
        <f t="shared" si="5"/>
        <v>0.32711599549028492</v>
      </c>
      <c r="CC22" s="59">
        <f t="shared" si="5"/>
        <v>0.31755450457428375</v>
      </c>
      <c r="CD22" s="59">
        <f t="shared" si="5"/>
        <v>0.13175313249575327</v>
      </c>
      <c r="CE22" s="59">
        <f t="shared" si="5"/>
        <v>0.18580137207853051</v>
      </c>
      <c r="CF22" s="59">
        <f t="shared" si="5"/>
        <v>9.5614909160011349E-3</v>
      </c>
      <c r="CG22" s="59">
        <f t="shared" si="5"/>
        <v>0</v>
      </c>
      <c r="CH22" s="59">
        <f t="shared" si="5"/>
        <v>0</v>
      </c>
      <c r="CI22" s="122">
        <f t="shared" si="6"/>
        <v>1</v>
      </c>
      <c r="CK22" s="123" t="str">
        <f t="shared" si="7"/>
        <v>南丹市</v>
      </c>
      <c r="CL22" s="124">
        <f t="shared" ref="CL22:CL68" si="17">CN22+CP22+CR22</f>
        <v>61.547763352468678</v>
      </c>
      <c r="CM22" s="65">
        <f t="shared" ref="CM22:CM68" si="18">IF(IF(CL22=0,0,CW22/CL22)&gt;1,1,IF(CL22=0,0,CW22/CL22))</f>
        <v>1</v>
      </c>
      <c r="CN22" s="66">
        <f t="shared" ref="CN22:CN68" si="19">BF22</f>
        <v>43.662976800282408</v>
      </c>
      <c r="CO22" s="65">
        <f t="shared" ref="CO22:CO68" si="20">IF(IF(CN22=0,0,CX22/CN22)&gt;1,1,IF(CN22=0,0,CX22/CN22))</f>
        <v>1</v>
      </c>
      <c r="CP22" s="66">
        <f t="shared" si="8"/>
        <v>1.7813906437062157</v>
      </c>
      <c r="CQ22" s="65">
        <f t="shared" ref="CQ22:CQ68" si="21">IF(IF(CP22=0,0,CY22/CP22)&gt;1,1,IF(CP22=0,0,CY22/CP22))</f>
        <v>0</v>
      </c>
      <c r="CR22" s="66">
        <f t="shared" si="9"/>
        <v>16.103395908480056</v>
      </c>
      <c r="CS22" s="65">
        <f t="shared" ref="CS22:CS68" si="22">IF(IF(CR22=0,0,CZ22/CR22)&gt;1,1,IF(CR22=0,0,CZ22/CR22))</f>
        <v>0</v>
      </c>
      <c r="CT22" s="66">
        <f t="shared" si="10"/>
        <v>33.745544075176788</v>
      </c>
      <c r="CU22" s="67">
        <f t="shared" ref="CU22:CU68" si="23">IF(IF(CT22=0,0,DA22/CT22)&gt;1,1,IF(CT22=0,0,DA22/CT22))</f>
        <v>0</v>
      </c>
      <c r="CV22" s="16"/>
      <c r="CW22" s="959">
        <f t="shared" ref="CW22:CW68" si="24">SUM(CX22:CZ22)</f>
        <v>74.113</v>
      </c>
      <c r="CX22" s="960">
        <f>VLOOKUP($AX22&amp;"_"&amp;$CW$14,データシート1!$A:$BT,MATCH($CW$12&amp;"_"&amp;CX$20,データシート1!$A$1:$BT$1,0),0)</f>
        <v>74.113</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74.113</v>
      </c>
      <c r="DE22" s="16"/>
      <c r="DF22" s="125">
        <f>VLOOKUP($AX22&amp;"_"&amp;$DF$14,データシート1!$A:$BT,MATCH($DF$12&amp;"_"&amp;DF$20,データシート1!$A$1:$BT$1,0),0)</f>
        <v>8</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8</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03211</v>
      </c>
      <c r="AY23" s="18" t="str">
        <f>IF(IFERROR(比較地域マスタ!$Z8,"")=0,"",IFERROR(比較地域マスタ!$Z8,""))</f>
        <v>釜石市</v>
      </c>
      <c r="BB23" s="110" t="str">
        <f t="shared" si="0"/>
        <v>03211</v>
      </c>
      <c r="BC23" s="1031" t="str">
        <f t="shared" si="0"/>
        <v>釜石市</v>
      </c>
      <c r="BD23" s="34">
        <f t="shared" si="14"/>
        <v>329.94596464442787</v>
      </c>
      <c r="BE23" s="34">
        <f t="shared" si="15"/>
        <v>158.32600034816411</v>
      </c>
      <c r="BF23" s="34">
        <f>VLOOKUP($AX23&amp;"_"&amp;$BC$14,データシート1!$A:$BT,MATCH($BC$12&amp;"_"&amp;BF$20,データシート1!$A$1:$BT$1,0),0)</f>
        <v>140.36176502081952</v>
      </c>
      <c r="BG23" s="34">
        <f>VLOOKUP($AX23&amp;"_"&amp;$BC$14,データシート1!$A:$BT,MATCH($BC$12&amp;"_"&amp;BG$20,データシート1!$A$1:$BT$1,0),0)</f>
        <v>5.2554919104305373</v>
      </c>
      <c r="BH23" s="34">
        <f>VLOOKUP($AX23&amp;"_"&amp;$BC$14,データシート1!$A:$BT,MATCH($BC$12&amp;"_"&amp;BH$20,データシート1!$A$1:$BT$1,0),0)</f>
        <v>12.708743416914048</v>
      </c>
      <c r="BI23" s="34">
        <f>VLOOKUP($AX23&amp;"_"&amp;$BC$14,データシート1!$A:$BT,MATCH($BC$12&amp;"_"&amp;BI$20,データシート1!$A$1:$BT$1,0),0)</f>
        <v>45.533290040121948</v>
      </c>
      <c r="BJ23" s="34">
        <f>VLOOKUP($AX23&amp;"_"&amp;$BC$14,データシート1!$A:$BT,MATCH($BC$12&amp;"_"&amp;BJ$20,データシート1!$A$1:$BT$1,0),0)</f>
        <v>63.242031795045335</v>
      </c>
      <c r="BK23" s="34">
        <f t="shared" si="1"/>
        <v>58.637919183692219</v>
      </c>
      <c r="BL23" s="34">
        <f t="shared" si="2"/>
        <v>52.411747212243462</v>
      </c>
      <c r="BM23" s="34">
        <f>VLOOKUP($AX23&amp;"_"&amp;$BC$14,データシート1!$A:$BT,MATCH($BC$12&amp;"_"&amp;BM$20,データシート1!$A$1:$BT$1,0),0)</f>
        <v>26.121228388832542</v>
      </c>
      <c r="BN23" s="34">
        <f>VLOOKUP($AX23&amp;"_"&amp;$BC$14,データシート1!$A:$BT,MATCH($BC$12&amp;"_"&amp;BN$20,データシート1!$A$1:$BT$1,0),0)</f>
        <v>26.29051882341092</v>
      </c>
      <c r="BO23" s="34">
        <f>VLOOKUP($AX23&amp;"_"&amp;$BC$14,データシート1!$A:$BT,MATCH($BC$12&amp;"_"&amp;BO$20,データシート1!$A$1:$BT$1,0),0)</f>
        <v>1.83411420467565</v>
      </c>
      <c r="BP23" s="34">
        <f>VLOOKUP($AX23&amp;"_"&amp;$BC$14,データシート1!$A:$BT,MATCH($BC$12&amp;"_"&amp;BP$20,データシート1!$A$1:$BT$1,0),0)</f>
        <v>4.3920577667731067</v>
      </c>
      <c r="BQ23" s="34">
        <f>VLOOKUP($AX23&amp;"_"&amp;$BC$14,データシート1!$A:$BT,MATCH($BC$12&amp;"_"&amp;BQ$20,データシート1!$A$1:$BT$1,0),0)</f>
        <v>4.2067232774042482</v>
      </c>
      <c r="BR23" s="35">
        <f t="shared" si="3"/>
        <v>329.94596464442787</v>
      </c>
      <c r="BT23" s="121" t="str">
        <f t="shared" si="4"/>
        <v>釜石市</v>
      </c>
      <c r="BU23" s="33">
        <f t="shared" ref="BU23:BU68" si="25">BD23</f>
        <v>329.94596464442787</v>
      </c>
      <c r="BV23" s="59">
        <f t="shared" si="16"/>
        <v>0.47985433165938834</v>
      </c>
      <c r="BW23" s="59">
        <f t="shared" si="5"/>
        <v>0.42540833973248582</v>
      </c>
      <c r="BX23" s="59">
        <f t="shared" si="5"/>
        <v>1.5928341224279594E-2</v>
      </c>
      <c r="BY23" s="59">
        <f t="shared" si="5"/>
        <v>3.8517650702622933E-2</v>
      </c>
      <c r="BZ23" s="59">
        <f t="shared" si="5"/>
        <v>0.13800226376216393</v>
      </c>
      <c r="CA23" s="59">
        <f t="shared" si="5"/>
        <v>0.19167390594759731</v>
      </c>
      <c r="CB23" s="59">
        <f t="shared" si="5"/>
        <v>0.17771976464959774</v>
      </c>
      <c r="CC23" s="59">
        <f t="shared" si="5"/>
        <v>0.15884948697198317</v>
      </c>
      <c r="CD23" s="59">
        <f t="shared" si="5"/>
        <v>7.9168200820345078E-2</v>
      </c>
      <c r="CE23" s="59">
        <f t="shared" si="5"/>
        <v>7.9681286151638081E-2</v>
      </c>
      <c r="CF23" s="59">
        <f t="shared" si="5"/>
        <v>5.5588320549766861E-3</v>
      </c>
      <c r="CG23" s="59">
        <f t="shared" si="5"/>
        <v>1.3311445622637894E-2</v>
      </c>
      <c r="CH23" s="59">
        <f t="shared" si="5"/>
        <v>1.2749733981252653E-2</v>
      </c>
      <c r="CI23" s="122">
        <f t="shared" si="6"/>
        <v>1</v>
      </c>
      <c r="CK23" s="123" t="str">
        <f t="shared" si="7"/>
        <v>釜石市</v>
      </c>
      <c r="CL23" s="124">
        <f t="shared" si="17"/>
        <v>158.32600034816411</v>
      </c>
      <c r="CM23" s="65">
        <f t="shared" si="18"/>
        <v>0.76604600465678574</v>
      </c>
      <c r="CN23" s="66">
        <f t="shared" si="19"/>
        <v>140.36176502081952</v>
      </c>
      <c r="CO23" s="65">
        <f t="shared" si="20"/>
        <v>0.86408859265919102</v>
      </c>
      <c r="CP23" s="66">
        <f t="shared" si="8"/>
        <v>5.2554919104305373</v>
      </c>
      <c r="CQ23" s="65">
        <f t="shared" si="21"/>
        <v>0</v>
      </c>
      <c r="CR23" s="66">
        <f t="shared" si="9"/>
        <v>12.708743416914048</v>
      </c>
      <c r="CS23" s="65">
        <f t="shared" si="22"/>
        <v>0</v>
      </c>
      <c r="CT23" s="66">
        <f t="shared" si="10"/>
        <v>45.533290040121948</v>
      </c>
      <c r="CU23" s="67">
        <f t="shared" si="23"/>
        <v>0.42224051859768724</v>
      </c>
      <c r="CV23" s="16"/>
      <c r="CW23" s="959">
        <f t="shared" si="24"/>
        <v>121.285</v>
      </c>
      <c r="CX23" s="962">
        <f>VLOOKUP($AX23&amp;"_"&amp;$CW$14,データシート1!$A:$BT,MATCH($CW$12&amp;"_"&amp;CX$20,データシート1!$A$1:$BT$1,0),0)</f>
        <v>121.285</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19.225999999999999</v>
      </c>
      <c r="DB23" s="962">
        <f>VLOOKUP($AX23&amp;"_"&amp;$CW$14,データシート1!$A:$BT,MATCH($CW$12&amp;"_"&amp;DB$20,データシート1!$A$1:$BT$1,0),0)</f>
        <v>0</v>
      </c>
      <c r="DC23" s="962">
        <f>VLOOKUP($AX23&amp;"_"&amp;$CW$14,データシート1!$A:$BT,MATCH($CW$12&amp;"_"&amp;DC$20,データシート1!$A$1:$BT$1,0),0)</f>
        <v>0</v>
      </c>
      <c r="DD23" s="961">
        <f t="shared" si="11"/>
        <v>140.511</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5</v>
      </c>
      <c r="DM23" s="16"/>
      <c r="DN23" s="126">
        <f t="shared" ref="DN23:DN67" si="26">IF($DD23=0,0,ROUND(CX23/$DD23,2))</f>
        <v>0.86</v>
      </c>
      <c r="DO23" s="127">
        <f t="shared" ref="DO23:DO67" si="27">IF($DD23=0,0,ROUND(CY23/$DD23,2))</f>
        <v>0</v>
      </c>
      <c r="DP23" s="127">
        <f t="shared" si="13"/>
        <v>0</v>
      </c>
      <c r="DQ23" s="127">
        <f t="shared" si="13"/>
        <v>0.14000000000000001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15217</v>
      </c>
      <c r="AY24" s="18" t="str">
        <f>IF(IFERROR(比較地域マスタ!$Z9,"")=0,"",IFERROR(比較地域マスタ!$Z9,""))</f>
        <v>妙高市</v>
      </c>
      <c r="BB24" s="110" t="str">
        <f t="shared" si="0"/>
        <v>15217</v>
      </c>
      <c r="BC24" s="1031" t="str">
        <f t="shared" si="0"/>
        <v>妙高市</v>
      </c>
      <c r="BD24" s="34">
        <f t="shared" si="14"/>
        <v>299.34075465262049</v>
      </c>
      <c r="BE24" s="34">
        <f t="shared" si="15"/>
        <v>155.35913440086779</v>
      </c>
      <c r="BF24" s="34">
        <f>VLOOKUP($AX24&amp;"_"&amp;$BC$14,データシート1!$A:$BT,MATCH($BC$12&amp;"_"&amp;BF$20,データシート1!$A$1:$BT$1,0),0)</f>
        <v>140.90728256684508</v>
      </c>
      <c r="BG24" s="34">
        <f>VLOOKUP($AX24&amp;"_"&amp;$BC$14,データシート1!$A:$BT,MATCH($BC$12&amp;"_"&amp;BG$20,データシート1!$A$1:$BT$1,0),0)</f>
        <v>4.2427475345183661</v>
      </c>
      <c r="BH24" s="34">
        <f>VLOOKUP($AX24&amp;"_"&amp;$BC$14,データシート1!$A:$BT,MATCH($BC$12&amp;"_"&amp;BH$20,データシート1!$A$1:$BT$1,0),0)</f>
        <v>10.209104299504334</v>
      </c>
      <c r="BI24" s="34">
        <f>VLOOKUP($AX24&amp;"_"&amp;$BC$14,データシート1!$A:$BT,MATCH($BC$12&amp;"_"&amp;BI$20,データシート1!$A$1:$BT$1,0),0)</f>
        <v>41.526579500976986</v>
      </c>
      <c r="BJ24" s="34">
        <f>VLOOKUP($AX24&amp;"_"&amp;$BC$14,データシート1!$A:$BT,MATCH($BC$12&amp;"_"&amp;BJ$20,データシート1!$A$1:$BT$1,0),0)</f>
        <v>42.770062208391529</v>
      </c>
      <c r="BK24" s="34">
        <f t="shared" si="1"/>
        <v>58.635640066384198</v>
      </c>
      <c r="BL24" s="34">
        <f t="shared" si="2"/>
        <v>56.835682319536048</v>
      </c>
      <c r="BM24" s="34">
        <f>VLOOKUP($AX24&amp;"_"&amp;$BC$14,データシート1!$A:$BT,MATCH($BC$12&amp;"_"&amp;BM$20,データシート1!$A$1:$BT$1,0),0)</f>
        <v>27.538806889771845</v>
      </c>
      <c r="BN24" s="34">
        <f>VLOOKUP($AX24&amp;"_"&amp;$BC$14,データシート1!$A:$BT,MATCH($BC$12&amp;"_"&amp;BN$20,データシート1!$A$1:$BT$1,0),0)</f>
        <v>29.296875429764203</v>
      </c>
      <c r="BO24" s="34">
        <f>VLOOKUP($AX24&amp;"_"&amp;$BC$14,データシート1!$A:$BT,MATCH($BC$12&amp;"_"&amp;BO$20,データシート1!$A$1:$BT$1,0),0)</f>
        <v>1.79995774684815</v>
      </c>
      <c r="BP24" s="34">
        <f>VLOOKUP($AX24&amp;"_"&amp;$BC$14,データシート1!$A:$BT,MATCH($BC$12&amp;"_"&amp;BP$20,データシート1!$A$1:$BT$1,0),0)</f>
        <v>0</v>
      </c>
      <c r="BQ24" s="34">
        <f>VLOOKUP($AX24&amp;"_"&amp;$BC$14,データシート1!$A:$BT,MATCH($BC$12&amp;"_"&amp;BQ$20,データシート1!$A$1:$BT$1,0),0)</f>
        <v>1.049338476</v>
      </c>
      <c r="BR24" s="35">
        <f t="shared" si="3"/>
        <v>299.34075465262049</v>
      </c>
      <c r="BT24" s="121" t="str">
        <f t="shared" si="4"/>
        <v>妙高市</v>
      </c>
      <c r="BU24" s="33">
        <f t="shared" si="25"/>
        <v>299.34075465262049</v>
      </c>
      <c r="BV24" s="59">
        <f t="shared" si="16"/>
        <v>0.51900428520386155</v>
      </c>
      <c r="BW24" s="59">
        <f t="shared" si="5"/>
        <v>0.47072535355356282</v>
      </c>
      <c r="BX24" s="59">
        <f t="shared" si="5"/>
        <v>1.4173638131707116E-2</v>
      </c>
      <c r="BY24" s="59">
        <f t="shared" si="5"/>
        <v>3.4105293518591595E-2</v>
      </c>
      <c r="BZ24" s="59">
        <f t="shared" si="5"/>
        <v>0.13872678162105867</v>
      </c>
      <c r="CA24" s="59">
        <f t="shared" si="5"/>
        <v>0.14288085248540716</v>
      </c>
      <c r="CB24" s="59">
        <f t="shared" si="5"/>
        <v>0.19588258249174856</v>
      </c>
      <c r="CC24" s="59">
        <f t="shared" si="5"/>
        <v>0.18986950970138639</v>
      </c>
      <c r="CD24" s="59">
        <f t="shared" si="5"/>
        <v>9.1998187556285582E-2</v>
      </c>
      <c r="CE24" s="59">
        <f t="shared" si="5"/>
        <v>9.7871322145100803E-2</v>
      </c>
      <c r="CF24" s="59">
        <f t="shared" si="5"/>
        <v>6.0130727903621685E-3</v>
      </c>
      <c r="CG24" s="59">
        <f t="shared" si="5"/>
        <v>0</v>
      </c>
      <c r="CH24" s="59">
        <f t="shared" si="5"/>
        <v>3.5054981979240956E-3</v>
      </c>
      <c r="CI24" s="122">
        <f t="shared" si="6"/>
        <v>1</v>
      </c>
      <c r="CK24" s="123" t="str">
        <f t="shared" si="7"/>
        <v>妙高市</v>
      </c>
      <c r="CL24" s="124">
        <f t="shared" si="17"/>
        <v>155.35913440086779</v>
      </c>
      <c r="CM24" s="65">
        <f t="shared" si="18"/>
        <v>1</v>
      </c>
      <c r="CN24" s="66">
        <f t="shared" si="19"/>
        <v>140.90728256684508</v>
      </c>
      <c r="CO24" s="65">
        <f t="shared" si="20"/>
        <v>1</v>
      </c>
      <c r="CP24" s="66">
        <f t="shared" si="8"/>
        <v>4.2427475345183661</v>
      </c>
      <c r="CQ24" s="65">
        <f t="shared" si="21"/>
        <v>0</v>
      </c>
      <c r="CR24" s="66">
        <f t="shared" si="9"/>
        <v>10.209104299504334</v>
      </c>
      <c r="CS24" s="65">
        <f t="shared" si="22"/>
        <v>0</v>
      </c>
      <c r="CT24" s="66">
        <f t="shared" si="10"/>
        <v>41.526579500976986</v>
      </c>
      <c r="CU24" s="67">
        <f t="shared" si="23"/>
        <v>0</v>
      </c>
      <c r="CV24" s="16"/>
      <c r="CW24" s="959">
        <f t="shared" si="24"/>
        <v>198.70500000000001</v>
      </c>
      <c r="CX24" s="962">
        <f>VLOOKUP($AX24&amp;"_"&amp;$CW$14,データシート1!$A:$BT,MATCH($CW$12&amp;"_"&amp;CX$20,データシート1!$A$1:$BT$1,0),0)</f>
        <v>198.70500000000001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198.70500000000001</v>
      </c>
      <c r="DE24" s="16"/>
      <c r="DF24" s="125">
        <f>VLOOKUP($AX24&amp;"_"&amp;$DF$14,データシート1!$A:$BT,MATCH($DF$12&amp;"_"&amp;DF$20,データシート1!$A$1:$BT$1,0),0)</f>
        <v>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7</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07214</v>
      </c>
      <c r="AY25" s="18" t="str">
        <f>IF(IFERROR(比較地域マスタ!$Z10,"")=0,"",IFERROR(比較地域マスタ!$Z10,""))</f>
        <v>本宮市</v>
      </c>
      <c r="BB25" s="110" t="str">
        <f t="shared" si="0"/>
        <v>07214</v>
      </c>
      <c r="BC25" s="1031" t="str">
        <f t="shared" si="0"/>
        <v>本宮市</v>
      </c>
      <c r="BD25" s="34">
        <f t="shared" si="14"/>
        <v>357.20973212615331</v>
      </c>
      <c r="BE25" s="34">
        <f t="shared" si="15"/>
        <v>201.94593721711706</v>
      </c>
      <c r="BF25" s="34">
        <f>VLOOKUP($AX25&amp;"_"&amp;$BC$14,データシート1!$A:$BT,MATCH($BC$12&amp;"_"&amp;BF$20,データシート1!$A$1:$BT$1,0),0)</f>
        <v>197.06415798444851</v>
      </c>
      <c r="BG25" s="34">
        <f>VLOOKUP($AX25&amp;"_"&amp;$BC$14,データシート1!$A:$BT,MATCH($BC$12&amp;"_"&amp;BG$20,データシート1!$A$1:$BT$1,0),0)</f>
        <v>3.1488335237829141</v>
      </c>
      <c r="BH25" s="34">
        <f>VLOOKUP($AX25&amp;"_"&amp;$BC$14,データシート1!$A:$BT,MATCH($BC$12&amp;"_"&amp;BH$20,データシート1!$A$1:$BT$1,0),0)</f>
        <v>1.7329457088856357</v>
      </c>
      <c r="BI25" s="34">
        <f>VLOOKUP($AX25&amp;"_"&amp;$BC$14,データシート1!$A:$BT,MATCH($BC$12&amp;"_"&amp;BI$20,データシート1!$A$1:$BT$1,0),0)</f>
        <v>41.875954802623959</v>
      </c>
      <c r="BJ25" s="34">
        <f>VLOOKUP($AX25&amp;"_"&amp;$BC$14,データシート1!$A:$BT,MATCH($BC$12&amp;"_"&amp;BJ$20,データシート1!$A$1:$BT$1,0),0)</f>
        <v>42.274811190125085</v>
      </c>
      <c r="BK25" s="34">
        <f t="shared" si="1"/>
        <v>68.146607577700664</v>
      </c>
      <c r="BL25" s="34">
        <f t="shared" si="2"/>
        <v>66.3926588714817</v>
      </c>
      <c r="BM25" s="34">
        <f>VLOOKUP($AX25&amp;"_"&amp;$BC$14,データシート1!$A:$BT,MATCH($BC$12&amp;"_"&amp;BM$20,データシート1!$A$1:$BT$1,0),0)</f>
        <v>29.665854209014409</v>
      </c>
      <c r="BN25" s="34">
        <f>VLOOKUP($AX25&amp;"_"&amp;$BC$14,データシート1!$A:$BT,MATCH($BC$12&amp;"_"&amp;BN$20,データシート1!$A$1:$BT$1,0),0)</f>
        <v>36.726804662467288</v>
      </c>
      <c r="BO25" s="34">
        <f>VLOOKUP($AX25&amp;"_"&amp;$BC$14,データシート1!$A:$BT,MATCH($BC$12&amp;"_"&amp;BO$20,データシート1!$A$1:$BT$1,0),0)</f>
        <v>1.75394870621897</v>
      </c>
      <c r="BP25" s="34">
        <f>VLOOKUP($AX25&amp;"_"&amp;$BC$14,データシート1!$A:$BT,MATCH($BC$12&amp;"_"&amp;BP$20,データシート1!$A$1:$BT$1,0),0)</f>
        <v>0</v>
      </c>
      <c r="BQ25" s="34">
        <f>VLOOKUP($AX25&amp;"_"&amp;$BC$14,データシート1!$A:$BT,MATCH($BC$12&amp;"_"&amp;BQ$20,データシート1!$A$1:$BT$1,0),0)</f>
        <v>2.966421338586517</v>
      </c>
      <c r="BR25" s="35">
        <f t="shared" si="3"/>
        <v>357.20973212615331</v>
      </c>
      <c r="BT25" s="121" t="str">
        <f t="shared" si="4"/>
        <v>本宮市</v>
      </c>
      <c r="BU25" s="33">
        <f t="shared" si="25"/>
        <v>357.20973212615331</v>
      </c>
      <c r="BV25" s="59">
        <f t="shared" si="16"/>
        <v>0.56534276380184734</v>
      </c>
      <c r="BW25" s="59">
        <f t="shared" si="5"/>
        <v>0.55167634098740825</v>
      </c>
      <c r="BX25" s="59">
        <f t="shared" si="5"/>
        <v>8.8150832426672574E-3</v>
      </c>
      <c r="BY25" s="59">
        <f t="shared" si="5"/>
        <v>4.8513395717718665E-3</v>
      </c>
      <c r="BZ25" s="59">
        <f t="shared" si="5"/>
        <v>0.11723072200013553</v>
      </c>
      <c r="CA25" s="59">
        <f t="shared" si="5"/>
        <v>0.11834731080393739</v>
      </c>
      <c r="CB25" s="59">
        <f t="shared" si="5"/>
        <v>0.19077477864918246</v>
      </c>
      <c r="CC25" s="59">
        <f t="shared" si="5"/>
        <v>0.18586464169468445</v>
      </c>
      <c r="CD25" s="59">
        <f t="shared" si="5"/>
        <v>8.3048840893667264E-2</v>
      </c>
      <c r="CE25" s="59">
        <f t="shared" si="5"/>
        <v>0.10281580080101718</v>
      </c>
      <c r="CF25" s="59">
        <f t="shared" si="5"/>
        <v>4.9101369544980369E-3</v>
      </c>
      <c r="CG25" s="59">
        <f t="shared" si="5"/>
        <v>0</v>
      </c>
      <c r="CH25" s="59">
        <f t="shared" si="5"/>
        <v>8.3044247448971695E-3</v>
      </c>
      <c r="CI25" s="122">
        <f t="shared" si="6"/>
        <v>1</v>
      </c>
      <c r="CK25" s="123" t="str">
        <f t="shared" si="7"/>
        <v>本宮市</v>
      </c>
      <c r="CL25" s="124">
        <f t="shared" si="17"/>
        <v>201.94593721711706</v>
      </c>
      <c r="CM25" s="65">
        <f t="shared" si="18"/>
        <v>0.5556487124539633</v>
      </c>
      <c r="CN25" s="66">
        <f t="shared" si="19"/>
        <v>197.06415798444851</v>
      </c>
      <c r="CO25" s="65">
        <f t="shared" si="20"/>
        <v>0.56941354098930175</v>
      </c>
      <c r="CP25" s="66">
        <f t="shared" si="8"/>
        <v>3.1488335237829141</v>
      </c>
      <c r="CQ25" s="65">
        <f t="shared" si="21"/>
        <v>0</v>
      </c>
      <c r="CR25" s="66">
        <f t="shared" si="9"/>
        <v>1.7329457088856357</v>
      </c>
      <c r="CS25" s="65">
        <f t="shared" si="22"/>
        <v>0</v>
      </c>
      <c r="CT25" s="66">
        <f t="shared" si="10"/>
        <v>41.875954802623959</v>
      </c>
      <c r="CU25" s="67">
        <f t="shared" si="23"/>
        <v>7.3311761235534456E-2</v>
      </c>
      <c r="CV25" s="16"/>
      <c r="CW25" s="959">
        <f t="shared" si="24"/>
        <v>112.211</v>
      </c>
      <c r="CX25" s="962">
        <f>VLOOKUP($AX25&amp;"_"&amp;$CW$14,データシート1!$A:$BT,MATCH($CW$12&amp;"_"&amp;CX$20,データシート1!$A$1:$BT$1,0),0)</f>
        <v>112.211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3.07</v>
      </c>
      <c r="DB25" s="962">
        <f>VLOOKUP($AX25&amp;"_"&amp;$CW$14,データシート1!$A:$BT,MATCH($CW$12&amp;"_"&amp;DB$20,データシート1!$A$1:$BT$1,0),0)</f>
        <v>0</v>
      </c>
      <c r="DC25" s="962">
        <f>VLOOKUP($AX25&amp;"_"&amp;$CW$14,データシート1!$A:$BT,MATCH($CW$12&amp;"_"&amp;DC$20,データシート1!$A$1:$BT$1,0),0)</f>
        <v>0</v>
      </c>
      <c r="DD25" s="961">
        <f t="shared" si="11"/>
        <v>115.28099999999999</v>
      </c>
      <c r="DE25" s="16"/>
      <c r="DF25" s="125">
        <f>VLOOKUP($AX25&amp;"_"&amp;$DF$14,データシート1!$A:$BT,MATCH($DF$12&amp;"_"&amp;DF$20,データシート1!$A$1:$BT$1,0),0)</f>
        <v>12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13</v>
      </c>
      <c r="DM25" s="16"/>
      <c r="DN25" s="126">
        <f t="shared" si="26"/>
        <v>0.97</v>
      </c>
      <c r="DO25" s="127">
        <f t="shared" si="27"/>
        <v>0</v>
      </c>
      <c r="DP25" s="127">
        <f t="shared" si="13"/>
        <v>0</v>
      </c>
      <c r="DQ25" s="127">
        <f t="shared" si="13"/>
        <v>0.03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02210</v>
      </c>
      <c r="AY26" s="18" t="str">
        <f>IF(IFERROR(比較地域マスタ!$Z11,"")=0,"",IFERROR(比較地域マスタ!$Z11,""))</f>
        <v>平川市</v>
      </c>
      <c r="BB26" s="110" t="str">
        <f t="shared" si="0"/>
        <v>02210</v>
      </c>
      <c r="BC26" s="1031" t="str">
        <f t="shared" si="0"/>
        <v>平川市</v>
      </c>
      <c r="BD26" s="34">
        <f t="shared" si="14"/>
        <v>348.58557422947712</v>
      </c>
      <c r="BE26" s="34">
        <f t="shared" si="15"/>
        <v>202.88888294745152</v>
      </c>
      <c r="BF26" s="34">
        <f>VLOOKUP($AX26&amp;"_"&amp;$BC$14,データシート1!$A:$BT,MATCH($BC$12&amp;"_"&amp;BF$20,データシート1!$A$1:$BT$1,0),0)</f>
        <v>187.90266617329323</v>
      </c>
      <c r="BG26" s="34">
        <f>VLOOKUP($AX26&amp;"_"&amp;$BC$14,データシート1!$A:$BT,MATCH($BC$12&amp;"_"&amp;BG$20,データシート1!$A$1:$BT$1,0),0)</f>
        <v>3.3917226119259705</v>
      </c>
      <c r="BH26" s="34">
        <f>VLOOKUP($AX26&amp;"_"&amp;$BC$14,データシート1!$A:$BT,MATCH($BC$12&amp;"_"&amp;BH$20,データシート1!$A$1:$BT$1,0),0)</f>
        <v>11.59449416223233</v>
      </c>
      <c r="BI26" s="34">
        <f>VLOOKUP($AX26&amp;"_"&amp;$BC$14,データシート1!$A:$BT,MATCH($BC$12&amp;"_"&amp;BI$20,データシート1!$A$1:$BT$1,0),0)</f>
        <v>27.055697429058856</v>
      </c>
      <c r="BJ26" s="34">
        <f>VLOOKUP($AX26&amp;"_"&amp;$BC$14,データシート1!$A:$BT,MATCH($BC$12&amp;"_"&amp;BJ$20,データシート1!$A$1:$BT$1,0),0)</f>
        <v>56.210478411644225</v>
      </c>
      <c r="BK26" s="34">
        <f t="shared" si="1"/>
        <v>59.382884820018816</v>
      </c>
      <c r="BL26" s="34">
        <f t="shared" si="2"/>
        <v>57.60178610886004</v>
      </c>
      <c r="BM26" s="34">
        <f>VLOOKUP($AX26&amp;"_"&amp;$BC$14,データシート1!$A:$BT,MATCH($BC$12&amp;"_"&amp;BM$20,データシート1!$A$1:$BT$1,0),0)</f>
        <v>23.937097371565574</v>
      </c>
      <c r="BN26" s="34">
        <f>VLOOKUP($AX26&amp;"_"&amp;$BC$14,データシート1!$A:$BT,MATCH($BC$12&amp;"_"&amp;BN$20,データシート1!$A$1:$BT$1,0),0)</f>
        <v>33.664688737294469</v>
      </c>
      <c r="BO26" s="34">
        <f>VLOOKUP($AX26&amp;"_"&amp;$BC$14,データシート1!$A:$BT,MATCH($BC$12&amp;"_"&amp;BO$20,データシート1!$A$1:$BT$1,0),0)</f>
        <v>1.7810987111587799</v>
      </c>
      <c r="BP26" s="34">
        <f>VLOOKUP($AX26&amp;"_"&amp;$BC$14,データシート1!$A:$BT,MATCH($BC$12&amp;"_"&amp;BP$20,データシート1!$A$1:$BT$1,0),0)</f>
        <v>0</v>
      </c>
      <c r="BQ26" s="34">
        <f>VLOOKUP($AX26&amp;"_"&amp;$BC$14,データシート1!$A:$BT,MATCH($BC$12&amp;"_"&amp;BQ$20,データシート1!$A$1:$BT$1,0),0)</f>
        <v>3.0476306213037261</v>
      </c>
      <c r="BR26" s="35">
        <f t="shared" si="3"/>
        <v>348.58557422947712</v>
      </c>
      <c r="BT26" s="121" t="str">
        <f t="shared" si="4"/>
        <v>平川市</v>
      </c>
      <c r="BU26" s="33">
        <f t="shared" si="25"/>
        <v>348.58557422947712</v>
      </c>
      <c r="BV26" s="59">
        <f t="shared" si="16"/>
        <v>0.58203465073367577</v>
      </c>
      <c r="BW26" s="59">
        <f t="shared" si="5"/>
        <v>0.5390431505624933</v>
      </c>
      <c r="BX26" s="59">
        <f t="shared" si="5"/>
        <v>9.729956896303368E-3</v>
      </c>
      <c r="BY26" s="59">
        <f t="shared" si="5"/>
        <v>3.3261543274879089E-2</v>
      </c>
      <c r="BZ26" s="59">
        <f t="shared" si="5"/>
        <v>7.7615654316342528E-2</v>
      </c>
      <c r="CA26" s="59">
        <f t="shared" si="5"/>
        <v>0.16125302527476465</v>
      </c>
      <c r="CB26" s="59">
        <f t="shared" si="5"/>
        <v>0.17035382187366857</v>
      </c>
      <c r="CC26" s="59">
        <f t="shared" si="5"/>
        <v>0.16524431980923068</v>
      </c>
      <c r="CD26" s="59">
        <f t="shared" si="5"/>
        <v>6.8669213935421095E-2</v>
      </c>
      <c r="CE26" s="59">
        <f t="shared" si="5"/>
        <v>9.6575105873809602E-2</v>
      </c>
      <c r="CF26" s="59">
        <f t="shared" si="5"/>
        <v>5.1095020644378875E-3</v>
      </c>
      <c r="CG26" s="59">
        <f t="shared" si="5"/>
        <v>0</v>
      </c>
      <c r="CH26" s="59">
        <f t="shared" si="5"/>
        <v>8.7428478015485599E-3</v>
      </c>
      <c r="CI26" s="122">
        <f t="shared" si="6"/>
        <v>1</v>
      </c>
      <c r="CK26" s="123" t="str">
        <f t="shared" si="7"/>
        <v>平川市</v>
      </c>
      <c r="CL26" s="124">
        <f t="shared" si="17"/>
        <v>202.88888294745152</v>
      </c>
      <c r="CM26" s="65">
        <f t="shared" si="18"/>
        <v>3.5162103986977521E-2</v>
      </c>
      <c r="CN26" s="66">
        <f t="shared" si="19"/>
        <v>187.90266617329323</v>
      </c>
      <c r="CO26" s="65">
        <f t="shared" si="20"/>
        <v>3.7966465007051413E-2</v>
      </c>
      <c r="CP26" s="66">
        <f t="shared" si="8"/>
        <v>3.3917226119259705</v>
      </c>
      <c r="CQ26" s="65">
        <f t="shared" si="21"/>
        <v>0</v>
      </c>
      <c r="CR26" s="66">
        <f t="shared" si="9"/>
        <v>11.59449416223233</v>
      </c>
      <c r="CS26" s="65">
        <f t="shared" si="22"/>
        <v>0</v>
      </c>
      <c r="CT26" s="66">
        <f t="shared" si="10"/>
        <v>27.055697429058856</v>
      </c>
      <c r="CU26" s="67">
        <f t="shared" si="23"/>
        <v>0</v>
      </c>
      <c r="CV26" s="16"/>
      <c r="CW26" s="959">
        <f t="shared" si="24"/>
        <v>7.1340000000000003</v>
      </c>
      <c r="CX26" s="962">
        <f>VLOOKUP($AX26&amp;"_"&amp;$CW$14,データシート1!$A:$BT,MATCH($CW$12&amp;"_"&amp;CX$20,データシート1!$A$1:$BT$1,0),0)</f>
        <v>7.1340000000000003</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7.1340000000000003</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35212</v>
      </c>
      <c r="AY27" s="18" t="str">
        <f>IF(IFERROR(比較地域マスタ!$Z12,"")=0,"",IFERROR(比較地域マスタ!$Z12,""))</f>
        <v>柳井市</v>
      </c>
      <c r="BB27" s="110" t="str">
        <f t="shared" si="0"/>
        <v>35212</v>
      </c>
      <c r="BC27" s="1031" t="str">
        <f t="shared" si="0"/>
        <v>柳井市</v>
      </c>
      <c r="BD27" s="34">
        <f t="shared" si="14"/>
        <v>264.77173347533176</v>
      </c>
      <c r="BE27" s="34">
        <f t="shared" si="15"/>
        <v>83.752212212599431</v>
      </c>
      <c r="BF27" s="34">
        <f>VLOOKUP($AX27&amp;"_"&amp;$BC$14,データシート1!$A:$BT,MATCH($BC$12&amp;"_"&amp;BF$20,データシート1!$A$1:$BT$1,0),0)</f>
        <v>72.406289073559719</v>
      </c>
      <c r="BG27" s="34">
        <f>VLOOKUP($AX27&amp;"_"&amp;$BC$14,データシート1!$A:$BT,MATCH($BC$12&amp;"_"&amp;BG$20,データシート1!$A$1:$BT$1,0),0)</f>
        <v>4.2845401028100252</v>
      </c>
      <c r="BH27" s="34">
        <f>VLOOKUP($AX27&amp;"_"&amp;$BC$14,データシート1!$A:$BT,MATCH($BC$12&amp;"_"&amp;BH$20,データシート1!$A$1:$BT$1,0),0)</f>
        <v>7.0613830362296834</v>
      </c>
      <c r="BI27" s="34">
        <f>VLOOKUP($AX27&amp;"_"&amp;$BC$14,データシート1!$A:$BT,MATCH($BC$12&amp;"_"&amp;BI$20,データシート1!$A$1:$BT$1,0),0)</f>
        <v>51.413101002338536</v>
      </c>
      <c r="BJ27" s="34">
        <f>VLOOKUP($AX27&amp;"_"&amp;$BC$14,データシート1!$A:$BT,MATCH($BC$12&amp;"_"&amp;BJ$20,データシート1!$A$1:$BT$1,0),0)</f>
        <v>55.087007370926315</v>
      </c>
      <c r="BK27" s="34">
        <f t="shared" si="1"/>
        <v>70.398773569889343</v>
      </c>
      <c r="BL27" s="34">
        <f t="shared" si="2"/>
        <v>51.97002812038798</v>
      </c>
      <c r="BM27" s="34">
        <f>VLOOKUP($AX27&amp;"_"&amp;$BC$14,データシート1!$A:$BT,MATCH($BC$12&amp;"_"&amp;BM$20,データシート1!$A$1:$BT$1,0),0)</f>
        <v>25.679509296977059</v>
      </c>
      <c r="BN27" s="34">
        <f>VLOOKUP($AX27&amp;"_"&amp;$BC$14,データシート1!$A:$BT,MATCH($BC$12&amp;"_"&amp;BN$20,データシート1!$A$1:$BT$1,0),0)</f>
        <v>26.29051882341092</v>
      </c>
      <c r="BO27" s="34">
        <f>VLOOKUP($AX27&amp;"_"&amp;$BC$14,データシート1!$A:$BT,MATCH($BC$12&amp;"_"&amp;BO$20,データシート1!$A$1:$BT$1,0),0)</f>
        <v>1.7837261309916701</v>
      </c>
      <c r="BP27" s="34">
        <f>VLOOKUP($AX27&amp;"_"&amp;$BC$14,データシート1!$A:$BT,MATCH($BC$12&amp;"_"&amp;BP$20,データシート1!$A$1:$BT$1,0),0)</f>
        <v>16.6450193185097</v>
      </c>
      <c r="BQ27" s="34">
        <f>VLOOKUP($AX27&amp;"_"&amp;$BC$14,データシート1!$A:$BT,MATCH($BC$12&amp;"_"&amp;BQ$20,データシート1!$A$1:$BT$1,0),0)</f>
        <v>4.1206393195781654</v>
      </c>
      <c r="BR27" s="35">
        <f t="shared" si="3"/>
        <v>264.77173347533176</v>
      </c>
      <c r="BT27" s="121" t="str">
        <f t="shared" si="4"/>
        <v>柳井市</v>
      </c>
      <c r="BU27" s="33">
        <f t="shared" si="25"/>
        <v>264.77173347533176</v>
      </c>
      <c r="BV27" s="59">
        <f t="shared" si="16"/>
        <v>0.31631855528264863</v>
      </c>
      <c r="BW27" s="59">
        <f t="shared" si="5"/>
        <v>0.27346683923986798</v>
      </c>
      <c r="BX27" s="59">
        <f t="shared" si="5"/>
        <v>1.618201477390413E-2</v>
      </c>
      <c r="BY27" s="59">
        <f t="shared" si="5"/>
        <v>2.6669701268876491E-2</v>
      </c>
      <c r="BZ27" s="59">
        <f t="shared" si="5"/>
        <v>0.19417896437622784</v>
      </c>
      <c r="CA27" s="59">
        <f t="shared" si="5"/>
        <v>0.2080547143302163</v>
      </c>
      <c r="CB27" s="59">
        <f t="shared" si="5"/>
        <v>0.26588477797781329</v>
      </c>
      <c r="CC27" s="59">
        <f t="shared" si="5"/>
        <v>0.19628238799603553</v>
      </c>
      <c r="CD27" s="59">
        <f t="shared" si="5"/>
        <v>9.6987351934867946E-2</v>
      </c>
      <c r="CE27" s="59">
        <f t="shared" si="5"/>
        <v>9.9295036061167588E-2</v>
      </c>
      <c r="CF27" s="59">
        <f t="shared" si="5"/>
        <v>6.7368450082601295E-3</v>
      </c>
      <c r="CG27" s="59">
        <f t="shared" si="5"/>
        <v>6.2865544973517665E-2</v>
      </c>
      <c r="CH27" s="59">
        <f t="shared" si="5"/>
        <v>1.5562988033094088E-2</v>
      </c>
      <c r="CI27" s="122">
        <f t="shared" si="6"/>
        <v>1</v>
      </c>
      <c r="CK27" s="123" t="str">
        <f t="shared" si="7"/>
        <v>柳井市</v>
      </c>
      <c r="CL27" s="124">
        <f t="shared" si="17"/>
        <v>83.752212212599431</v>
      </c>
      <c r="CM27" s="65">
        <f t="shared" si="18"/>
        <v>0.46747421907633013</v>
      </c>
      <c r="CN27" s="66">
        <f t="shared" si="19"/>
        <v>72.406289073559719</v>
      </c>
      <c r="CO27" s="65">
        <f t="shared" si="20"/>
        <v>0.54072651009947925</v>
      </c>
      <c r="CP27" s="66">
        <f t="shared" si="8"/>
        <v>4.2845401028100252</v>
      </c>
      <c r="CQ27" s="65">
        <f t="shared" si="21"/>
        <v>0</v>
      </c>
      <c r="CR27" s="66">
        <f t="shared" si="9"/>
        <v>7.0613830362296834</v>
      </c>
      <c r="CS27" s="65">
        <f t="shared" si="22"/>
        <v>0</v>
      </c>
      <c r="CT27" s="66">
        <f t="shared" si="10"/>
        <v>51.413101002338536</v>
      </c>
      <c r="CU27" s="67">
        <f t="shared" si="23"/>
        <v>8.4258679510558168E-2</v>
      </c>
      <c r="CV27" s="16"/>
      <c r="CW27" s="959">
        <f t="shared" si="24"/>
        <v>39.152000000000001</v>
      </c>
      <c r="CX27" s="962">
        <f>VLOOKUP($AX27&amp;"_"&amp;$CW$14,データシート1!$A:$BT,MATCH($CW$12&amp;"_"&amp;CX$20,データシート1!$A$1:$BT$1,0),0)</f>
        <v>39.152000000000001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4.3319999999999999</v>
      </c>
      <c r="DB27" s="962">
        <f>VLOOKUP($AX27&amp;"_"&amp;$CW$14,データシート1!$A:$BT,MATCH($CW$12&amp;"_"&amp;DB$20,データシート1!$A$1:$BT$1,0),0)</f>
        <v>84.436999999999998</v>
      </c>
      <c r="DC27" s="962">
        <f>VLOOKUP($AX27&amp;"_"&amp;$CW$14,データシート1!$A:$BT,MATCH($CW$12&amp;"_"&amp;DC$20,データシート1!$A$1:$BT$1,0),0)</f>
        <v>0</v>
      </c>
      <c r="DD27" s="961">
        <f t="shared" si="11"/>
        <v>127.92099999999999</v>
      </c>
      <c r="DE27" s="16"/>
      <c r="DF27" s="125">
        <f>VLOOKUP($AX27&amp;"_"&amp;$DF$14,データシート1!$A:$BT,MATCH($DF$12&amp;"_"&amp;DF$20,データシート1!$A$1:$BT$1,0),0)</f>
        <v>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2</v>
      </c>
      <c r="DK27" s="64">
        <f>VLOOKUP($AX27&amp;"_"&amp;$DF$14,データシート1!$A:$BT,MATCH($DF$12&amp;"_"&amp;DK$20,データシート1!$A$1:$BT$1,0),0)</f>
        <v>0</v>
      </c>
      <c r="DL27" s="68">
        <f t="shared" si="12"/>
        <v>5</v>
      </c>
      <c r="DM27" s="16"/>
      <c r="DN27" s="126">
        <f t="shared" si="26"/>
        <v>0.31</v>
      </c>
      <c r="DO27" s="127">
        <f t="shared" si="27"/>
        <v>0</v>
      </c>
      <c r="DP27" s="127">
        <f t="shared" si="13"/>
        <v>0</v>
      </c>
      <c r="DQ27" s="127">
        <f t="shared" si="13"/>
        <v>0.03</v>
      </c>
      <c r="DR27" s="127">
        <f t="shared" si="13"/>
        <v>0.66</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19213</v>
      </c>
      <c r="AY28" s="18" t="str">
        <f>IF(IFERROR(比較地域マスタ!$Z13,"")=0,"",IFERROR(比較地域マスタ!$Z13,""))</f>
        <v>甲州市</v>
      </c>
      <c r="BB28" s="110" t="str">
        <f t="shared" si="0"/>
        <v>19213</v>
      </c>
      <c r="BC28" s="1031" t="str">
        <f t="shared" si="0"/>
        <v>甲州市</v>
      </c>
      <c r="BD28" s="34">
        <f t="shared" si="14"/>
        <v>170.34500778107781</v>
      </c>
      <c r="BE28" s="34">
        <f t="shared" si="15"/>
        <v>20.845065463933317</v>
      </c>
      <c r="BF28" s="34">
        <f>VLOOKUP($AX28&amp;"_"&amp;$BC$14,データシート1!$A:$BT,MATCH($BC$12&amp;"_"&amp;BF$20,データシート1!$A$1:$BT$1,0),0)</f>
        <v>13.421338826461781</v>
      </c>
      <c r="BG28" s="34">
        <f>VLOOKUP($AX28&amp;"_"&amp;$BC$14,データシート1!$A:$BT,MATCH($BC$12&amp;"_"&amp;BG$20,データシート1!$A$1:$BT$1,0),0)</f>
        <v>2.2154308000502971</v>
      </c>
      <c r="BH28" s="34">
        <f>VLOOKUP($AX28&amp;"_"&amp;$BC$14,データシート1!$A:$BT,MATCH($BC$12&amp;"_"&amp;BH$20,データシート1!$A$1:$BT$1,0),0)</f>
        <v>5.2082958374212396</v>
      </c>
      <c r="BI28" s="34">
        <f>VLOOKUP($AX28&amp;"_"&amp;$BC$14,データシート1!$A:$BT,MATCH($BC$12&amp;"_"&amp;BI$20,データシート1!$A$1:$BT$1,0),0)</f>
        <v>33.906618897386906</v>
      </c>
      <c r="BJ28" s="34">
        <f>VLOOKUP($AX28&amp;"_"&amp;$BC$14,データシート1!$A:$BT,MATCH($BC$12&amp;"_"&amp;BJ$20,データシート1!$A$1:$BT$1,0),0)</f>
        <v>37.059818719262552</v>
      </c>
      <c r="BK28" s="34">
        <f t="shared" si="1"/>
        <v>73.570229709261042</v>
      </c>
      <c r="BL28" s="34">
        <f t="shared" si="2"/>
        <v>71.792517450331317</v>
      </c>
      <c r="BM28" s="34">
        <f>VLOOKUP($AX28&amp;"_"&amp;$BC$14,データシート1!$A:$BT,MATCH($BC$12&amp;"_"&amp;BM$20,データシート1!$A$1:$BT$1,0),0)</f>
        <v>28.685917392928857</v>
      </c>
      <c r="BN28" s="34">
        <f>VLOOKUP($AX28&amp;"_"&amp;$BC$14,データシート1!$A:$BT,MATCH($BC$12&amp;"_"&amp;BN$20,データシート1!$A$1:$BT$1,0),0)</f>
        <v>43.10660005740246</v>
      </c>
      <c r="BO28" s="34">
        <f>VLOOKUP($AX28&amp;"_"&amp;$BC$14,データシート1!$A:$BT,MATCH($BC$12&amp;"_"&amp;BO$20,データシート1!$A$1:$BT$1,0),0)</f>
        <v>1.7777122589297301</v>
      </c>
      <c r="BP28" s="34">
        <f>VLOOKUP($AX28&amp;"_"&amp;$BC$14,データシート1!$A:$BT,MATCH($BC$12&amp;"_"&amp;BP$20,データシート1!$A$1:$BT$1,0),0)</f>
        <v>0</v>
      </c>
      <c r="BQ28" s="34">
        <f>VLOOKUP($AX28&amp;"_"&amp;$BC$14,データシート1!$A:$BT,MATCH($BC$12&amp;"_"&amp;BQ$20,データシート1!$A$1:$BT$1,0),0)</f>
        <v>4.9632749912339786</v>
      </c>
      <c r="BR28" s="35">
        <f t="shared" si="3"/>
        <v>170.34500778107781</v>
      </c>
      <c r="BT28" s="121" t="str">
        <f t="shared" si="4"/>
        <v>甲州市</v>
      </c>
      <c r="BU28" s="33">
        <f t="shared" si="25"/>
        <v>170.34500778107781</v>
      </c>
      <c r="BV28" s="59">
        <f t="shared" si="16"/>
        <v>0.12236968805521296</v>
      </c>
      <c r="BW28" s="59">
        <f t="shared" si="5"/>
        <v>7.8789152680720037E-2</v>
      </c>
      <c r="BX28" s="59">
        <f t="shared" si="5"/>
        <v>1.3005551667809961E-2</v>
      </c>
      <c r="BY28" s="59">
        <f t="shared" si="5"/>
        <v>3.057498370668298E-2</v>
      </c>
      <c r="BZ28" s="59">
        <f t="shared" si="5"/>
        <v>0.19904674248489074</v>
      </c>
      <c r="CA28" s="59">
        <f t="shared" si="5"/>
        <v>0.21755741011729968</v>
      </c>
      <c r="CB28" s="59">
        <f t="shared" si="5"/>
        <v>0.43188955560007519</v>
      </c>
      <c r="CC28" s="59">
        <f t="shared" si="5"/>
        <v>0.4214536039858407</v>
      </c>
      <c r="CD28" s="59">
        <f t="shared" si="5"/>
        <v>0.16839893206494858</v>
      </c>
      <c r="CE28" s="59">
        <f t="shared" si="5"/>
        <v>0.25305467192089209</v>
      </c>
      <c r="CF28" s="59">
        <f t="shared" si="5"/>
        <v>1.0435951614234515E-2</v>
      </c>
      <c r="CG28" s="59">
        <f t="shared" si="5"/>
        <v>0</v>
      </c>
      <c r="CH28" s="59">
        <f t="shared" si="5"/>
        <v>2.913660374252134E-2</v>
      </c>
      <c r="CI28" s="122">
        <f t="shared" si="6"/>
        <v>1</v>
      </c>
      <c r="CK28" s="123" t="str">
        <f t="shared" si="7"/>
        <v>甲州市</v>
      </c>
      <c r="CL28" s="124">
        <f t="shared" si="17"/>
        <v>20.845065463933317</v>
      </c>
      <c r="CM28" s="65">
        <f t="shared" si="18"/>
        <v>0.15811895653207836</v>
      </c>
      <c r="CN28" s="66">
        <f t="shared" si="19"/>
        <v>13.421338826461781</v>
      </c>
      <c r="CO28" s="65">
        <f t="shared" si="20"/>
        <v>0.24557907691753822</v>
      </c>
      <c r="CP28" s="66">
        <f t="shared" si="8"/>
        <v>2.2154308000502971</v>
      </c>
      <c r="CQ28" s="65">
        <f t="shared" si="21"/>
        <v>0</v>
      </c>
      <c r="CR28" s="66">
        <f t="shared" si="9"/>
        <v>5.2082958374212396</v>
      </c>
      <c r="CS28" s="65">
        <f t="shared" si="22"/>
        <v>0</v>
      </c>
      <c r="CT28" s="66">
        <f t="shared" si="10"/>
        <v>33.906618897386906</v>
      </c>
      <c r="CU28" s="67">
        <f t="shared" si="23"/>
        <v>0</v>
      </c>
      <c r="CV28" s="16"/>
      <c r="CW28" s="959">
        <f t="shared" si="24"/>
        <v>3.2959999999999998</v>
      </c>
      <c r="CX28" s="962">
        <f>VLOOKUP($AX28&amp;"_"&amp;$CW$14,データシート1!$A:$BT,MATCH($CW$12&amp;"_"&amp;CX$20,データシート1!$A$1:$BT$1,0),0)</f>
        <v>3.2959999999999998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3.2959999999999998</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21220</v>
      </c>
      <c r="AY29" s="18" t="str">
        <f>IF(IFERROR(比較地域マスタ!$Z14,"")=0,"",IFERROR(比較地域マスタ!$Z14,""))</f>
        <v>下呂市</v>
      </c>
      <c r="BB29" s="110" t="str">
        <f t="shared" si="0"/>
        <v>21220</v>
      </c>
      <c r="BC29" s="1031" t="str">
        <f t="shared" si="0"/>
        <v>下呂市</v>
      </c>
      <c r="BD29" s="34">
        <f t="shared" si="14"/>
        <v>196.17916333429264</v>
      </c>
      <c r="BE29" s="34">
        <f t="shared" si="15"/>
        <v>43.666451622740482</v>
      </c>
      <c r="BF29" s="34">
        <f>VLOOKUP($AX29&amp;"_"&amp;$BC$14,データシート1!$A:$BT,MATCH($BC$12&amp;"_"&amp;BF$20,データシート1!$A$1:$BT$1,0),0)</f>
        <v>29.652827369267914</v>
      </c>
      <c r="BG29" s="34">
        <f>VLOOKUP($AX29&amp;"_"&amp;$BC$14,データシート1!$A:$BT,MATCH($BC$12&amp;"_"&amp;BG$20,データシート1!$A$1:$BT$1,0),0)</f>
        <v>4.0452748652719084</v>
      </c>
      <c r="BH29" s="34">
        <f>VLOOKUP($AX29&amp;"_"&amp;$BC$14,データシート1!$A:$BT,MATCH($BC$12&amp;"_"&amp;BH$20,データシート1!$A$1:$BT$1,0),0)</f>
        <v>9.9683493882006591</v>
      </c>
      <c r="BI29" s="34">
        <f>VLOOKUP($AX29&amp;"_"&amp;$BC$14,データシート1!$A:$BT,MATCH($BC$12&amp;"_"&amp;BI$20,データシート1!$A$1:$BT$1,0),0)</f>
        <v>44.822453841139207</v>
      </c>
      <c r="BJ29" s="34">
        <f>VLOOKUP($AX29&amp;"_"&amp;$BC$14,データシート1!$A:$BT,MATCH($BC$12&amp;"_"&amp;BJ$20,データシート1!$A$1:$BT$1,0),0)</f>
        <v>37.505892654504407</v>
      </c>
      <c r="BK29" s="34">
        <f t="shared" si="1"/>
        <v>63.841091935268537</v>
      </c>
      <c r="BL29" s="34">
        <f t="shared" si="2"/>
        <v>62.046389028086153</v>
      </c>
      <c r="BM29" s="34">
        <f>VLOOKUP($AX29&amp;"_"&amp;$BC$14,データシート1!$A:$BT,MATCH($BC$12&amp;"_"&amp;BM$20,データシート1!$A$1:$BT$1,0),0)</f>
        <v>26.560229209353533</v>
      </c>
      <c r="BN29" s="34">
        <f>VLOOKUP($AX29&amp;"_"&amp;$BC$14,データシート1!$A:$BT,MATCH($BC$12&amp;"_"&amp;BN$20,データシート1!$A$1:$BT$1,0),0)</f>
        <v>35.486159818732624</v>
      </c>
      <c r="BO29" s="34">
        <f>VLOOKUP($AX29&amp;"_"&amp;$BC$14,データシート1!$A:$BT,MATCH($BC$12&amp;"_"&amp;BO$20,データシート1!$A$1:$BT$1,0),0)</f>
        <v>1.7947029071823799</v>
      </c>
      <c r="BP29" s="34">
        <f>VLOOKUP($AX29&amp;"_"&amp;$BC$14,データシート1!$A:$BT,MATCH($BC$12&amp;"_"&amp;BP$20,データシート1!$A$1:$BT$1,0),0)</f>
        <v>0</v>
      </c>
      <c r="BQ29" s="34">
        <f>VLOOKUP($AX29&amp;"_"&amp;$BC$14,データシート1!$A:$BT,MATCH($BC$12&amp;"_"&amp;BQ$20,データシート1!$A$1:$BT$1,0),0)</f>
        <v>6.3432732806399983</v>
      </c>
      <c r="BR29" s="35">
        <f t="shared" si="3"/>
        <v>196.17916333429264</v>
      </c>
      <c r="BT29" s="121" t="str">
        <f t="shared" si="4"/>
        <v>下呂市</v>
      </c>
      <c r="BU29" s="33">
        <f t="shared" si="25"/>
        <v>196.17916333429264</v>
      </c>
      <c r="BV29" s="59">
        <f t="shared" si="16"/>
        <v>0.22258455424408199</v>
      </c>
      <c r="BW29" s="59">
        <f t="shared" si="5"/>
        <v>0.1511517679313322</v>
      </c>
      <c r="BX29" s="59">
        <f t="shared" si="5"/>
        <v>2.062030847984957E-2</v>
      </c>
      <c r="BY29" s="59">
        <f t="shared" si="5"/>
        <v>5.0812477832900237E-2</v>
      </c>
      <c r="BZ29" s="59">
        <f t="shared" si="5"/>
        <v>0.22847713834297978</v>
      </c>
      <c r="CA29" s="59">
        <f t="shared" si="5"/>
        <v>0.19118183611882231</v>
      </c>
      <c r="CB29" s="59">
        <f t="shared" si="5"/>
        <v>0.32542238864828998</v>
      </c>
      <c r="CC29" s="59">
        <f t="shared" si="5"/>
        <v>0.31627410359762853</v>
      </c>
      <c r="CD29" s="59">
        <f t="shared" si="5"/>
        <v>0.13538761588097126</v>
      </c>
      <c r="CE29" s="59">
        <f t="shared" si="5"/>
        <v>0.18088648771665725</v>
      </c>
      <c r="CF29" s="59">
        <f t="shared" si="5"/>
        <v>9.1482850506614481E-3</v>
      </c>
      <c r="CG29" s="59">
        <f t="shared" si="5"/>
        <v>0</v>
      </c>
      <c r="CH29" s="59">
        <f t="shared" si="5"/>
        <v>3.2334082645825907E-2</v>
      </c>
      <c r="CI29" s="122">
        <f t="shared" si="6"/>
        <v>1</v>
      </c>
      <c r="CK29" s="123" t="str">
        <f t="shared" si="7"/>
        <v>下呂市</v>
      </c>
      <c r="CL29" s="124">
        <f t="shared" si="17"/>
        <v>43.666451622740482</v>
      </c>
      <c r="CM29" s="65">
        <f t="shared" si="18"/>
        <v>0.1719397780443879</v>
      </c>
      <c r="CN29" s="66">
        <f t="shared" si="19"/>
        <v>29.652827369267914</v>
      </c>
      <c r="CO29" s="65">
        <f t="shared" si="20"/>
        <v>0.25319676624770238</v>
      </c>
      <c r="CP29" s="66">
        <f t="shared" si="8"/>
        <v>4.0452748652719084</v>
      </c>
      <c r="CQ29" s="65">
        <f t="shared" si="21"/>
        <v>0</v>
      </c>
      <c r="CR29" s="66">
        <f t="shared" si="9"/>
        <v>9.9683493882006591</v>
      </c>
      <c r="CS29" s="65">
        <f t="shared" si="22"/>
        <v>0</v>
      </c>
      <c r="CT29" s="66">
        <f t="shared" si="10"/>
        <v>44.822453841139207</v>
      </c>
      <c r="CU29" s="67">
        <f t="shared" si="23"/>
        <v>9.9816043446814759E-2</v>
      </c>
      <c r="CV29" s="16"/>
      <c r="CW29" s="959">
        <f t="shared" si="24"/>
        <v>7.508</v>
      </c>
      <c r="CX29" s="962">
        <f>VLOOKUP($AX29&amp;"_"&amp;$CW$14,データシート1!$A:$BT,MATCH($CW$12&amp;"_"&amp;CX$20,データシート1!$A$1:$BT$1,0),0)</f>
        <v>7.508</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4.4740000000000002</v>
      </c>
      <c r="DB29" s="962">
        <f>VLOOKUP($AX29&amp;"_"&amp;$CW$14,データシート1!$A:$BT,MATCH($CW$12&amp;"_"&amp;DB$20,データシート1!$A$1:$BT$1,0),0)</f>
        <v>0</v>
      </c>
      <c r="DC29" s="962">
        <f>VLOOKUP($AX29&amp;"_"&amp;$CW$14,データシート1!$A:$BT,MATCH($CW$12&amp;"_"&amp;DC$20,データシート1!$A$1:$BT$1,0),0)</f>
        <v>0</v>
      </c>
      <c r="DD29" s="961">
        <f t="shared" si="11"/>
        <v>11.981999999999999</v>
      </c>
      <c r="DE29" s="16"/>
      <c r="DF29" s="125">
        <f>VLOOKUP($AX29&amp;"_"&amp;$DF$14,データシート1!$A:$BT,MATCH($DF$12&amp;"_"&amp;DF$20,データシート1!$A$1:$BT$1,0),0)</f>
        <v>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0.63</v>
      </c>
      <c r="DO29" s="127">
        <f t="shared" si="27"/>
        <v>0</v>
      </c>
      <c r="DP29" s="127">
        <f t="shared" si="13"/>
        <v>0</v>
      </c>
      <c r="DQ29" s="127">
        <f t="shared" si="13"/>
        <v>0.37</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42308</v>
      </c>
      <c r="AY30" s="18" t="str">
        <f>IF(IFERROR(比較地域マスタ!$Z15,"")=0,"",IFERROR(比較地域マスタ!$Z15,""))</f>
        <v>時津町</v>
      </c>
      <c r="BB30" s="110" t="str">
        <f t="shared" si="0"/>
        <v>42308</v>
      </c>
      <c r="BC30" s="1031" t="str">
        <f t="shared" si="0"/>
        <v>時津町</v>
      </c>
      <c r="BD30" s="34">
        <f t="shared" si="14"/>
        <v>144.7750262433872</v>
      </c>
      <c r="BE30" s="34">
        <f t="shared" si="15"/>
        <v>33.068740486832297</v>
      </c>
      <c r="BF30" s="34">
        <f>VLOOKUP($AX30&amp;"_"&amp;$BC$14,データシート1!$A:$BT,MATCH($BC$12&amp;"_"&amp;BF$20,データシート1!$A$1:$BT$1,0),0)</f>
        <v>30.026588298838057</v>
      </c>
      <c r="BG30" s="34">
        <f>VLOOKUP($AX30&amp;"_"&amp;$BC$14,データシート1!$A:$BT,MATCH($BC$12&amp;"_"&amp;BG$20,データシート1!$A$1:$BT$1,0),0)</f>
        <v>1.9546421097813753</v>
      </c>
      <c r="BH30" s="34">
        <f>VLOOKUP($AX30&amp;"_"&amp;$BC$14,データシート1!$A:$BT,MATCH($BC$12&amp;"_"&amp;BH$20,データシート1!$A$1:$BT$1,0),0)</f>
        <v>1.0875100782128648</v>
      </c>
      <c r="BI30" s="34">
        <f>VLOOKUP($AX30&amp;"_"&amp;$BC$14,データシート1!$A:$BT,MATCH($BC$12&amp;"_"&amp;BI$20,データシート1!$A$1:$BT$1,0),0)</f>
        <v>35.907620608464342</v>
      </c>
      <c r="BJ30" s="34">
        <f>VLOOKUP($AX30&amp;"_"&amp;$BC$14,データシート1!$A:$BT,MATCH($BC$12&amp;"_"&amp;BJ$20,データシート1!$A$1:$BT$1,0),0)</f>
        <v>25.341935017911922</v>
      </c>
      <c r="BK30" s="34">
        <f t="shared" si="1"/>
        <v>48.374317928527155</v>
      </c>
      <c r="BL30" s="34">
        <f t="shared" si="2"/>
        <v>45.714027806426913</v>
      </c>
      <c r="BM30" s="34">
        <f>VLOOKUP($AX30&amp;"_"&amp;$BC$14,データシート1!$A:$BT,MATCH($BC$12&amp;"_"&amp;BM$20,データシート1!$A$1:$BT$1,0),0)</f>
        <v>24.34891547874161</v>
      </c>
      <c r="BN30" s="34">
        <f>VLOOKUP($AX30&amp;"_"&amp;$BC$14,データシート1!$A:$BT,MATCH($BC$12&amp;"_"&amp;BN$20,データシート1!$A$1:$BT$1,0),0)</f>
        <v>21.365112327685299</v>
      </c>
      <c r="BO30" s="34">
        <f>VLOOKUP($AX30&amp;"_"&amp;$BC$14,データシート1!$A:$BT,MATCH($BC$12&amp;"_"&amp;BO$20,データシート1!$A$1:$BT$1,0),0)</f>
        <v>1.7208432163246301</v>
      </c>
      <c r="BP30" s="34">
        <f>VLOOKUP($AX30&amp;"_"&amp;$BC$14,データシート1!$A:$BT,MATCH($BC$12&amp;"_"&amp;BP$20,データシート1!$A$1:$BT$1,0),0)</f>
        <v>0.93944690577561396</v>
      </c>
      <c r="BQ30" s="34">
        <f>VLOOKUP($AX30&amp;"_"&amp;$BC$14,データシート1!$A:$BT,MATCH($BC$12&amp;"_"&amp;BQ$20,データシート1!$A$1:$BT$1,0),0)</f>
        <v>2.082412201651505</v>
      </c>
      <c r="BR30" s="35">
        <f t="shared" si="3"/>
        <v>144.7750262433872</v>
      </c>
      <c r="BT30" s="121" t="str">
        <f t="shared" si="4"/>
        <v>時津町</v>
      </c>
      <c r="BU30" s="33">
        <f t="shared" si="25"/>
        <v>144.7750262433872</v>
      </c>
      <c r="BV30" s="59">
        <f t="shared" si="16"/>
        <v>0.22841467444280816</v>
      </c>
      <c r="BW30" s="59">
        <f t="shared" si="5"/>
        <v>0.207401712007699</v>
      </c>
      <c r="BX30" s="59">
        <f t="shared" si="5"/>
        <v>1.3501238165865339E-2</v>
      </c>
      <c r="BY30" s="59">
        <f t="shared" si="5"/>
        <v>7.5117242692438356E-3</v>
      </c>
      <c r="BZ30" s="59">
        <f t="shared" si="5"/>
        <v>0.24802358210661676</v>
      </c>
      <c r="CA30" s="59">
        <f t="shared" si="5"/>
        <v>0.17504355326662874</v>
      </c>
      <c r="CB30" s="59">
        <f t="shared" si="5"/>
        <v>0.33413440966816416</v>
      </c>
      <c r="CC30" s="59">
        <f t="shared" si="5"/>
        <v>0.31575907110923396</v>
      </c>
      <c r="CD30" s="59">
        <f t="shared" si="5"/>
        <v>0.16818450053538692</v>
      </c>
      <c r="CE30" s="59">
        <f t="shared" si="5"/>
        <v>0.14757457057384701</v>
      </c>
      <c r="CF30" s="59">
        <f t="shared" si="5"/>
        <v>1.1886326398806175E-2</v>
      </c>
      <c r="CG30" s="59">
        <f t="shared" si="5"/>
        <v>6.4890121601240223E-3</v>
      </c>
      <c r="CH30" s="59">
        <f t="shared" si="5"/>
        <v>1.4383780515782306E-2</v>
      </c>
      <c r="CI30" s="122">
        <f t="shared" si="6"/>
        <v>1</v>
      </c>
      <c r="CK30" s="123" t="str">
        <f t="shared" si="7"/>
        <v>時津町</v>
      </c>
      <c r="CL30" s="124">
        <f t="shared" si="17"/>
        <v>33.068740486832297</v>
      </c>
      <c r="CM30" s="65">
        <f t="shared" si="18"/>
        <v>7.8956741670874311E-2</v>
      </c>
      <c r="CN30" s="66">
        <f t="shared" si="19"/>
        <v>30.026588298838057</v>
      </c>
      <c r="CO30" s="65">
        <f t="shared" si="20"/>
        <v>8.6956266027101006E-2</v>
      </c>
      <c r="CP30" s="66">
        <f t="shared" si="8"/>
        <v>1.9546421097813753</v>
      </c>
      <c r="CQ30" s="65">
        <f t="shared" si="21"/>
        <v>0</v>
      </c>
      <c r="CR30" s="66">
        <f t="shared" si="9"/>
        <v>1.0875100782128648</v>
      </c>
      <c r="CS30" s="65">
        <f t="shared" si="22"/>
        <v>0</v>
      </c>
      <c r="CT30" s="66">
        <f t="shared" si="10"/>
        <v>35.907620608464342</v>
      </c>
      <c r="CU30" s="67">
        <f t="shared" si="23"/>
        <v>0</v>
      </c>
      <c r="CV30" s="16"/>
      <c r="CW30" s="959">
        <f t="shared" si="24"/>
        <v>2.6110000000000002</v>
      </c>
      <c r="CX30" s="962">
        <f>VLOOKUP($AX30&amp;"_"&amp;$CW$14,データシート1!$A:$BT,MATCH($CW$12&amp;"_"&amp;CX$20,データシート1!$A$1:$BT$1,0),0)</f>
        <v>2.6110000000000002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2.6110000000000002</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02209</v>
      </c>
      <c r="AY31" s="18" t="str">
        <f>IF(IFERROR(比較地域マスタ!$Z16,"")=0,"",IFERROR(比較地域マスタ!$Z16,""))</f>
        <v>つがる市</v>
      </c>
      <c r="BB31" s="110" t="str">
        <f t="shared" si="0"/>
        <v>02209</v>
      </c>
      <c r="BC31" s="1031" t="str">
        <f t="shared" si="0"/>
        <v>つがる市</v>
      </c>
      <c r="BD31" s="34">
        <f t="shared" si="14"/>
        <v>206.36608040045607</v>
      </c>
      <c r="BE31" s="34">
        <f t="shared" si="15"/>
        <v>35.164116681278664</v>
      </c>
      <c r="BF31" s="34">
        <f>VLOOKUP($AX31&amp;"_"&amp;$BC$14,データシート1!$A:$BT,MATCH($BC$12&amp;"_"&amp;BF$20,データシート1!$A$1:$BT$1,0),0)</f>
        <v>11.208696730440741</v>
      </c>
      <c r="BG31" s="34">
        <f>VLOOKUP($AX31&amp;"_"&amp;$BC$14,データシート1!$A:$BT,MATCH($BC$12&amp;"_"&amp;BG$20,データシート1!$A$1:$BT$1,0),0)</f>
        <v>4.1809913958332725</v>
      </c>
      <c r="BH31" s="34">
        <f>VLOOKUP($AX31&amp;"_"&amp;$BC$14,データシート1!$A:$BT,MATCH($BC$12&amp;"_"&amp;BH$20,データシート1!$A$1:$BT$1,0),0)</f>
        <v>19.774428555004651</v>
      </c>
      <c r="BI31" s="34">
        <f>VLOOKUP($AX31&amp;"_"&amp;$BC$14,データシート1!$A:$BT,MATCH($BC$12&amp;"_"&amp;BI$20,データシート1!$A$1:$BT$1,0),0)</f>
        <v>32.89066176092534</v>
      </c>
      <c r="BJ31" s="34">
        <f>VLOOKUP($AX31&amp;"_"&amp;$BC$14,データシート1!$A:$BT,MATCH($BC$12&amp;"_"&amp;BJ$20,データシート1!$A$1:$BT$1,0),0)</f>
        <v>62.2673841342123</v>
      </c>
      <c r="BK31" s="34">
        <f t="shared" si="1"/>
        <v>73.903603560327582</v>
      </c>
      <c r="BL31" s="34">
        <f t="shared" si="2"/>
        <v>72.106623555956702</v>
      </c>
      <c r="BM31" s="34">
        <f>VLOOKUP($AX31&amp;"_"&amp;$BC$14,データシート1!$A:$BT,MATCH($BC$12&amp;"_"&amp;BM$20,データシート1!$A$1:$BT$1,0),0)</f>
        <v>25.858915205053748</v>
      </c>
      <c r="BN31" s="34">
        <f>VLOOKUP($AX31&amp;"_"&amp;$BC$14,データシート1!$A:$BT,MATCH($BC$12&amp;"_"&amp;BN$20,データシート1!$A$1:$BT$1,0),0)</f>
        <v>46.247708350902947</v>
      </c>
      <c r="BO31" s="34">
        <f>VLOOKUP($AX31&amp;"_"&amp;$BC$14,データシート1!$A:$BT,MATCH($BC$12&amp;"_"&amp;BO$20,データシート1!$A$1:$BT$1,0),0)</f>
        <v>1.7969800043708799</v>
      </c>
      <c r="BP31" s="34">
        <f>VLOOKUP($AX31&amp;"_"&amp;$BC$14,データシート1!$A:$BT,MATCH($BC$12&amp;"_"&amp;BP$20,データシート1!$A$1:$BT$1,0),0)</f>
        <v>0</v>
      </c>
      <c r="BQ31" s="34">
        <f>VLOOKUP($AX31&amp;"_"&amp;$BC$14,データシート1!$A:$BT,MATCH($BC$12&amp;"_"&amp;BQ$20,データシート1!$A$1:$BT$1,0),0)</f>
        <v>2.140314263712181</v>
      </c>
      <c r="BR31" s="35">
        <f t="shared" si="3"/>
        <v>206.36608040045607</v>
      </c>
      <c r="BT31" s="121" t="str">
        <f t="shared" si="4"/>
        <v>つがる市</v>
      </c>
      <c r="BU31" s="33">
        <f t="shared" si="25"/>
        <v>206.36608040045607</v>
      </c>
      <c r="BV31" s="59">
        <f t="shared" si="16"/>
        <v>0.17039678523254517</v>
      </c>
      <c r="BW31" s="59">
        <f t="shared" si="5"/>
        <v>5.4314627232780299E-2</v>
      </c>
      <c r="BX31" s="59">
        <f t="shared" si="5"/>
        <v>2.0260070781593583E-2</v>
      </c>
      <c r="BY31" s="59">
        <f t="shared" si="5"/>
        <v>9.5822087218171287E-2</v>
      </c>
      <c r="BZ31" s="59">
        <f t="shared" si="5"/>
        <v>0.15938017380133684</v>
      </c>
      <c r="CA31" s="59">
        <f t="shared" si="5"/>
        <v>0.30173264915136067</v>
      </c>
      <c r="CB31" s="59">
        <f t="shared" si="5"/>
        <v>0.35811894773073499</v>
      </c>
      <c r="CC31" s="59">
        <f t="shared" si="5"/>
        <v>0.34941121823912563</v>
      </c>
      <c r="CD31" s="59">
        <f t="shared" si="5"/>
        <v>0.12530603457154482</v>
      </c>
      <c r="CE31" s="59">
        <f t="shared" si="5"/>
        <v>0.22410518366758075</v>
      </c>
      <c r="CF31" s="59">
        <f t="shared" si="5"/>
        <v>8.7077294916093617E-3</v>
      </c>
      <c r="CG31" s="59">
        <f t="shared" si="5"/>
        <v>0</v>
      </c>
      <c r="CH31" s="59">
        <f t="shared" si="5"/>
        <v>1.0371444084022304E-2</v>
      </c>
      <c r="CI31" s="122">
        <f t="shared" si="6"/>
        <v>1</v>
      </c>
      <c r="CK31" s="123" t="str">
        <f t="shared" si="7"/>
        <v>つがる市</v>
      </c>
      <c r="CL31" s="124">
        <f t="shared" si="17"/>
        <v>35.164116681278664</v>
      </c>
      <c r="CM31" s="65">
        <f t="shared" si="18"/>
        <v>0</v>
      </c>
      <c r="CN31" s="66">
        <f t="shared" si="19"/>
        <v>11.208696730440741</v>
      </c>
      <c r="CO31" s="65">
        <f t="shared" si="20"/>
        <v>0</v>
      </c>
      <c r="CP31" s="66">
        <f t="shared" si="8"/>
        <v>4.1809913958332725</v>
      </c>
      <c r="CQ31" s="65">
        <f t="shared" si="21"/>
        <v>0</v>
      </c>
      <c r="CR31" s="66">
        <f t="shared" si="9"/>
        <v>19.774428555004651</v>
      </c>
      <c r="CS31" s="65">
        <f t="shared" si="22"/>
        <v>0</v>
      </c>
      <c r="CT31" s="66">
        <f t="shared" si="10"/>
        <v>32.89066176092534</v>
      </c>
      <c r="CU31" s="67">
        <f t="shared" si="23"/>
        <v>0.50199658857625495</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16.510999999999999</v>
      </c>
      <c r="DB31" s="962">
        <f>VLOOKUP($AX31&amp;"_"&amp;$CW$14,データシート1!$A:$BT,MATCH($CW$12&amp;"_"&amp;DB$20,データシート1!$A$1:$BT$1,0),0)</f>
        <v>0</v>
      </c>
      <c r="DC31" s="962">
        <f>VLOOKUP($AX31&amp;"_"&amp;$CW$14,データシート1!$A:$BT,MATCH($CW$12&amp;"_"&amp;DC$20,データシート1!$A$1:$BT$1,0),0)</f>
        <v>0</v>
      </c>
      <c r="DD31" s="961">
        <f t="shared" si="11"/>
        <v>16.510999999999999</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06213</v>
      </c>
      <c r="AY32" s="18" t="str">
        <f>IF(IFERROR(比較地域マスタ!$Z17,"")=0,"",IFERROR(比較地域マスタ!$Z17,""))</f>
        <v>南陽市</v>
      </c>
      <c r="AZ32" s="16"/>
      <c r="BA32" s="16"/>
      <c r="BB32" s="110" t="str">
        <f t="shared" si="0"/>
        <v>06213</v>
      </c>
      <c r="BC32" s="1031" t="str">
        <f t="shared" si="0"/>
        <v>南陽市</v>
      </c>
      <c r="BD32" s="34">
        <f t="shared" si="14"/>
        <v>176.31409921496953</v>
      </c>
      <c r="BE32" s="34">
        <f t="shared" si="15"/>
        <v>32.380141182660573</v>
      </c>
      <c r="BF32" s="34">
        <f>VLOOKUP($AX32&amp;"_"&amp;$BC$14,データシート1!$A:$BT,MATCH($BC$12&amp;"_"&amp;BF$20,データシート1!$A$1:$BT$1,0),0)</f>
        <v>26.54707444285151</v>
      </c>
      <c r="BG32" s="34">
        <f>VLOOKUP($AX32&amp;"_"&amp;$BC$14,データシート1!$A:$BT,MATCH($BC$12&amp;"_"&amp;BG$20,データシート1!$A$1:$BT$1,0),0)</f>
        <v>2.2076505086030278</v>
      </c>
      <c r="BH32" s="34">
        <f>VLOOKUP($AX32&amp;"_"&amp;$BC$14,データシート1!$A:$BT,MATCH($BC$12&amp;"_"&amp;BH$20,データシート1!$A$1:$BT$1,0),0)</f>
        <v>3.6254162312060352</v>
      </c>
      <c r="BI32" s="34">
        <f>VLOOKUP($AX32&amp;"_"&amp;$BC$14,データシート1!$A:$BT,MATCH($BC$12&amp;"_"&amp;BI$20,データシート1!$A$1:$BT$1,0),0)</f>
        <v>36.403945187902785</v>
      </c>
      <c r="BJ32" s="34">
        <f>VLOOKUP($AX32&amp;"_"&amp;$BC$14,データシート1!$A:$BT,MATCH($BC$12&amp;"_"&amp;BJ$20,データシート1!$A$1:$BT$1,0),0)</f>
        <v>47.552746475634514</v>
      </c>
      <c r="BK32" s="34">
        <f t="shared" si="1"/>
        <v>56.245041288064613</v>
      </c>
      <c r="BL32" s="34">
        <f t="shared" si="2"/>
        <v>54.47620386945929</v>
      </c>
      <c r="BM32" s="34">
        <f>VLOOKUP($AX32&amp;"_"&amp;$BC$14,データシート1!$A:$BT,MATCH($BC$12&amp;"_"&amp;BM$20,データシート1!$A$1:$BT$1,0),0)</f>
        <v>27.753550325196969</v>
      </c>
      <c r="BN32" s="34">
        <f>VLOOKUP($AX32&amp;"_"&amp;$BC$14,データシート1!$A:$BT,MATCH($BC$12&amp;"_"&amp;BN$20,データシート1!$A$1:$BT$1,0),0)</f>
        <v>26.722653544262322</v>
      </c>
      <c r="BO32" s="34">
        <f>VLOOKUP($AX32&amp;"_"&amp;$BC$14,データシート1!$A:$BT,MATCH($BC$12&amp;"_"&amp;BO$20,データシート1!$A$1:$BT$1,0),0)</f>
        <v>1.76883741860532</v>
      </c>
      <c r="BP32" s="34">
        <f>VLOOKUP($AX32&amp;"_"&amp;$BC$14,データシート1!$A:$BT,MATCH($BC$12&amp;"_"&amp;BP$20,データシート1!$A$1:$BT$1,0),0)</f>
        <v>0</v>
      </c>
      <c r="BQ32" s="34">
        <f>VLOOKUP($AX32&amp;"_"&amp;$BC$14,データシート1!$A:$BT,MATCH($BC$12&amp;"_"&amp;BQ$20,データシート1!$A$1:$BT$1,0),0)</f>
        <v>3.7322250807070549</v>
      </c>
      <c r="BR32" s="35">
        <f t="shared" si="3"/>
        <v>176.31409921496953</v>
      </c>
      <c r="BS32" s="21"/>
      <c r="BT32" s="121" t="str">
        <f t="shared" si="4"/>
        <v>南陽市</v>
      </c>
      <c r="BU32" s="33">
        <f t="shared" si="25"/>
        <v>176.31409921496953</v>
      </c>
      <c r="BV32" s="59">
        <f t="shared" si="16"/>
        <v>0.18365032250303107</v>
      </c>
      <c r="BW32" s="59">
        <f t="shared" si="5"/>
        <v>0.15056694025634448</v>
      </c>
      <c r="BX32" s="59">
        <f t="shared" si="5"/>
        <v>1.2521122918884483E-2</v>
      </c>
      <c r="BY32" s="59">
        <f t="shared" si="5"/>
        <v>2.0562259327802118E-2</v>
      </c>
      <c r="BZ32" s="59">
        <f t="shared" si="5"/>
        <v>0.20647211624021952</v>
      </c>
      <c r="CA32" s="59">
        <f t="shared" si="5"/>
        <v>0.26970472972587528</v>
      </c>
      <c r="CB32" s="59">
        <f t="shared" si="5"/>
        <v>0.31900478486118289</v>
      </c>
      <c r="CC32" s="59">
        <f t="shared" si="5"/>
        <v>0.3089724764611117</v>
      </c>
      <c r="CD32" s="59">
        <f t="shared" si="5"/>
        <v>0.15740970488899289</v>
      </c>
      <c r="CE32" s="59">
        <f t="shared" si="5"/>
        <v>0.15156277157211881</v>
      </c>
      <c r="CF32" s="59">
        <f t="shared" si="5"/>
        <v>1.0032308400071167E-2</v>
      </c>
      <c r="CG32" s="59">
        <f t="shared" si="5"/>
        <v>0</v>
      </c>
      <c r="CH32" s="59">
        <f t="shared" si="5"/>
        <v>2.1168046669691288E-2</v>
      </c>
      <c r="CI32" s="122">
        <f t="shared" si="6"/>
        <v>1</v>
      </c>
      <c r="CJ32" s="16"/>
      <c r="CK32" s="123" t="str">
        <f t="shared" si="7"/>
        <v>南陽市</v>
      </c>
      <c r="CL32" s="124">
        <f t="shared" si="17"/>
        <v>32.380141182660573</v>
      </c>
      <c r="CM32" s="65">
        <f t="shared" si="18"/>
        <v>0.3430497704546232</v>
      </c>
      <c r="CN32" s="66">
        <f t="shared" si="19"/>
        <v>26.54707444285151</v>
      </c>
      <c r="CO32" s="65">
        <f t="shared" si="20"/>
        <v>0.41842652093029853</v>
      </c>
      <c r="CP32" s="66">
        <f t="shared" si="8"/>
        <v>2.2076505086030278</v>
      </c>
      <c r="CQ32" s="65">
        <f t="shared" si="21"/>
        <v>0</v>
      </c>
      <c r="CR32" s="66">
        <f t="shared" si="9"/>
        <v>3.6254162312060352</v>
      </c>
      <c r="CS32" s="65">
        <f t="shared" si="22"/>
        <v>0</v>
      </c>
      <c r="CT32" s="66">
        <f t="shared" si="10"/>
        <v>36.403945187902785</v>
      </c>
      <c r="CU32" s="67">
        <f t="shared" si="23"/>
        <v>0</v>
      </c>
      <c r="CV32" s="16"/>
      <c r="CW32" s="959">
        <f t="shared" si="24"/>
        <v>11.108000000000001</v>
      </c>
      <c r="CX32" s="962">
        <f>VLOOKUP($AX32&amp;"_"&amp;$CW$14,データシート1!$A:$BT,MATCH($CW$12&amp;"_"&amp;CX$20,データシート1!$A$1:$BT$1,0),0)</f>
        <v>11.108000000000001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11.108000000000001</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40344</v>
      </c>
      <c r="AY33" s="18" t="str">
        <f>IF(IFERROR(比較地域マスタ!$Z18,"")=0,"",IFERROR(比較地域マスタ!$Z18,""))</f>
        <v>須恵町</v>
      </c>
      <c r="BB33" s="110" t="str">
        <f t="shared" si="0"/>
        <v>40344</v>
      </c>
      <c r="BC33" s="1031" t="str">
        <f t="shared" si="0"/>
        <v>須恵町</v>
      </c>
      <c r="BD33" s="34">
        <f t="shared" si="14"/>
        <v>192.36451815608294</v>
      </c>
      <c r="BE33" s="34">
        <f t="shared" si="15"/>
        <v>93.886685394399848</v>
      </c>
      <c r="BF33" s="34">
        <f>VLOOKUP($AX33&amp;"_"&amp;$BC$14,データシート1!$A:$BT,MATCH($BC$12&amp;"_"&amp;BF$20,データシート1!$A$1:$BT$1,0),0)</f>
        <v>91.897223649759198</v>
      </c>
      <c r="BG33" s="34">
        <f>VLOOKUP($AX33&amp;"_"&amp;$BC$14,データシート1!$A:$BT,MATCH($BC$12&amp;"_"&amp;BG$20,データシート1!$A$1:$BT$1,0),0)</f>
        <v>1.9894617446406471</v>
      </c>
      <c r="BH33" s="34">
        <f>VLOOKUP($AX33&amp;"_"&amp;$BC$14,データシート1!$A:$BT,MATCH($BC$12&amp;"_"&amp;BH$20,データシート1!$A$1:$BT$1,0),0)</f>
        <v>0</v>
      </c>
      <c r="BI33" s="34">
        <f>VLOOKUP($AX33&amp;"_"&amp;$BC$14,データシート1!$A:$BT,MATCH($BC$12&amp;"_"&amp;BI$20,データシート1!$A$1:$BT$1,0),0)</f>
        <v>23.267656232234405</v>
      </c>
      <c r="BJ33" s="34">
        <f>VLOOKUP($AX33&amp;"_"&amp;$BC$14,データシート1!$A:$BT,MATCH($BC$12&amp;"_"&amp;BJ$20,データシート1!$A$1:$BT$1,0),0)</f>
        <v>22.395775083593076</v>
      </c>
      <c r="BK33" s="34">
        <f t="shared" si="1"/>
        <v>52.81440144585563</v>
      </c>
      <c r="BL33" s="34">
        <f t="shared" si="2"/>
        <v>51.118547911497103</v>
      </c>
      <c r="BM33" s="34">
        <f>VLOOKUP($AX33&amp;"_"&amp;$BC$14,データシート1!$A:$BT,MATCH($BC$12&amp;"_"&amp;BM$20,データシート1!$A$1:$BT$1,0),0)</f>
        <v>25.34380278716689</v>
      </c>
      <c r="BN33" s="34">
        <f>VLOOKUP($AX33&amp;"_"&amp;$BC$14,データシート1!$A:$BT,MATCH($BC$12&amp;"_"&amp;BN$20,データシート1!$A$1:$BT$1,0),0)</f>
        <v>25.774745124330217</v>
      </c>
      <c r="BO33" s="34">
        <f>VLOOKUP($AX33&amp;"_"&amp;$BC$14,データシート1!$A:$BT,MATCH($BC$12&amp;"_"&amp;BO$20,データシート1!$A$1:$BT$1,0),0)</f>
        <v>1.6958535343585299</v>
      </c>
      <c r="BP33" s="34">
        <f>VLOOKUP($AX33&amp;"_"&amp;$BC$14,データシート1!$A:$BT,MATCH($BC$12&amp;"_"&amp;BP$20,データシート1!$A$1:$BT$1,0),0)</f>
        <v>0</v>
      </c>
      <c r="BQ33" s="34">
        <f>VLOOKUP($AX33&amp;"_"&amp;$BC$14,データシート1!$A:$BT,MATCH($BC$12&amp;"_"&amp;BQ$20,データシート1!$A$1:$BT$1,0),0)</f>
        <v>0</v>
      </c>
      <c r="BR33" s="35">
        <f t="shared" si="3"/>
        <v>192.36451815608294</v>
      </c>
      <c r="BT33" s="121" t="str">
        <f t="shared" si="4"/>
        <v>須恵町</v>
      </c>
      <c r="BU33" s="33">
        <f t="shared" si="25"/>
        <v>192.36451815608294</v>
      </c>
      <c r="BV33" s="59">
        <f t="shared" si="16"/>
        <v>0.48806654311488457</v>
      </c>
      <c r="BW33" s="59">
        <f t="shared" si="5"/>
        <v>0.47772439808881267</v>
      </c>
      <c r="BX33" s="59">
        <f t="shared" si="5"/>
        <v>1.034214502607188E-2</v>
      </c>
      <c r="BY33" s="59">
        <f t="shared" si="5"/>
        <v>0</v>
      </c>
      <c r="BZ33" s="59">
        <f t="shared" si="5"/>
        <v>0.12095607056471415</v>
      </c>
      <c r="CA33" s="59">
        <f t="shared" si="5"/>
        <v>0.11642362790325675</v>
      </c>
      <c r="CB33" s="59">
        <f t="shared" si="5"/>
        <v>0.27455375841714463</v>
      </c>
      <c r="CC33" s="59">
        <f t="shared" si="5"/>
        <v>0.26573792506796884</v>
      </c>
      <c r="CD33" s="59">
        <f t="shared" si="5"/>
        <v>0.13174884344629056</v>
      </c>
      <c r="CE33" s="59">
        <f t="shared" si="5"/>
        <v>0.1339890816216783</v>
      </c>
      <c r="CF33" s="59">
        <f t="shared" si="5"/>
        <v>8.8158333491758015E-3</v>
      </c>
      <c r="CG33" s="59">
        <f t="shared" si="5"/>
        <v>0</v>
      </c>
      <c r="CH33" s="59">
        <f t="shared" si="5"/>
        <v>0</v>
      </c>
      <c r="CI33" s="122">
        <f t="shared" si="6"/>
        <v>1</v>
      </c>
      <c r="CK33" s="123" t="str">
        <f t="shared" si="7"/>
        <v>須恵町</v>
      </c>
      <c r="CL33" s="124">
        <f t="shared" si="17"/>
        <v>93.886685394399848</v>
      </c>
      <c r="CM33" s="65">
        <f t="shared" si="18"/>
        <v>0</v>
      </c>
      <c r="CN33" s="66">
        <f t="shared" si="19"/>
        <v>91.897223649759198</v>
      </c>
      <c r="CO33" s="65">
        <f t="shared" si="20"/>
        <v>0</v>
      </c>
      <c r="CP33" s="66">
        <f t="shared" si="8"/>
        <v>1.9894617446406471</v>
      </c>
      <c r="CQ33" s="65">
        <f t="shared" si="21"/>
        <v>0</v>
      </c>
      <c r="CR33" s="66">
        <f t="shared" si="9"/>
        <v>0</v>
      </c>
      <c r="CS33" s="65">
        <f t="shared" si="22"/>
        <v>0</v>
      </c>
      <c r="CT33" s="66">
        <f t="shared" si="10"/>
        <v>23.267656232234405</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20219</v>
      </c>
      <c r="AY34" s="18" t="str">
        <f>IF(IFERROR(比較地域マスタ!$Z19,"")=0,"",IFERROR(比較地域マスタ!$Z19,""))</f>
        <v>東御市</v>
      </c>
      <c r="BB34" s="110" t="str">
        <f t="shared" si="0"/>
        <v>20219</v>
      </c>
      <c r="BC34" s="1031" t="str">
        <f t="shared" si="0"/>
        <v>東御市</v>
      </c>
      <c r="BD34" s="34">
        <f t="shared" si="14"/>
        <v>203.01049887065054</v>
      </c>
      <c r="BE34" s="34">
        <f t="shared" si="15"/>
        <v>53.841173097236869</v>
      </c>
      <c r="BF34" s="34">
        <f>VLOOKUP($AX34&amp;"_"&amp;$BC$14,データシート1!$A:$BT,MATCH($BC$12&amp;"_"&amp;BF$20,データシート1!$A$1:$BT$1,0),0)</f>
        <v>41.946475481754149</v>
      </c>
      <c r="BG34" s="34">
        <f>VLOOKUP($AX34&amp;"_"&amp;$BC$14,データシート1!$A:$BT,MATCH($BC$12&amp;"_"&amp;BG$20,データシート1!$A$1:$BT$1,0),0)</f>
        <v>2.0327487958220258</v>
      </c>
      <c r="BH34" s="34">
        <f>VLOOKUP($AX34&amp;"_"&amp;$BC$14,データシート1!$A:$BT,MATCH($BC$12&amp;"_"&amp;BH$20,データシート1!$A$1:$BT$1,0),0)</f>
        <v>9.8619488196606984</v>
      </c>
      <c r="BI34" s="34">
        <f>VLOOKUP($AX34&amp;"_"&amp;$BC$14,データシート1!$A:$BT,MATCH($BC$12&amp;"_"&amp;BI$20,データシート1!$A$1:$BT$1,0),0)</f>
        <v>31.234373595945804</v>
      </c>
      <c r="BJ34" s="34">
        <f>VLOOKUP($AX34&amp;"_"&amp;$BC$14,データシート1!$A:$BT,MATCH($BC$12&amp;"_"&amp;BJ$20,データシート1!$A$1:$BT$1,0),0)</f>
        <v>46.957007610583616</v>
      </c>
      <c r="BK34" s="34">
        <f t="shared" si="1"/>
        <v>68.374226054707094</v>
      </c>
      <c r="BL34" s="34">
        <f t="shared" si="2"/>
        <v>66.641471868473388</v>
      </c>
      <c r="BM34" s="34">
        <f>VLOOKUP($AX34&amp;"_"&amp;$BC$14,データシート1!$A:$BT,MATCH($BC$12&amp;"_"&amp;BM$20,データシート1!$A$1:$BT$1,0),0)</f>
        <v>28.859886758336554</v>
      </c>
      <c r="BN34" s="34">
        <f>VLOOKUP($AX34&amp;"_"&amp;$BC$14,データシート1!$A:$BT,MATCH($BC$12&amp;"_"&amp;BN$20,データシート1!$A$1:$BT$1,0),0)</f>
        <v>37.781585110136831</v>
      </c>
      <c r="BO34" s="34">
        <f>VLOOKUP($AX34&amp;"_"&amp;$BC$14,データシート1!$A:$BT,MATCH($BC$12&amp;"_"&amp;BO$20,データシート1!$A$1:$BT$1,0),0)</f>
        <v>1.7327541862337099</v>
      </c>
      <c r="BP34" s="34">
        <f>VLOOKUP($AX34&amp;"_"&amp;$BC$14,データシート1!$A:$BT,MATCH($BC$12&amp;"_"&amp;BP$20,データシート1!$A$1:$BT$1,0),0)</f>
        <v>0</v>
      </c>
      <c r="BQ34" s="34">
        <f>VLOOKUP($AX34&amp;"_"&amp;$BC$14,データシート1!$A:$BT,MATCH($BC$12&amp;"_"&amp;BQ$20,データシート1!$A$1:$BT$1,0),0)</f>
        <v>2.6037185121771569</v>
      </c>
      <c r="BR34" s="35">
        <f t="shared" si="3"/>
        <v>203.01049887065054</v>
      </c>
      <c r="BT34" s="121" t="str">
        <f t="shared" si="4"/>
        <v>東御市</v>
      </c>
      <c r="BU34" s="33">
        <f t="shared" si="25"/>
        <v>203.01049887065054</v>
      </c>
      <c r="BV34" s="59">
        <f t="shared" si="16"/>
        <v>0.26521373720450842</v>
      </c>
      <c r="BW34" s="59">
        <f t="shared" si="5"/>
        <v>0.20662219794100709</v>
      </c>
      <c r="BX34" s="59">
        <f t="shared" si="5"/>
        <v>1.0013023006840671E-2</v>
      </c>
      <c r="BY34" s="59">
        <f t="shared" si="5"/>
        <v>4.8578516256660716E-2</v>
      </c>
      <c r="BZ34" s="59">
        <f t="shared" si="5"/>
        <v>0.15385595212909156</v>
      </c>
      <c r="CA34" s="59">
        <f t="shared" si="5"/>
        <v>0.23130334574717035</v>
      </c>
      <c r="CB34" s="59">
        <f t="shared" si="5"/>
        <v>0.33680142867030821</v>
      </c>
      <c r="CC34" s="59">
        <f t="shared" si="5"/>
        <v>0.32826613519596559</v>
      </c>
      <c r="CD34" s="59">
        <f t="shared" si="5"/>
        <v>0.14215957755330091</v>
      </c>
      <c r="CE34" s="59">
        <f t="shared" si="5"/>
        <v>0.18610655764266465</v>
      </c>
      <c r="CF34" s="59">
        <f t="shared" si="5"/>
        <v>8.5352934743426531E-3</v>
      </c>
      <c r="CG34" s="59">
        <f t="shared" si="5"/>
        <v>0</v>
      </c>
      <c r="CH34" s="59">
        <f t="shared" si="5"/>
        <v>1.2825536248921457E-2</v>
      </c>
      <c r="CI34" s="122">
        <f t="shared" si="6"/>
        <v>1</v>
      </c>
      <c r="CK34" s="123" t="str">
        <f t="shared" si="7"/>
        <v>東御市</v>
      </c>
      <c r="CL34" s="124">
        <f t="shared" si="17"/>
        <v>53.841173097236869</v>
      </c>
      <c r="CM34" s="65">
        <f t="shared" si="18"/>
        <v>0.35158966476849457</v>
      </c>
      <c r="CN34" s="66">
        <f t="shared" si="19"/>
        <v>41.946475481754149</v>
      </c>
      <c r="CO34" s="65">
        <f t="shared" si="20"/>
        <v>0.45128940590572764</v>
      </c>
      <c r="CP34" s="66">
        <f t="shared" si="8"/>
        <v>2.0327487958220258</v>
      </c>
      <c r="CQ34" s="65">
        <f t="shared" si="21"/>
        <v>0</v>
      </c>
      <c r="CR34" s="66">
        <f t="shared" si="9"/>
        <v>9.8619488196606984</v>
      </c>
      <c r="CS34" s="65">
        <f t="shared" si="22"/>
        <v>0</v>
      </c>
      <c r="CT34" s="66">
        <f t="shared" si="10"/>
        <v>31.234373595945804</v>
      </c>
      <c r="CU34" s="67">
        <f t="shared" si="23"/>
        <v>0.1127924012683668</v>
      </c>
      <c r="CV34" s="16"/>
      <c r="CW34" s="959">
        <f t="shared" si="24"/>
        <v>18.93</v>
      </c>
      <c r="CX34" s="962">
        <f>VLOOKUP($AX34&amp;"_"&amp;$CW$14,データシート1!$A:$BT,MATCH($CW$12&amp;"_"&amp;CX$20,データシート1!$A$1:$BT$1,0),0)</f>
        <v>18.93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3.5230000000000001</v>
      </c>
      <c r="DB34" s="962">
        <f>VLOOKUP($AX34&amp;"_"&amp;$CW$14,データシート1!$A:$BT,MATCH($CW$12&amp;"_"&amp;DB$20,データシート1!$A$1:$BT$1,0),0)</f>
        <v>0</v>
      </c>
      <c r="DC34" s="962">
        <f>VLOOKUP($AX34&amp;"_"&amp;$CW$14,データシート1!$A:$BT,MATCH($CW$12&amp;"_"&amp;DC$20,データシート1!$A$1:$BT$1,0),0)</f>
        <v>0</v>
      </c>
      <c r="DD34" s="961">
        <f t="shared" si="11"/>
        <v>22.452999999999999</v>
      </c>
      <c r="DE34" s="16"/>
      <c r="DF34" s="125">
        <f>VLOOKUP($AX34&amp;"_"&amp;$DF$14,データシート1!$A:$BT,MATCH($DF$12&amp;"_"&amp;DF$20,データシート1!$A$1:$BT$1,0),0)</f>
        <v>4</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0.84</v>
      </c>
      <c r="DO34" s="127">
        <f t="shared" si="27"/>
        <v>0</v>
      </c>
      <c r="DP34" s="127">
        <f t="shared" si="13"/>
        <v>0</v>
      </c>
      <c r="DQ34" s="127">
        <f t="shared" si="13"/>
        <v>0.16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22424</v>
      </c>
      <c r="AY35" s="18" t="str">
        <f>IF(IFERROR(比較地域マスタ!$Z20,"")=0,"",IFERROR(比較地域マスタ!$Z20,""))</f>
        <v>吉田町</v>
      </c>
      <c r="BB35" s="110" t="str">
        <f t="shared" si="0"/>
        <v>22424</v>
      </c>
      <c r="BC35" s="1031" t="str">
        <f t="shared" si="0"/>
        <v>吉田町</v>
      </c>
      <c r="BD35" s="34">
        <f t="shared" si="14"/>
        <v>260.14974298139464</v>
      </c>
      <c r="BE35" s="34">
        <f t="shared" si="15"/>
        <v>140.9332043440894</v>
      </c>
      <c r="BF35" s="34">
        <f>VLOOKUP($AX35&amp;"_"&amp;$BC$14,データシート1!$A:$BT,MATCH($BC$12&amp;"_"&amp;BF$20,データシート1!$A$1:$BT$1,0),0)</f>
        <v>137.80808257446284</v>
      </c>
      <c r="BG35" s="34">
        <f>VLOOKUP($AX35&amp;"_"&amp;$BC$14,データシート1!$A:$BT,MATCH($BC$12&amp;"_"&amp;BG$20,データシート1!$A$1:$BT$1,0),0)</f>
        <v>1.7464132688489109</v>
      </c>
      <c r="BH35" s="34">
        <f>VLOOKUP($AX35&amp;"_"&amp;$BC$14,データシート1!$A:$BT,MATCH($BC$12&amp;"_"&amp;BH$20,データシート1!$A$1:$BT$1,0),0)</f>
        <v>1.3787085007776756</v>
      </c>
      <c r="BI35" s="34">
        <f>VLOOKUP($AX35&amp;"_"&amp;$BC$14,データシート1!$A:$BT,MATCH($BC$12&amp;"_"&amp;BI$20,データシート1!$A$1:$BT$1,0),0)</f>
        <v>30.959126439777933</v>
      </c>
      <c r="BJ35" s="34">
        <f>VLOOKUP($AX35&amp;"_"&amp;$BC$14,データシート1!$A:$BT,MATCH($BC$12&amp;"_"&amp;BJ$20,データシート1!$A$1:$BT$1,0),0)</f>
        <v>31.761542490303341</v>
      </c>
      <c r="BK35" s="34">
        <f t="shared" si="1"/>
        <v>53.464195897237424</v>
      </c>
      <c r="BL35" s="34">
        <f t="shared" si="2"/>
        <v>51.757540748010371</v>
      </c>
      <c r="BM35" s="34">
        <f>VLOOKUP($AX35&amp;"_"&amp;$BC$14,データシート1!$A:$BT,MATCH($BC$12&amp;"_"&amp;BM$20,データシート1!$A$1:$BT$1,0),0)</f>
        <v>26.935350653513886</v>
      </c>
      <c r="BN35" s="34">
        <f>VLOOKUP($AX35&amp;"_"&amp;$BC$14,データシート1!$A:$BT,MATCH($BC$12&amp;"_"&amp;BN$20,データシート1!$A$1:$BT$1,0),0)</f>
        <v>24.822190094496488</v>
      </c>
      <c r="BO35" s="34">
        <f>VLOOKUP($AX35&amp;"_"&amp;$BC$14,データシート1!$A:$BT,MATCH($BC$12&amp;"_"&amp;BO$20,データシート1!$A$1:$BT$1,0),0)</f>
        <v>1.7066551492270501</v>
      </c>
      <c r="BP35" s="34">
        <f>VLOOKUP($AX35&amp;"_"&amp;$BC$14,データシート1!$A:$BT,MATCH($BC$12&amp;"_"&amp;BP$20,データシート1!$A$1:$BT$1,0),0)</f>
        <v>0</v>
      </c>
      <c r="BQ35" s="34">
        <f>VLOOKUP($AX35&amp;"_"&amp;$BC$14,データシート1!$A:$BT,MATCH($BC$12&amp;"_"&amp;BQ$20,データシート1!$A$1:$BT$1,0),0)</f>
        <v>3.0316738099865348</v>
      </c>
      <c r="BR35" s="35">
        <f t="shared" si="3"/>
        <v>260.14974298139464</v>
      </c>
      <c r="BT35" s="121" t="str">
        <f t="shared" si="4"/>
        <v>吉田町</v>
      </c>
      <c r="BU35" s="33">
        <f t="shared" si="25"/>
        <v>260.14974298139464</v>
      </c>
      <c r="BV35" s="59">
        <f t="shared" si="16"/>
        <v>0.54173877986175312</v>
      </c>
      <c r="BW35" s="59">
        <f t="shared" si="5"/>
        <v>0.5297259993230844</v>
      </c>
      <c r="BX35" s="59">
        <f t="shared" si="5"/>
        <v>6.7131078002787446E-3</v>
      </c>
      <c r="BY35" s="59">
        <f t="shared" si="5"/>
        <v>5.2996727383900506E-3</v>
      </c>
      <c r="BZ35" s="59">
        <f t="shared" si="5"/>
        <v>0.11900502412563238</v>
      </c>
      <c r="CA35" s="59">
        <f t="shared" si="5"/>
        <v>0.12208946326952497</v>
      </c>
      <c r="CB35" s="59">
        <f t="shared" si="5"/>
        <v>0.20551316055330898</v>
      </c>
      <c r="CC35" s="59">
        <f t="shared" si="5"/>
        <v>0.19895288057890551</v>
      </c>
      <c r="CD35" s="59">
        <f t="shared" si="5"/>
        <v>0.10353787147673732</v>
      </c>
      <c r="CE35" s="59">
        <f t="shared" si="5"/>
        <v>9.54150091021682E-2</v>
      </c>
      <c r="CF35" s="59">
        <f t="shared" si="5"/>
        <v>6.5602799744034594E-3</v>
      </c>
      <c r="CG35" s="59">
        <f t="shared" si="5"/>
        <v>0</v>
      </c>
      <c r="CH35" s="59">
        <f t="shared" si="5"/>
        <v>1.1653572189780536E-2</v>
      </c>
      <c r="CI35" s="122">
        <f t="shared" si="6"/>
        <v>1</v>
      </c>
      <c r="CK35" s="123" t="str">
        <f t="shared" si="7"/>
        <v>吉田町</v>
      </c>
      <c r="CL35" s="124">
        <f t="shared" si="17"/>
        <v>140.9332043440894</v>
      </c>
      <c r="CM35" s="65">
        <f t="shared" si="18"/>
        <v>1</v>
      </c>
      <c r="CN35" s="66">
        <f t="shared" si="19"/>
        <v>137.80808257446284</v>
      </c>
      <c r="CO35" s="65">
        <f t="shared" si="20"/>
        <v>1</v>
      </c>
      <c r="CP35" s="66">
        <f t="shared" si="8"/>
        <v>1.7464132688489109</v>
      </c>
      <c r="CQ35" s="65">
        <f t="shared" si="21"/>
        <v>0</v>
      </c>
      <c r="CR35" s="66">
        <f t="shared" si="9"/>
        <v>1.3787085007776756</v>
      </c>
      <c r="CS35" s="65">
        <f t="shared" si="22"/>
        <v>0</v>
      </c>
      <c r="CT35" s="66">
        <f t="shared" si="10"/>
        <v>30.959126439777933</v>
      </c>
      <c r="CU35" s="67">
        <f t="shared" si="23"/>
        <v>0</v>
      </c>
      <c r="CV35" s="16"/>
      <c r="CW35" s="959">
        <f t="shared" si="24"/>
        <v>236.17699999999999</v>
      </c>
      <c r="CX35" s="962">
        <f>VLOOKUP($AX35&amp;"_"&amp;$CW$14,データシート1!$A:$BT,MATCH($CW$12&amp;"_"&amp;CX$20,データシート1!$A$1:$BT$1,0),0)</f>
        <v>236.17699999999999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236.17699999999999</v>
      </c>
      <c r="DE35" s="16"/>
      <c r="DF35" s="125">
        <f>VLOOKUP($AX35&amp;"_"&amp;$DF$14,データシート1!$A:$BT,MATCH($DF$12&amp;"_"&amp;DF$20,データシート1!$A$1:$BT$1,0),0)</f>
        <v>14</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14</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46221</v>
      </c>
      <c r="AY36" s="18" t="str">
        <f>IF(IFERROR(比較地域マスタ!$Z21,"")=0,"",IFERROR(比較地域マスタ!$Z21,""))</f>
        <v>志布志市</v>
      </c>
      <c r="BB36" s="110" t="str">
        <f t="shared" si="0"/>
        <v>46221</v>
      </c>
      <c r="BC36" s="1031" t="str">
        <f t="shared" si="0"/>
        <v>志布志市</v>
      </c>
      <c r="BD36" s="34">
        <f t="shared" si="14"/>
        <v>334.74502386975036</v>
      </c>
      <c r="BE36" s="34">
        <f t="shared" si="15"/>
        <v>135.46172185930777</v>
      </c>
      <c r="BF36" s="34">
        <f>VLOOKUP($AX36&amp;"_"&amp;$BC$14,データシート1!$A:$BT,MATCH($BC$12&amp;"_"&amp;BF$20,データシート1!$A$1:$BT$1,0),0)</f>
        <v>97.196541799697656</v>
      </c>
      <c r="BG36" s="34">
        <f>VLOOKUP($AX36&amp;"_"&amp;$BC$14,データシート1!$A:$BT,MATCH($BC$12&amp;"_"&amp;BG$20,データシート1!$A$1:$BT$1,0),0)</f>
        <v>2.317744720174912</v>
      </c>
      <c r="BH36" s="34">
        <f>VLOOKUP($AX36&amp;"_"&amp;$BC$14,データシート1!$A:$BT,MATCH($BC$12&amp;"_"&amp;BH$20,データシート1!$A$1:$BT$1,0),0)</f>
        <v>35.947435339435202</v>
      </c>
      <c r="BI36" s="34">
        <f>VLOOKUP($AX36&amp;"_"&amp;$BC$14,データシート1!$A:$BT,MATCH($BC$12&amp;"_"&amp;BI$20,データシート1!$A$1:$BT$1,0),0)</f>
        <v>29.360274208348184</v>
      </c>
      <c r="BJ36" s="34">
        <f>VLOOKUP($AX36&amp;"_"&amp;$BC$14,データシート1!$A:$BT,MATCH($BC$12&amp;"_"&amp;BJ$20,データシート1!$A$1:$BT$1,0),0)</f>
        <v>28.235803082716064</v>
      </c>
      <c r="BK36" s="34">
        <f t="shared" si="1"/>
        <v>141.68722471937832</v>
      </c>
      <c r="BL36" s="34">
        <f t="shared" si="2"/>
        <v>79.082268827494204</v>
      </c>
      <c r="BM36" s="34">
        <f>VLOOKUP($AX36&amp;"_"&amp;$BC$14,データシート1!$A:$BT,MATCH($BC$12&amp;"_"&amp;BM$20,データシート1!$A$1:$BT$1,0),0)</f>
        <v>27.937033640275402</v>
      </c>
      <c r="BN36" s="34">
        <f>VLOOKUP($AX36&amp;"_"&amp;$BC$14,データシート1!$A:$BT,MATCH($BC$12&amp;"_"&amp;BN$20,データシート1!$A$1:$BT$1,0),0)</f>
        <v>51.145235187218809</v>
      </c>
      <c r="BO36" s="34">
        <f>VLOOKUP($AX36&amp;"_"&amp;$BC$14,データシート1!$A:$BT,MATCH($BC$12&amp;"_"&amp;BO$20,データシート1!$A$1:$BT$1,0),0)</f>
        <v>1.76206451414722</v>
      </c>
      <c r="BP36" s="34">
        <f>VLOOKUP($AX36&amp;"_"&amp;$BC$14,データシート1!$A:$BT,MATCH($BC$12&amp;"_"&amp;BP$20,データシート1!$A$1:$BT$1,0),0)</f>
        <v>60.842891377736898</v>
      </c>
      <c r="BQ36" s="34">
        <f>VLOOKUP($AX36&amp;"_"&amp;$BC$14,データシート1!$A:$BT,MATCH($BC$12&amp;"_"&amp;BQ$20,データシート1!$A$1:$BT$1,0),0)</f>
        <v>0</v>
      </c>
      <c r="BR36" s="35">
        <f t="shared" si="3"/>
        <v>334.74502386975036</v>
      </c>
      <c r="BT36" s="121" t="str">
        <f t="shared" si="4"/>
        <v>志布志市</v>
      </c>
      <c r="BU36" s="33">
        <f t="shared" si="25"/>
        <v>334.74502386975036</v>
      </c>
      <c r="BV36" s="59">
        <f t="shared" si="16"/>
        <v>0.4046713534179856</v>
      </c>
      <c r="BW36" s="59">
        <f t="shared" si="5"/>
        <v>0.29035993030180768</v>
      </c>
      <c r="BX36" s="59">
        <f t="shared" si="5"/>
        <v>6.9239109020385282E-3</v>
      </c>
      <c r="BY36" s="59">
        <f t="shared" si="5"/>
        <v>0.10738751221413941</v>
      </c>
      <c r="BZ36" s="59">
        <f t="shared" si="5"/>
        <v>8.7709367174259464E-2</v>
      </c>
      <c r="CA36" s="59">
        <f t="shared" si="5"/>
        <v>8.4350180194770114E-2</v>
      </c>
      <c r="CB36" s="59">
        <f t="shared" si="5"/>
        <v>0.42326909921298478</v>
      </c>
      <c r="CC36" s="59">
        <f t="shared" si="5"/>
        <v>0.23624628654155946</v>
      </c>
      <c r="CD36" s="59">
        <f t="shared" si="5"/>
        <v>8.3457651789159176E-2</v>
      </c>
      <c r="CE36" s="59">
        <f t="shared" si="5"/>
        <v>0.15278863475240032</v>
      </c>
      <c r="CF36" s="59">
        <f t="shared" si="5"/>
        <v>5.2639005466824842E-3</v>
      </c>
      <c r="CG36" s="59">
        <f t="shared" si="5"/>
        <v>0.18175891212474282</v>
      </c>
      <c r="CH36" s="59">
        <f t="shared" si="5"/>
        <v>0</v>
      </c>
      <c r="CI36" s="122">
        <f t="shared" si="6"/>
        <v>1</v>
      </c>
      <c r="CK36" s="123" t="str">
        <f t="shared" si="7"/>
        <v>志布志市</v>
      </c>
      <c r="CL36" s="124">
        <f t="shared" si="17"/>
        <v>135.46172185930777</v>
      </c>
      <c r="CM36" s="65">
        <f t="shared" si="18"/>
        <v>0.50274718987207789</v>
      </c>
      <c r="CN36" s="66">
        <f t="shared" si="19"/>
        <v>97.196541799697656</v>
      </c>
      <c r="CO36" s="65">
        <f t="shared" si="20"/>
        <v>0.62626713741979401</v>
      </c>
      <c r="CP36" s="66">
        <f t="shared" si="8"/>
        <v>2.317744720174912</v>
      </c>
      <c r="CQ36" s="65">
        <f t="shared" si="21"/>
        <v>0</v>
      </c>
      <c r="CR36" s="66">
        <f t="shared" si="9"/>
        <v>35.947435339435202</v>
      </c>
      <c r="CS36" s="65">
        <f t="shared" si="22"/>
        <v>0.20118264159074298</v>
      </c>
      <c r="CT36" s="66">
        <f t="shared" si="10"/>
        <v>29.360274208348184</v>
      </c>
      <c r="CU36" s="67">
        <f t="shared" si="23"/>
        <v>0</v>
      </c>
      <c r="CV36" s="16"/>
      <c r="CW36" s="959">
        <f t="shared" si="24"/>
        <v>68.103000000000009</v>
      </c>
      <c r="CX36" s="962">
        <f>VLOOKUP($AX36&amp;"_"&amp;$CW$14,データシート1!$A:$BT,MATCH($CW$12&amp;"_"&amp;CX$20,データシート1!$A$1:$BT$1,0),0)</f>
        <v>60.871000000000002</v>
      </c>
      <c r="CY36" s="962">
        <f>VLOOKUP($AX36&amp;"_"&amp;$CW$14,データシート1!$A:$BT,MATCH($CW$12&amp;"_"&amp;CY$20,データシート1!$A$1:$BT$1,0),0)</f>
        <v>0</v>
      </c>
      <c r="CZ36" s="962">
        <f>VLOOKUP($AX36&amp;"_"&amp;$CW$14,データシート1!$A:$BT,MATCH($CW$12&amp;"_"&amp;CZ$20,データシート1!$A$1:$BT$1,0),0)</f>
        <v>7.2320000000000002</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68.103000000000009</v>
      </c>
      <c r="DE36" s="16"/>
      <c r="DF36" s="125">
        <f>VLOOKUP($AX36&amp;"_"&amp;$DF$14,データシート1!$A:$BT,MATCH($DF$12&amp;"_"&amp;DF$20,データシート1!$A$1:$BT$1,0),0)</f>
        <v>8</v>
      </c>
      <c r="DG36" s="64">
        <f>VLOOKUP($AX36&amp;"_"&amp;$DF$14,データシート1!$A:$BT,MATCH($DF$12&amp;"_"&amp;DG$20,データシート1!$A$1:$BT$1,0),0)</f>
        <v>0</v>
      </c>
      <c r="DH36" s="64">
        <f>VLOOKUP($AX36&amp;"_"&amp;$DF$14,データシート1!$A:$BT,MATCH($DF$12&amp;"_"&amp;DH$20,データシート1!$A$1:$BT$1,0),0)</f>
        <v>2</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0.89</v>
      </c>
      <c r="DO36" s="127">
        <f t="shared" si="27"/>
        <v>0</v>
      </c>
      <c r="DP36" s="127">
        <f t="shared" si="13"/>
        <v>0.11</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28301</v>
      </c>
      <c r="AY37" s="18" t="str">
        <f>IF(IFERROR(比較地域マスタ!$Z22,"")=0,"",IFERROR(比較地域マスタ!$Z22,""))</f>
        <v>猪名川町</v>
      </c>
      <c r="BB37" s="110" t="str">
        <f t="shared" si="0"/>
        <v>28301</v>
      </c>
      <c r="BC37" s="1031" t="str">
        <f t="shared" si="0"/>
        <v>猪名川町</v>
      </c>
      <c r="BD37" s="34">
        <f t="shared" si="14"/>
        <v>104.60965081302025</v>
      </c>
      <c r="BE37" s="34">
        <f t="shared" si="15"/>
        <v>22.270286711321006</v>
      </c>
      <c r="BF37" s="34">
        <f>VLOOKUP($AX37&amp;"_"&amp;$BC$14,データシート1!$A:$BT,MATCH($BC$12&amp;"_"&amp;BF$20,データシート1!$A$1:$BT$1,0),0)</f>
        <v>18.295213134721045</v>
      </c>
      <c r="BG37" s="34">
        <f>VLOOKUP($AX37&amp;"_"&amp;$BC$14,データシート1!$A:$BT,MATCH($BC$12&amp;"_"&amp;BG$20,データシート1!$A$1:$BT$1,0),0)</f>
        <v>0.64891813324548764</v>
      </c>
      <c r="BH37" s="34">
        <f>VLOOKUP($AX37&amp;"_"&amp;$BC$14,データシート1!$A:$BT,MATCH($BC$12&amp;"_"&amp;BH$20,データシート1!$A$1:$BT$1,0),0)</f>
        <v>3.3261554433544744</v>
      </c>
      <c r="BI37" s="34">
        <f>VLOOKUP($AX37&amp;"_"&amp;$BC$14,データシート1!$A:$BT,MATCH($BC$12&amp;"_"&amp;BI$20,データシート1!$A$1:$BT$1,0),0)</f>
        <v>19.500907721964126</v>
      </c>
      <c r="BJ37" s="34">
        <f>VLOOKUP($AX37&amp;"_"&amp;$BC$14,データシート1!$A:$BT,MATCH($BC$12&amp;"_"&amp;BJ$20,データシート1!$A$1:$BT$1,0),0)</f>
        <v>22.562691687579655</v>
      </c>
      <c r="BK37" s="34">
        <f t="shared" si="1"/>
        <v>36.680240603785094</v>
      </c>
      <c r="BL37" s="34">
        <f t="shared" si="2"/>
        <v>34.928277059217635</v>
      </c>
      <c r="BM37" s="34">
        <f>VLOOKUP($AX37&amp;"_"&amp;$BC$14,データシート1!$A:$BT,MATCH($BC$12&amp;"_"&amp;BM$20,データシート1!$A$1:$BT$1,0),0)</f>
        <v>21.360176146464035</v>
      </c>
      <c r="BN37" s="34">
        <f>VLOOKUP($AX37&amp;"_"&amp;$BC$14,データシート1!$A:$BT,MATCH($BC$12&amp;"_"&amp;BN$20,データシート1!$A$1:$BT$1,0),0)</f>
        <v>13.568100912753602</v>
      </c>
      <c r="BO37" s="34">
        <f>VLOOKUP($AX37&amp;"_"&amp;$BC$14,データシート1!$A:$BT,MATCH($BC$12&amp;"_"&amp;BO$20,データシート1!$A$1:$BT$1,0),0)</f>
        <v>1.75196354456746</v>
      </c>
      <c r="BP37" s="34">
        <f>VLOOKUP($AX37&amp;"_"&amp;$BC$14,データシート1!$A:$BT,MATCH($BC$12&amp;"_"&amp;BP$20,データシート1!$A$1:$BT$1,0),0)</f>
        <v>0</v>
      </c>
      <c r="BQ37" s="34">
        <f>VLOOKUP($AX37&amp;"_"&amp;$BC$14,データシート1!$A:$BT,MATCH($BC$12&amp;"_"&amp;BQ$20,データシート1!$A$1:$BT$1,0),0)</f>
        <v>3.5955240883703721</v>
      </c>
      <c r="BR37" s="35">
        <f t="shared" si="3"/>
        <v>104.60965081302025</v>
      </c>
      <c r="BT37" s="121" t="str">
        <f t="shared" si="4"/>
        <v>猪名川町</v>
      </c>
      <c r="BU37" s="33">
        <f t="shared" si="25"/>
        <v>104.60965081302025</v>
      </c>
      <c r="BV37" s="59">
        <f t="shared" si="16"/>
        <v>0.21288940875184656</v>
      </c>
      <c r="BW37" s="59">
        <f t="shared" si="5"/>
        <v>0.17489029924611821</v>
      </c>
      <c r="BX37" s="59">
        <f t="shared" si="5"/>
        <v>6.2032339100850913E-3</v>
      </c>
      <c r="BY37" s="59">
        <f t="shared" si="5"/>
        <v>3.1795875595643265E-2</v>
      </c>
      <c r="BZ37" s="59">
        <f t="shared" si="5"/>
        <v>0.18641595273862574</v>
      </c>
      <c r="CA37" s="59">
        <f t="shared" si="5"/>
        <v>0.21568460951952043</v>
      </c>
      <c r="CB37" s="59">
        <f t="shared" si="5"/>
        <v>0.35063916492128933</v>
      </c>
      <c r="CC37" s="59">
        <f t="shared" si="5"/>
        <v>0.33389153665801435</v>
      </c>
      <c r="CD37" s="59">
        <f t="shared" si="5"/>
        <v>0.20418934563354299</v>
      </c>
      <c r="CE37" s="59">
        <f t="shared" si="5"/>
        <v>0.12970219102447139</v>
      </c>
      <c r="CF37" s="59">
        <f t="shared" si="5"/>
        <v>1.6747628263274937E-2</v>
      </c>
      <c r="CG37" s="59">
        <f t="shared" si="5"/>
        <v>0</v>
      </c>
      <c r="CH37" s="59">
        <f t="shared" si="5"/>
        <v>3.4370864068717977E-2</v>
      </c>
      <c r="CI37" s="122">
        <f t="shared" si="6"/>
        <v>1</v>
      </c>
      <c r="CK37" s="123" t="str">
        <f t="shared" si="7"/>
        <v>猪名川町</v>
      </c>
      <c r="CL37" s="124">
        <f t="shared" si="17"/>
        <v>22.270286711321006</v>
      </c>
      <c r="CM37" s="65">
        <f t="shared" si="18"/>
        <v>0</v>
      </c>
      <c r="CN37" s="66">
        <f t="shared" si="19"/>
        <v>18.295213134721045</v>
      </c>
      <c r="CO37" s="65">
        <f t="shared" si="20"/>
        <v>0</v>
      </c>
      <c r="CP37" s="66">
        <f t="shared" si="8"/>
        <v>0.64891813324548764</v>
      </c>
      <c r="CQ37" s="65">
        <f t="shared" si="21"/>
        <v>0</v>
      </c>
      <c r="CR37" s="66">
        <f t="shared" si="9"/>
        <v>3.3261554433544744</v>
      </c>
      <c r="CS37" s="65">
        <f t="shared" si="22"/>
        <v>0</v>
      </c>
      <c r="CT37" s="66">
        <f t="shared" si="10"/>
        <v>19.500907721964126</v>
      </c>
      <c r="CU37" s="67">
        <f t="shared" si="23"/>
        <v>0.12686588928439993</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2.4740000000000002</v>
      </c>
      <c r="DB37" s="962">
        <f>VLOOKUP($AX37&amp;"_"&amp;$CW$14,データシート1!$A:$BT,MATCH($CW$12&amp;"_"&amp;DB$20,データシート1!$A$1:$BT$1,0),0)</f>
        <v>0</v>
      </c>
      <c r="DC37" s="962">
        <f>VLOOKUP($AX37&amp;"_"&amp;$CW$14,データシート1!$A:$BT,MATCH($CW$12&amp;"_"&amp;DC$20,データシート1!$A$1:$BT$1,0),0)</f>
        <v>0</v>
      </c>
      <c r="DD37" s="961">
        <f t="shared" si="11"/>
        <v>2.4740000000000002</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47326</v>
      </c>
      <c r="AY38" s="18" t="str">
        <f>IF(IFERROR(比較地域マスタ!$Z23,"")=0,"",IFERROR(比較地域マスタ!$Z23,""))</f>
        <v>北谷町</v>
      </c>
      <c r="BB38" s="110" t="str">
        <f t="shared" si="0"/>
        <v>47326</v>
      </c>
      <c r="BC38" s="1031" t="str">
        <f t="shared" si="0"/>
        <v>北谷町</v>
      </c>
      <c r="BD38" s="34">
        <f t="shared" si="14"/>
        <v>167.18626068669693</v>
      </c>
      <c r="BE38" s="34">
        <f t="shared" si="15"/>
        <v>3.5754673672904809</v>
      </c>
      <c r="BF38" s="34">
        <f>VLOOKUP($AX38&amp;"_"&amp;$BC$14,データシート1!$A:$BT,MATCH($BC$12&amp;"_"&amp;BF$20,データシート1!$A$1:$BT$1,0),0)</f>
        <v>1.5280481208171142</v>
      </c>
      <c r="BG38" s="34">
        <f>VLOOKUP($AX38&amp;"_"&amp;$BC$14,データシート1!$A:$BT,MATCH($BC$12&amp;"_"&amp;BG$20,データシート1!$A$1:$BT$1,0),0)</f>
        <v>2.0474192464733667</v>
      </c>
      <c r="BH38" s="34">
        <f>VLOOKUP($AX38&amp;"_"&amp;$BC$14,データシート1!$A:$BT,MATCH($BC$12&amp;"_"&amp;BH$20,データシート1!$A$1:$BT$1,0),0)</f>
        <v>0</v>
      </c>
      <c r="BI38" s="34">
        <f>VLOOKUP($AX38&amp;"_"&amp;$BC$14,データシート1!$A:$BT,MATCH($BC$12&amp;"_"&amp;BI$20,データシート1!$A$1:$BT$1,0),0)</f>
        <v>71.746541919166702</v>
      </c>
      <c r="BJ38" s="34">
        <f>VLOOKUP($AX38&amp;"_"&amp;$BC$14,データシート1!$A:$BT,MATCH($BC$12&amp;"_"&amp;BJ$20,データシート1!$A$1:$BT$1,0),0)</f>
        <v>41.841934879652563</v>
      </c>
      <c r="BK38" s="34">
        <f t="shared" si="1"/>
        <v>42.889443960377157</v>
      </c>
      <c r="BL38" s="34">
        <f t="shared" si="2"/>
        <v>41.195283652133156</v>
      </c>
      <c r="BM38" s="34">
        <f>VLOOKUP($AX38&amp;"_"&amp;$BC$14,データシート1!$A:$BT,MATCH($BC$12&amp;"_"&amp;BM$20,データシート1!$A$1:$BT$1,0),0)</f>
        <v>25.94046334508861</v>
      </c>
      <c r="BN38" s="34">
        <f>VLOOKUP($AX38&amp;"_"&amp;$BC$14,データシート1!$A:$BT,MATCH($BC$12&amp;"_"&amp;BN$20,データシート1!$A$1:$BT$1,0),0)</f>
        <v>15.254820307044548</v>
      </c>
      <c r="BO38" s="34">
        <f>VLOOKUP($AX38&amp;"_"&amp;$BC$14,データシート1!$A:$BT,MATCH($BC$12&amp;"_"&amp;BO$20,データシート1!$A$1:$BT$1,0),0)</f>
        <v>1.694160308244</v>
      </c>
      <c r="BP38" s="34">
        <f>VLOOKUP($AX38&amp;"_"&amp;$BC$14,データシート1!$A:$BT,MATCH($BC$12&amp;"_"&amp;BP$20,データシート1!$A$1:$BT$1,0),0)</f>
        <v>0</v>
      </c>
      <c r="BQ38" s="34">
        <f>VLOOKUP($AX38&amp;"_"&amp;$BC$14,データシート1!$A:$BT,MATCH($BC$12&amp;"_"&amp;BQ$20,データシート1!$A$1:$BT$1,0),0)</f>
        <v>7.1328725602100231</v>
      </c>
      <c r="BR38" s="35">
        <f t="shared" si="3"/>
        <v>167.18626068669693</v>
      </c>
      <c r="BT38" s="121" t="str">
        <f t="shared" si="4"/>
        <v>北谷町</v>
      </c>
      <c r="BU38" s="33">
        <f t="shared" si="25"/>
        <v>167.18626068669693</v>
      </c>
      <c r="BV38" s="59">
        <f t="shared" si="16"/>
        <v>2.1386131567299189E-2</v>
      </c>
      <c r="BW38" s="59">
        <f t="shared" si="5"/>
        <v>9.1397948284795954E-3</v>
      </c>
      <c r="BX38" s="59">
        <f t="shared" si="5"/>
        <v>1.2246336738819596E-2</v>
      </c>
      <c r="BY38" s="59">
        <f t="shared" si="5"/>
        <v>0</v>
      </c>
      <c r="BZ38" s="59">
        <f t="shared" si="5"/>
        <v>0.42914137575944722</v>
      </c>
      <c r="CA38" s="59">
        <f t="shared" si="5"/>
        <v>0.25027137222755014</v>
      </c>
      <c r="CB38" s="59">
        <f t="shared" si="5"/>
        <v>0.25653689354743664</v>
      </c>
      <c r="CC38" s="59">
        <f t="shared" si="5"/>
        <v>0.24640352313000252</v>
      </c>
      <c r="CD38" s="59">
        <f t="shared" si="5"/>
        <v>0.15515906174670907</v>
      </c>
      <c r="CE38" s="59">
        <f t="shared" si="5"/>
        <v>9.1244461383293438E-2</v>
      </c>
      <c r="CF38" s="59">
        <f t="shared" si="5"/>
        <v>1.0133370417434099E-2</v>
      </c>
      <c r="CG38" s="59">
        <f t="shared" si="5"/>
        <v>0</v>
      </c>
      <c r="CH38" s="59">
        <f t="shared" si="5"/>
        <v>4.2664226898266815E-2</v>
      </c>
      <c r="CI38" s="122">
        <f t="shared" si="6"/>
        <v>1</v>
      </c>
      <c r="CK38" s="123" t="str">
        <f t="shared" si="7"/>
        <v>北谷町</v>
      </c>
      <c r="CL38" s="124">
        <f t="shared" si="17"/>
        <v>3.5754673672904809</v>
      </c>
      <c r="CM38" s="65">
        <f t="shared" si="18"/>
        <v>0</v>
      </c>
      <c r="CN38" s="66">
        <f t="shared" si="19"/>
        <v>1.5280481208171142</v>
      </c>
      <c r="CO38" s="65">
        <f t="shared" si="20"/>
        <v>0</v>
      </c>
      <c r="CP38" s="66">
        <f t="shared" si="8"/>
        <v>2.0474192464733667</v>
      </c>
      <c r="CQ38" s="65">
        <f t="shared" si="21"/>
        <v>0</v>
      </c>
      <c r="CR38" s="66">
        <f t="shared" si="9"/>
        <v>0</v>
      </c>
      <c r="CS38" s="65">
        <f t="shared" si="22"/>
        <v>0</v>
      </c>
      <c r="CT38" s="66">
        <f t="shared" si="10"/>
        <v>71.746541919166702</v>
      </c>
      <c r="CU38" s="67">
        <f t="shared" si="23"/>
        <v>0.45062799035562928</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32.331000000000003</v>
      </c>
      <c r="DB38" s="962">
        <f>VLOOKUP($AX38&amp;"_"&amp;$CW$14,データシート1!$A:$BT,MATCH($CW$12&amp;"_"&amp;DB$20,データシート1!$A$1:$BT$1,0),0)</f>
        <v>0</v>
      </c>
      <c r="DC38" s="962">
        <f>VLOOKUP($AX38&amp;"_"&amp;$CW$14,データシート1!$A:$BT,MATCH($CW$12&amp;"_"&amp;DC$20,データシート1!$A$1:$BT$1,0),0)</f>
        <v>0</v>
      </c>
      <c r="DD38" s="961">
        <f t="shared" si="11"/>
        <v>32.331000000000003</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4</v>
      </c>
      <c r="DJ38" s="64">
        <f>VLOOKUP($AX38&amp;"_"&amp;$DF$14,データシート1!$A:$BT,MATCH($DF$12&amp;"_"&amp;DJ$20,データシート1!$A$1:$BT$1,0),0)</f>
        <v>0</v>
      </c>
      <c r="DK38" s="64">
        <f>VLOOKUP($AX38&amp;"_"&amp;$DF$14,データシート1!$A:$BT,MATCH($DF$12&amp;"_"&amp;DK$20,データシート1!$A$1:$BT$1,0),0)</f>
        <v>0</v>
      </c>
      <c r="DL38" s="68">
        <f t="shared" si="12"/>
        <v>4</v>
      </c>
      <c r="DM38" s="16"/>
      <c r="DN38" s="126">
        <f t="shared" si="26"/>
        <v>0</v>
      </c>
      <c r="DO38" s="127">
        <f t="shared" si="27"/>
        <v>0</v>
      </c>
      <c r="DP38" s="127">
        <f t="shared" si="29"/>
        <v>0</v>
      </c>
      <c r="DQ38" s="127">
        <f t="shared" si="30"/>
        <v>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09386</v>
      </c>
      <c r="AY39" s="18" t="str">
        <f>IF(IFERROR(比較地域マスタ!$Z24,"")=0,"",IFERROR(比較地域マスタ!$Z24,""))</f>
        <v>高根沢町</v>
      </c>
      <c r="BB39" s="110" t="str">
        <f t="shared" si="0"/>
        <v>09386</v>
      </c>
      <c r="BC39" s="1031" t="str">
        <f t="shared" si="0"/>
        <v>高根沢町</v>
      </c>
      <c r="BD39" s="34">
        <f t="shared" si="14"/>
        <v>141.58294754032559</v>
      </c>
      <c r="BE39" s="34">
        <f t="shared" si="15"/>
        <v>19.783530373600932</v>
      </c>
      <c r="BF39" s="34">
        <f>VLOOKUP($AX39&amp;"_"&amp;$BC$14,データシート1!$A:$BT,MATCH($BC$12&amp;"_"&amp;BF$20,データシート1!$A$1:$BT$1,0),0)</f>
        <v>10.990731961182968</v>
      </c>
      <c r="BG39" s="34">
        <f>VLOOKUP($AX39&amp;"_"&amp;$BC$14,データシート1!$A:$BT,MATCH($BC$12&amp;"_"&amp;BG$20,データシート1!$A$1:$BT$1,0),0)</f>
        <v>1.8364937468504381</v>
      </c>
      <c r="BH39" s="34">
        <f>VLOOKUP($AX39&amp;"_"&amp;$BC$14,データシート1!$A:$BT,MATCH($BC$12&amp;"_"&amp;BH$20,データシート1!$A$1:$BT$1,0),0)</f>
        <v>6.9563046655675249</v>
      </c>
      <c r="BI39" s="34">
        <f>VLOOKUP($AX39&amp;"_"&amp;$BC$14,データシート1!$A:$BT,MATCH($BC$12&amp;"_"&amp;BI$20,データシート1!$A$1:$BT$1,0),0)</f>
        <v>30.096079931691609</v>
      </c>
      <c r="BJ39" s="34">
        <f>VLOOKUP($AX39&amp;"_"&amp;$BC$14,データシート1!$A:$BT,MATCH($BC$12&amp;"_"&amp;BJ$20,データシート1!$A$1:$BT$1,0),0)</f>
        <v>36.294222292834782</v>
      </c>
      <c r="BK39" s="34">
        <f t="shared" si="1"/>
        <v>52.298519740204377</v>
      </c>
      <c r="BL39" s="34">
        <f t="shared" si="2"/>
        <v>50.584858138089636</v>
      </c>
      <c r="BM39" s="34">
        <f>VLOOKUP($AX39&amp;"_"&amp;$BC$14,データシート1!$A:$BT,MATCH($BC$12&amp;"_"&amp;BM$20,データシート1!$A$1:$BT$1,0),0)</f>
        <v>30.265233038270626</v>
      </c>
      <c r="BN39" s="34">
        <f>VLOOKUP($AX39&amp;"_"&amp;$BC$14,データシート1!$A:$BT,MATCH($BC$12&amp;"_"&amp;BN$20,データシート1!$A$1:$BT$1,0),0)</f>
        <v>20.31962509981901</v>
      </c>
      <c r="BO39" s="34">
        <f>VLOOKUP($AX39&amp;"_"&amp;$BC$14,データシート1!$A:$BT,MATCH($BC$12&amp;"_"&amp;BO$20,データシート1!$A$1:$BT$1,0),0)</f>
        <v>1.7136616021147399</v>
      </c>
      <c r="BP39" s="34">
        <f>VLOOKUP($AX39&amp;"_"&amp;$BC$14,データシート1!$A:$BT,MATCH($BC$12&amp;"_"&amp;BP$20,データシート1!$A$1:$BT$1,0),0)</f>
        <v>0</v>
      </c>
      <c r="BQ39" s="34">
        <f>VLOOKUP($AX39&amp;"_"&amp;$BC$14,データシート1!$A:$BT,MATCH($BC$12&amp;"_"&amp;BQ$20,データシート1!$A$1:$BT$1,0),0)</f>
        <v>3.1105952019939038</v>
      </c>
      <c r="BR39" s="35">
        <f t="shared" si="3"/>
        <v>141.58294754032559</v>
      </c>
      <c r="BT39" s="121" t="str">
        <f t="shared" si="4"/>
        <v>高根沢町</v>
      </c>
      <c r="BU39" s="33">
        <f t="shared" si="25"/>
        <v>141.58294754032559</v>
      </c>
      <c r="BV39" s="59">
        <f t="shared" si="16"/>
        <v>0.13973102493834008</v>
      </c>
      <c r="BW39" s="59">
        <f t="shared" si="5"/>
        <v>7.7627512014132871E-2</v>
      </c>
      <c r="BX39" s="59">
        <f t="shared" si="5"/>
        <v>1.2971150684141314E-2</v>
      </c>
      <c r="BY39" s="59">
        <f t="shared" si="5"/>
        <v>4.9132362240065904E-2</v>
      </c>
      <c r="BZ39" s="59">
        <f t="shared" si="5"/>
        <v>0.21256853635653869</v>
      </c>
      <c r="CA39" s="59">
        <f t="shared" si="5"/>
        <v>0.25634600016006504</v>
      </c>
      <c r="CB39" s="59">
        <f t="shared" si="5"/>
        <v>0.36938431250916526</v>
      </c>
      <c r="CC39" s="59">
        <f t="shared" si="5"/>
        <v>0.35728072495229046</v>
      </c>
      <c r="CD39" s="59">
        <f t="shared" si="5"/>
        <v>0.21376326432002341</v>
      </c>
      <c r="CE39" s="59">
        <f t="shared" si="5"/>
        <v>0.14351746063226706</v>
      </c>
      <c r="CF39" s="59">
        <f t="shared" si="5"/>
        <v>1.2103587556874783E-2</v>
      </c>
      <c r="CG39" s="59">
        <f t="shared" si="5"/>
        <v>0</v>
      </c>
      <c r="CH39" s="59">
        <f t="shared" si="5"/>
        <v>2.197012603589105E-2</v>
      </c>
      <c r="CI39" s="122">
        <f t="shared" si="6"/>
        <v>1</v>
      </c>
      <c r="CK39" s="123" t="str">
        <f t="shared" si="7"/>
        <v>高根沢町</v>
      </c>
      <c r="CL39" s="124">
        <f t="shared" si="17"/>
        <v>19.783530373600932</v>
      </c>
      <c r="CM39" s="65">
        <f t="shared" si="18"/>
        <v>0</v>
      </c>
      <c r="CN39" s="66">
        <f t="shared" si="19"/>
        <v>10.990731961182968</v>
      </c>
      <c r="CO39" s="65">
        <f t="shared" si="20"/>
        <v>0</v>
      </c>
      <c r="CP39" s="66">
        <f t="shared" si="8"/>
        <v>1.8364937468504381</v>
      </c>
      <c r="CQ39" s="65">
        <f t="shared" si="21"/>
        <v>0</v>
      </c>
      <c r="CR39" s="66">
        <f t="shared" si="9"/>
        <v>6.9563046655675249</v>
      </c>
      <c r="CS39" s="65">
        <f t="shared" si="22"/>
        <v>0</v>
      </c>
      <c r="CT39" s="66">
        <f t="shared" si="10"/>
        <v>30.096079931691609</v>
      </c>
      <c r="CU39" s="67">
        <f t="shared" si="23"/>
        <v>0.28405692765979729</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8.5489999999999995</v>
      </c>
      <c r="DB39" s="962">
        <f>VLOOKUP($AX39&amp;"_"&amp;$CW$14,データシート1!$A:$BT,MATCH($CW$12&amp;"_"&amp;DB$20,データシート1!$A$1:$BT$1,0),0)</f>
        <v>0</v>
      </c>
      <c r="DC39" s="962">
        <f>VLOOKUP($AX39&amp;"_"&amp;$CW$14,データシート1!$A:$BT,MATCH($CW$12&amp;"_"&amp;DC$20,データシート1!$A$1:$BT$1,0),0)</f>
        <v>0</v>
      </c>
      <c r="DD39" s="961">
        <f t="shared" si="11"/>
        <v>8.5489999999999995</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19204</v>
      </c>
      <c r="AY40" s="18" t="str">
        <f>IF(IFERROR(比較地域マスタ!$Z25,"")=0,"",IFERROR(比較地域マスタ!$Z25,""))</f>
        <v>都留市</v>
      </c>
      <c r="BB40" s="110" t="str">
        <f t="shared" si="0"/>
        <v>19204</v>
      </c>
      <c r="BC40" s="1031" t="str">
        <f t="shared" si="0"/>
        <v>都留市</v>
      </c>
      <c r="BD40" s="34">
        <f t="shared" si="14"/>
        <v>165.07855716482686</v>
      </c>
      <c r="BE40" s="34">
        <f t="shared" si="15"/>
        <v>24.553453662156802</v>
      </c>
      <c r="BF40" s="34">
        <f>VLOOKUP($AX40&amp;"_"&amp;$BC$14,データシート1!$A:$BT,MATCH($BC$12&amp;"_"&amp;BF$20,データシート1!$A$1:$BT$1,0),0)</f>
        <v>20.225564683055282</v>
      </c>
      <c r="BG40" s="34">
        <f>VLOOKUP($AX40&amp;"_"&amp;$BC$14,データシート1!$A:$BT,MATCH($BC$12&amp;"_"&amp;BG$20,データシート1!$A$1:$BT$1,0),0)</f>
        <v>2.6831639778106005</v>
      </c>
      <c r="BH40" s="34">
        <f>VLOOKUP($AX40&amp;"_"&amp;$BC$14,データシート1!$A:$BT,MATCH($BC$12&amp;"_"&amp;BH$20,データシート1!$A$1:$BT$1,0),0)</f>
        <v>1.6447250012909176</v>
      </c>
      <c r="BI40" s="34">
        <f>VLOOKUP($AX40&amp;"_"&amp;$BC$14,データシート1!$A:$BT,MATCH($BC$12&amp;"_"&amp;BI$20,データシート1!$A$1:$BT$1,0),0)</f>
        <v>45.757273782284422</v>
      </c>
      <c r="BJ40" s="34">
        <f>VLOOKUP($AX40&amp;"_"&amp;$BC$14,データシート1!$A:$BT,MATCH($BC$12&amp;"_"&amp;BJ$20,データシート1!$A$1:$BT$1,0),0)</f>
        <v>37.339036531530958</v>
      </c>
      <c r="BK40" s="34">
        <f t="shared" si="1"/>
        <v>52.977690322225435</v>
      </c>
      <c r="BL40" s="34">
        <f t="shared" si="2"/>
        <v>51.254336460282715</v>
      </c>
      <c r="BM40" s="34">
        <f>VLOOKUP($AX40&amp;"_"&amp;$BC$14,データシート1!$A:$BT,MATCH($BC$12&amp;"_"&amp;BM$20,データシート1!$A$1:$BT$1,0),0)</f>
        <v>27.133784460932041</v>
      </c>
      <c r="BN40" s="34">
        <f>VLOOKUP($AX40&amp;"_"&amp;$BC$14,データシート1!$A:$BT,MATCH($BC$12&amp;"_"&amp;BN$20,データシート1!$A$1:$BT$1,0),0)</f>
        <v>24.120551999350671</v>
      </c>
      <c r="BO40" s="34">
        <f>VLOOKUP($AX40&amp;"_"&amp;$BC$14,データシート1!$A:$BT,MATCH($BC$12&amp;"_"&amp;BO$20,データシート1!$A$1:$BT$1,0),0)</f>
        <v>1.72335386194272</v>
      </c>
      <c r="BP40" s="34">
        <f>VLOOKUP($AX40&amp;"_"&amp;$BC$14,データシート1!$A:$BT,MATCH($BC$12&amp;"_"&amp;BP$20,データシート1!$A$1:$BT$1,0),0)</f>
        <v>0</v>
      </c>
      <c r="BQ40" s="34">
        <f>VLOOKUP($AX40&amp;"_"&amp;$BC$14,データシート1!$A:$BT,MATCH($BC$12&amp;"_"&amp;BQ$20,データシート1!$A$1:$BT$1,0),0)</f>
        <v>4.4511028666292276</v>
      </c>
      <c r="BR40" s="35">
        <f t="shared" si="3"/>
        <v>165.07855716482686</v>
      </c>
      <c r="BT40" s="121" t="str">
        <f t="shared" si="4"/>
        <v>都留市</v>
      </c>
      <c r="BU40" s="33">
        <f t="shared" si="25"/>
        <v>165.07855716482686</v>
      </c>
      <c r="BV40" s="59">
        <f t="shared" si="16"/>
        <v>0.14873799531480508</v>
      </c>
      <c r="BW40" s="59">
        <f t="shared" si="5"/>
        <v>0.12252084722827178</v>
      </c>
      <c r="BX40" s="59">
        <f t="shared" si="5"/>
        <v>1.6253861336645484E-2</v>
      </c>
      <c r="BY40" s="59">
        <f t="shared" si="5"/>
        <v>9.9632867498878151E-3</v>
      </c>
      <c r="BZ40" s="59">
        <f t="shared" si="5"/>
        <v>0.27718484198160825</v>
      </c>
      <c r="CA40" s="59">
        <f t="shared" si="5"/>
        <v>0.2261895013672118</v>
      </c>
      <c r="CB40" s="59">
        <f t="shared" si="5"/>
        <v>0.3209241177782316</v>
      </c>
      <c r="CC40" s="59">
        <f t="shared" si="5"/>
        <v>0.31048451925289439</v>
      </c>
      <c r="CD40" s="59">
        <f t="shared" si="5"/>
        <v>0.16436892184512872</v>
      </c>
      <c r="CE40" s="59">
        <f t="shared" si="5"/>
        <v>0.14611559740776567</v>
      </c>
      <c r="CF40" s="59">
        <f t="shared" si="5"/>
        <v>1.0439598525337206E-2</v>
      </c>
      <c r="CG40" s="59">
        <f t="shared" si="5"/>
        <v>0</v>
      </c>
      <c r="CH40" s="59">
        <f t="shared" si="5"/>
        <v>2.6963543558143118E-2</v>
      </c>
      <c r="CI40" s="122">
        <f t="shared" si="6"/>
        <v>1</v>
      </c>
      <c r="CK40" s="123" t="str">
        <f t="shared" si="7"/>
        <v>都留市</v>
      </c>
      <c r="CL40" s="124">
        <f t="shared" si="17"/>
        <v>24.553453662156802</v>
      </c>
      <c r="CM40" s="65">
        <f t="shared" si="18"/>
        <v>0.28150825929034873</v>
      </c>
      <c r="CN40" s="66">
        <f t="shared" si="19"/>
        <v>20.225564683055282</v>
      </c>
      <c r="CO40" s="65">
        <f t="shared" si="20"/>
        <v>0.34174571184115243</v>
      </c>
      <c r="CP40" s="66">
        <f t="shared" si="8"/>
        <v>2.6831639778106005</v>
      </c>
      <c r="CQ40" s="65">
        <f t="shared" si="21"/>
        <v>0</v>
      </c>
      <c r="CR40" s="66">
        <f t="shared" si="9"/>
        <v>1.6447250012909176</v>
      </c>
      <c r="CS40" s="65">
        <f t="shared" si="22"/>
        <v>0</v>
      </c>
      <c r="CT40" s="66">
        <f t="shared" si="10"/>
        <v>45.757273782284422</v>
      </c>
      <c r="CU40" s="67">
        <f t="shared" si="23"/>
        <v>0.38981780437509034</v>
      </c>
      <c r="CV40" s="16"/>
      <c r="CW40" s="959">
        <f t="shared" si="24"/>
        <v>6.9119999999999999</v>
      </c>
      <c r="CX40" s="962">
        <f>VLOOKUP($AX40&amp;"_"&amp;$CW$14,データシート1!$A:$BT,MATCH($CW$12&amp;"_"&amp;CX$20,データシート1!$A$1:$BT$1,0),0)</f>
        <v>6.9119999999999999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17.837</v>
      </c>
      <c r="DB40" s="962">
        <f>VLOOKUP($AX40&amp;"_"&amp;$CW$14,データシート1!$A:$BT,MATCH($CW$12&amp;"_"&amp;DB$20,データシート1!$A$1:$BT$1,0),0)</f>
        <v>0</v>
      </c>
      <c r="DC40" s="962">
        <f>VLOOKUP($AX40&amp;"_"&amp;$CW$14,データシート1!$A:$BT,MATCH($CW$12&amp;"_"&amp;DC$20,データシート1!$A$1:$BT$1,0),0)</f>
        <v>0</v>
      </c>
      <c r="DD40" s="961">
        <f t="shared" si="11"/>
        <v>24.748999999999999</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0.28000000000000003</v>
      </c>
      <c r="DO40" s="127">
        <f t="shared" si="27"/>
        <v>0</v>
      </c>
      <c r="DP40" s="127">
        <f t="shared" si="29"/>
        <v>0</v>
      </c>
      <c r="DQ40" s="127">
        <f t="shared" si="30"/>
        <v>0.72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42207</v>
      </c>
      <c r="AY41" s="18" t="str">
        <f>IF(IFERROR(比較地域マスタ!$Z26,"")=0,"",IFERROR(比較地域マスタ!$Z26,""))</f>
        <v>平戸市</v>
      </c>
      <c r="BB41" s="110" t="str">
        <f t="shared" si="0"/>
        <v>42207</v>
      </c>
      <c r="BC41" s="1031" t="str">
        <f t="shared" si="0"/>
        <v>平戸市</v>
      </c>
      <c r="BD41" s="34">
        <f t="shared" si="14"/>
        <v>175.03597745295014</v>
      </c>
      <c r="BE41" s="34">
        <f t="shared" si="15"/>
        <v>50.270934777970055</v>
      </c>
      <c r="BF41" s="34">
        <f>VLOOKUP($AX41&amp;"_"&amp;$BC$14,データシート1!$A:$BT,MATCH($BC$12&amp;"_"&amp;BF$20,データシート1!$A$1:$BT$1,0),0)</f>
        <v>4.8713668979274356</v>
      </c>
      <c r="BG41" s="34">
        <f>VLOOKUP($AX41&amp;"_"&amp;$BC$14,データシート1!$A:$BT,MATCH($BC$12&amp;"_"&amp;BG$20,データシート1!$A$1:$BT$1,0),0)</f>
        <v>2.3069810308578464</v>
      </c>
      <c r="BH41" s="34">
        <f>VLOOKUP($AX41&amp;"_"&amp;$BC$14,データシート1!$A:$BT,MATCH($BC$12&amp;"_"&amp;BH$20,データシート1!$A$1:$BT$1,0),0)</f>
        <v>43.092586849184769</v>
      </c>
      <c r="BI41" s="34">
        <f>VLOOKUP($AX41&amp;"_"&amp;$BC$14,データシート1!$A:$BT,MATCH($BC$12&amp;"_"&amp;BI$20,データシート1!$A$1:$BT$1,0),0)</f>
        <v>27.494978065909837</v>
      </c>
      <c r="BJ41" s="34">
        <f>VLOOKUP($AX41&amp;"_"&amp;$BC$14,データシート1!$A:$BT,MATCH($BC$12&amp;"_"&amp;BJ$20,データシート1!$A$1:$BT$1,0),0)</f>
        <v>26.521791561815316</v>
      </c>
      <c r="BK41" s="34">
        <f t="shared" si="1"/>
        <v>67.364917241668536</v>
      </c>
      <c r="BL41" s="34">
        <f t="shared" si="2"/>
        <v>57.337718368826032</v>
      </c>
      <c r="BM41" s="34">
        <f>VLOOKUP($AX41&amp;"_"&amp;$BC$14,データシート1!$A:$BT,MATCH($BC$12&amp;"_"&amp;BM$20,データシート1!$A$1:$BT$1,0),0)</f>
        <v>23.398879647335509</v>
      </c>
      <c r="BN41" s="34">
        <f>VLOOKUP($AX41&amp;"_"&amp;$BC$14,データシート1!$A:$BT,MATCH($BC$12&amp;"_"&amp;BN$20,データシート1!$A$1:$BT$1,0),0)</f>
        <v>33.938838721490519</v>
      </c>
      <c r="BO41" s="34">
        <f>VLOOKUP($AX41&amp;"_"&amp;$BC$14,データシート1!$A:$BT,MATCH($BC$12&amp;"_"&amp;BO$20,データシート1!$A$1:$BT$1,0),0)</f>
        <v>1.7385928969734501</v>
      </c>
      <c r="BP41" s="34">
        <f>VLOOKUP($AX41&amp;"_"&amp;$BC$14,データシート1!$A:$BT,MATCH($BC$12&amp;"_"&amp;BP$20,データシート1!$A$1:$BT$1,0),0)</f>
        <v>8.2886059758690607</v>
      </c>
      <c r="BQ41" s="34">
        <f>VLOOKUP($AX41&amp;"_"&amp;$BC$14,データシート1!$A:$BT,MATCH($BC$12&amp;"_"&amp;BQ$20,データシート1!$A$1:$BT$1,0),0)</f>
        <v>3.3833558055864041</v>
      </c>
      <c r="BR41" s="35">
        <f t="shared" si="3"/>
        <v>175.03597745295014</v>
      </c>
      <c r="BT41" s="121" t="str">
        <f t="shared" si="4"/>
        <v>平戸市</v>
      </c>
      <c r="BU41" s="33">
        <f t="shared" si="25"/>
        <v>175.03597745295014</v>
      </c>
      <c r="BV41" s="59">
        <f t="shared" si="16"/>
        <v>0.28720343959848449</v>
      </c>
      <c r="BW41" s="59">
        <f t="shared" si="5"/>
        <v>2.7830660695095467E-2</v>
      </c>
      <c r="BX41" s="59">
        <f t="shared" si="5"/>
        <v>1.3180039123545132E-2</v>
      </c>
      <c r="BY41" s="59">
        <f t="shared" si="5"/>
        <v>0.24619273977984385</v>
      </c>
      <c r="BZ41" s="59">
        <f t="shared" si="5"/>
        <v>0.1570818666311074</v>
      </c>
      <c r="CA41" s="59">
        <f t="shared" si="5"/>
        <v>0.15152194393260895</v>
      </c>
      <c r="CB41" s="59">
        <f t="shared" si="5"/>
        <v>0.38486326195296794</v>
      </c>
      <c r="CC41" s="59">
        <f t="shared" si="5"/>
        <v>0.32757675995061342</v>
      </c>
      <c r="CD41" s="59">
        <f t="shared" si="5"/>
        <v>0.13368040095428468</v>
      </c>
      <c r="CE41" s="59">
        <f t="shared" si="5"/>
        <v>0.19389635899632873</v>
      </c>
      <c r="CF41" s="59">
        <f t="shared" si="5"/>
        <v>9.932774520259903E-3</v>
      </c>
      <c r="CG41" s="59">
        <f t="shared" si="5"/>
        <v>4.7353727482094626E-2</v>
      </c>
      <c r="CH41" s="59">
        <f t="shared" si="5"/>
        <v>1.9329487884831298E-2</v>
      </c>
      <c r="CI41" s="122">
        <f t="shared" si="6"/>
        <v>1</v>
      </c>
      <c r="CK41" s="123" t="str">
        <f t="shared" si="7"/>
        <v>平戸市</v>
      </c>
      <c r="CL41" s="124">
        <f t="shared" si="17"/>
        <v>50.270934777970055</v>
      </c>
      <c r="CM41" s="65">
        <f t="shared" si="18"/>
        <v>9.2836944859143386E-2</v>
      </c>
      <c r="CN41" s="66">
        <f t="shared" si="19"/>
        <v>4.8713668979274356</v>
      </c>
      <c r="CO41" s="65">
        <f t="shared" si="20"/>
        <v>0.95804731973393642</v>
      </c>
      <c r="CP41" s="66">
        <f t="shared" si="8"/>
        <v>2.3069810308578464</v>
      </c>
      <c r="CQ41" s="65">
        <f t="shared" si="21"/>
        <v>0</v>
      </c>
      <c r="CR41" s="66">
        <f t="shared" si="9"/>
        <v>43.092586849184769</v>
      </c>
      <c r="CS41" s="65">
        <f t="shared" si="22"/>
        <v>0</v>
      </c>
      <c r="CT41" s="66">
        <f t="shared" si="10"/>
        <v>27.494978065909837</v>
      </c>
      <c r="CU41" s="67">
        <f t="shared" si="23"/>
        <v>0.31645779018780518</v>
      </c>
      <c r="CV41" s="16"/>
      <c r="CW41" s="959">
        <f t="shared" si="24"/>
        <v>4.6669999999999998</v>
      </c>
      <c r="CX41" s="962">
        <f>VLOOKUP($AX41&amp;"_"&amp;$CW$14,データシート1!$A:$BT,MATCH($CW$12&amp;"_"&amp;CX$20,データシート1!$A$1:$BT$1,0),0)</f>
        <v>4.6669999999999998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8.7010000000000005</v>
      </c>
      <c r="DB41" s="962">
        <f>VLOOKUP($AX41&amp;"_"&amp;$CW$14,データシート1!$A:$BT,MATCH($CW$12&amp;"_"&amp;DB$20,データシート1!$A$1:$BT$1,0),0)</f>
        <v>0</v>
      </c>
      <c r="DC41" s="962">
        <f>VLOOKUP($AX41&amp;"_"&amp;$CW$14,データシート1!$A:$BT,MATCH($CW$12&amp;"_"&amp;DC$20,データシート1!$A$1:$BT$1,0),0)</f>
        <v>0</v>
      </c>
      <c r="DD41" s="961">
        <f t="shared" si="11"/>
        <v>13.368</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2</v>
      </c>
      <c r="DM41" s="16"/>
      <c r="DN41" s="126">
        <f t="shared" si="26"/>
        <v>0.35</v>
      </c>
      <c r="DO41" s="127">
        <f t="shared" si="27"/>
        <v>0</v>
      </c>
      <c r="DP41" s="127">
        <f t="shared" si="29"/>
        <v>0</v>
      </c>
      <c r="DQ41" s="127">
        <f t="shared" si="30"/>
        <v>0.65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05213</v>
      </c>
      <c r="AY42" s="18" t="str">
        <f>IF(IFERROR(比較地域マスタ!$Z27,"")=0,"",IFERROR(比較地域マスタ!$Z27,""))</f>
        <v>北秋田市</v>
      </c>
      <c r="BB42" s="110" t="str">
        <f t="shared" si="0"/>
        <v>05213</v>
      </c>
      <c r="BC42" s="1031" t="str">
        <f t="shared" si="0"/>
        <v>北秋田市</v>
      </c>
      <c r="BD42" s="34">
        <f t="shared" si="14"/>
        <v>225.36174663192739</v>
      </c>
      <c r="BE42" s="34">
        <f t="shared" si="15"/>
        <v>63.950251829484088</v>
      </c>
      <c r="BF42" s="34">
        <f>VLOOKUP($AX42&amp;"_"&amp;$BC$14,データシート1!$A:$BT,MATCH($BC$12&amp;"_"&amp;BF$20,データシート1!$A$1:$BT$1,0),0)</f>
        <v>38.510132983986097</v>
      </c>
      <c r="BG42" s="34">
        <f>VLOOKUP($AX42&amp;"_"&amp;$BC$14,データシート1!$A:$BT,MATCH($BC$12&amp;"_"&amp;BG$20,データシート1!$A$1:$BT$1,0),0)</f>
        <v>3.6210306348595891</v>
      </c>
      <c r="BH42" s="34">
        <f>VLOOKUP($AX42&amp;"_"&amp;$BC$14,データシート1!$A:$BT,MATCH($BC$12&amp;"_"&amp;BH$20,データシート1!$A$1:$BT$1,0),0)</f>
        <v>21.819088210638402</v>
      </c>
      <c r="BI42" s="34">
        <f>VLOOKUP($AX42&amp;"_"&amp;$BC$14,データシート1!$A:$BT,MATCH($BC$12&amp;"_"&amp;BI$20,データシート1!$A$1:$BT$1,0),0)</f>
        <v>38.741283823993975</v>
      </c>
      <c r="BJ42" s="34">
        <f>VLOOKUP($AX42&amp;"_"&amp;$BC$14,データシート1!$A:$BT,MATCH($BC$12&amp;"_"&amp;BJ$20,データシート1!$A$1:$BT$1,0),0)</f>
        <v>60.855376052176119</v>
      </c>
      <c r="BK42" s="34">
        <f t="shared" si="1"/>
        <v>56.7169822762732</v>
      </c>
      <c r="BL42" s="34">
        <f t="shared" si="2"/>
        <v>54.958829698321608</v>
      </c>
      <c r="BM42" s="34">
        <f>VLOOKUP($AX42&amp;"_"&amp;$BC$14,データシート1!$A:$BT,MATCH($BC$12&amp;"_"&amp;BM$20,データシート1!$A$1:$BT$1,0),0)</f>
        <v>24.207565369347858</v>
      </c>
      <c r="BN42" s="34">
        <f>VLOOKUP($AX42&amp;"_"&amp;$BC$14,データシート1!$A:$BT,MATCH($BC$12&amp;"_"&amp;BN$20,データシート1!$A$1:$BT$1,0),0)</f>
        <v>30.751264328973747</v>
      </c>
      <c r="BO42" s="34">
        <f>VLOOKUP($AX42&amp;"_"&amp;$BC$14,データシート1!$A:$BT,MATCH($BC$12&amp;"_"&amp;BO$20,データシート1!$A$1:$BT$1,0),0)</f>
        <v>1.7581525779515901</v>
      </c>
      <c r="BP42" s="34">
        <f>VLOOKUP($AX42&amp;"_"&amp;$BC$14,データシート1!$A:$BT,MATCH($BC$12&amp;"_"&amp;BP$20,データシート1!$A$1:$BT$1,0),0)</f>
        <v>0</v>
      </c>
      <c r="BQ42" s="34">
        <f>VLOOKUP($AX42&amp;"_"&amp;$BC$14,データシート1!$A:$BT,MATCH($BC$12&amp;"_"&amp;BQ$20,データシート1!$A$1:$BT$1,0),0)</f>
        <v>5.0978526500000001</v>
      </c>
      <c r="BR42" s="35">
        <f t="shared" si="3"/>
        <v>225.36174663192739</v>
      </c>
      <c r="BT42" s="121" t="str">
        <f t="shared" si="4"/>
        <v>北秋田市</v>
      </c>
      <c r="BU42" s="33">
        <f t="shared" si="25"/>
        <v>225.36174663192739</v>
      </c>
      <c r="BV42" s="59">
        <f t="shared" si="16"/>
        <v>0.28376711125660109</v>
      </c>
      <c r="BW42" s="59">
        <f t="shared" si="5"/>
        <v>0.17088140982010963</v>
      </c>
      <c r="BX42" s="59">
        <f t="shared" si="5"/>
        <v>1.6067636539814568E-2</v>
      </c>
      <c r="BY42" s="59">
        <f t="shared" si="5"/>
        <v>9.6818064896676895E-2</v>
      </c>
      <c r="BZ42" s="59">
        <f t="shared" si="5"/>
        <v>0.17190709782378583</v>
      </c>
      <c r="CA42" s="59">
        <f t="shared" ref="CA42:CH68" si="32">BJ42/$BR42</f>
        <v>0.27003418708663235</v>
      </c>
      <c r="CB42" s="59">
        <f t="shared" si="32"/>
        <v>0.25167084975120618</v>
      </c>
      <c r="CC42" s="59">
        <f t="shared" si="32"/>
        <v>0.24386938120462498</v>
      </c>
      <c r="CD42" s="59">
        <f t="shared" si="32"/>
        <v>0.10741647919904047</v>
      </c>
      <c r="CE42" s="59">
        <f t="shared" si="32"/>
        <v>0.13645290200558449</v>
      </c>
      <c r="CF42" s="59">
        <f t="shared" si="32"/>
        <v>7.8014685465812306E-3</v>
      </c>
      <c r="CG42" s="59">
        <f t="shared" si="32"/>
        <v>0</v>
      </c>
      <c r="CH42" s="59">
        <f t="shared" si="32"/>
        <v>2.262075408177449E-2</v>
      </c>
      <c r="CI42" s="122">
        <f t="shared" si="6"/>
        <v>1</v>
      </c>
      <c r="CK42" s="123" t="str">
        <f t="shared" si="7"/>
        <v>北秋田市</v>
      </c>
      <c r="CL42" s="124">
        <f t="shared" si="17"/>
        <v>63.950251829484088</v>
      </c>
      <c r="CM42" s="65">
        <f t="shared" si="18"/>
        <v>0.47801219112488702</v>
      </c>
      <c r="CN42" s="66">
        <f t="shared" si="19"/>
        <v>38.510132983986097</v>
      </c>
      <c r="CO42" s="65">
        <f t="shared" si="20"/>
        <v>0.43707976825214689</v>
      </c>
      <c r="CP42" s="66">
        <f t="shared" si="8"/>
        <v>3.6210306348595891</v>
      </c>
      <c r="CQ42" s="65">
        <f t="shared" si="21"/>
        <v>1</v>
      </c>
      <c r="CR42" s="66">
        <f t="shared" si="9"/>
        <v>21.819088210638402</v>
      </c>
      <c r="CS42" s="65">
        <f t="shared" si="22"/>
        <v>0</v>
      </c>
      <c r="CT42" s="66">
        <f t="shared" si="10"/>
        <v>38.741283823993975</v>
      </c>
      <c r="CU42" s="67">
        <f t="shared" si="23"/>
        <v>0.10053874357121009</v>
      </c>
      <c r="CV42" s="16"/>
      <c r="CW42" s="959">
        <f t="shared" si="24"/>
        <v>30.569000000000003</v>
      </c>
      <c r="CX42" s="962">
        <f>VLOOKUP($AX42&amp;"_"&amp;$CW$14,データシート1!$A:$BT,MATCH($CW$12&amp;"_"&amp;CX$20,データシート1!$A$1:$BT$1,0),0)</f>
        <v>16.832000000000001</v>
      </c>
      <c r="CY42" s="962">
        <f>VLOOKUP($AX42&amp;"_"&amp;$CW$14,データシート1!$A:$BT,MATCH($CW$12&amp;"_"&amp;CY$20,データシート1!$A$1:$BT$1,0),0)</f>
        <v>13.737</v>
      </c>
      <c r="CZ42" s="962">
        <f>VLOOKUP($AX42&amp;"_"&amp;$CW$14,データシート1!$A:$BT,MATCH($CW$12&amp;"_"&amp;CZ$20,データシート1!$A$1:$BT$1,0),0)</f>
        <v>0</v>
      </c>
      <c r="DA42" s="962">
        <f>VLOOKUP($AX42&amp;"_"&amp;$CW$14,データシート1!$A:$BT,MATCH($CW$12&amp;"_"&amp;DA$20,データシート1!$A$1:$BT$1,0),0)</f>
        <v>3.895</v>
      </c>
      <c r="DB42" s="962">
        <f>VLOOKUP($AX42&amp;"_"&amp;$CW$14,データシート1!$A:$BT,MATCH($CW$12&amp;"_"&amp;DB$20,データシート1!$A$1:$BT$1,0),0)</f>
        <v>0</v>
      </c>
      <c r="DC42" s="962">
        <f>VLOOKUP($AX42&amp;"_"&amp;$CW$14,データシート1!$A:$BT,MATCH($CW$12&amp;"_"&amp;DC$20,データシート1!$A$1:$BT$1,0),0)</f>
        <v>0</v>
      </c>
      <c r="DD42" s="961">
        <f t="shared" si="11"/>
        <v>34.464000000000006</v>
      </c>
      <c r="DE42" s="16"/>
      <c r="DF42" s="125">
        <f>VLOOKUP($AX42&amp;"_"&amp;$DF$14,データシート1!$A:$BT,MATCH($DF$12&amp;"_"&amp;DF$20,データシート1!$A$1:$BT$1,0),0)</f>
        <v>3</v>
      </c>
      <c r="DG42" s="64">
        <f>VLOOKUP($AX42&amp;"_"&amp;$DF$14,データシート1!$A:$BT,MATCH($DF$12&amp;"_"&amp;DG$20,データシート1!$A$1:$BT$1,0),0)</f>
        <v>2</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0.49</v>
      </c>
      <c r="DO42" s="127">
        <f t="shared" si="27"/>
        <v>0.4</v>
      </c>
      <c r="DP42" s="127">
        <f t="shared" si="29"/>
        <v>0</v>
      </c>
      <c r="DQ42" s="127">
        <f t="shared" si="30"/>
        <v>0.11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45208</v>
      </c>
      <c r="AY43" s="18" t="str">
        <f>IF(IFERROR(比較地域マスタ!$Z28,"")=0,"",IFERROR(比較地域マスタ!$Z28,""))</f>
        <v>西都市</v>
      </c>
      <c r="AZ43" s="23"/>
      <c r="BB43" s="110" t="str">
        <f t="shared" si="0"/>
        <v>45208</v>
      </c>
      <c r="BC43" s="1031" t="str">
        <f t="shared" si="0"/>
        <v>西都市</v>
      </c>
      <c r="BD43" s="34">
        <f t="shared" si="14"/>
        <v>174.599945666547</v>
      </c>
      <c r="BE43" s="34">
        <f t="shared" si="15"/>
        <v>56.658583878497588</v>
      </c>
      <c r="BF43" s="34">
        <f>VLOOKUP($AX43&amp;"_"&amp;$BC$14,データシート1!$A:$BT,MATCH($BC$12&amp;"_"&amp;BF$20,データシート1!$A$1:$BT$1,0),0)</f>
        <v>29.4208855322697</v>
      </c>
      <c r="BG43" s="34">
        <f>VLOOKUP($AX43&amp;"_"&amp;$BC$14,データシート1!$A:$BT,MATCH($BC$12&amp;"_"&amp;BG$20,データシート1!$A$1:$BT$1,0),0)</f>
        <v>1.5867397418905151</v>
      </c>
      <c r="BH43" s="34">
        <f>VLOOKUP($AX43&amp;"_"&amp;$BC$14,データシート1!$A:$BT,MATCH($BC$12&amp;"_"&amp;BH$20,データシート1!$A$1:$BT$1,0),0)</f>
        <v>25.650958604337372</v>
      </c>
      <c r="BI43" s="34">
        <f>VLOOKUP($AX43&amp;"_"&amp;$BC$14,データシート1!$A:$BT,MATCH($BC$12&amp;"_"&amp;BI$20,データシート1!$A$1:$BT$1,0),0)</f>
        <v>28.735891945775823</v>
      </c>
      <c r="BJ43" s="34">
        <f>VLOOKUP($AX43&amp;"_"&amp;$BC$14,データシート1!$A:$BT,MATCH($BC$12&amp;"_"&amp;BJ$20,データシート1!$A$1:$BT$1,0),0)</f>
        <v>24.855767366312019</v>
      </c>
      <c r="BK43" s="34">
        <f t="shared" si="1"/>
        <v>64.34970247596155</v>
      </c>
      <c r="BL43" s="34">
        <f t="shared" si="2"/>
        <v>62.645382811030402</v>
      </c>
      <c r="BM43" s="34">
        <f>VLOOKUP($AX43&amp;"_"&amp;$BC$14,データシート1!$A:$BT,MATCH($BC$12&amp;"_"&amp;BM$20,データシート1!$A$1:$BT$1,0),0)</f>
        <v>26.141615423841255</v>
      </c>
      <c r="BN43" s="34">
        <f>VLOOKUP($AX43&amp;"_"&amp;$BC$14,データシート1!$A:$BT,MATCH($BC$12&amp;"_"&amp;BN$20,データシート1!$A$1:$BT$1,0),0)</f>
        <v>36.503767387189143</v>
      </c>
      <c r="BO43" s="34">
        <f>VLOOKUP($AX43&amp;"_"&amp;$BC$14,データシート1!$A:$BT,MATCH($BC$12&amp;"_"&amp;BO$20,データシート1!$A$1:$BT$1,0),0)</f>
        <v>1.7043196649311501</v>
      </c>
      <c r="BP43" s="34">
        <f>VLOOKUP($AX43&amp;"_"&amp;$BC$14,データシート1!$A:$BT,MATCH($BC$12&amp;"_"&amp;BP$20,データシート1!$A$1:$BT$1,0),0)</f>
        <v>0</v>
      </c>
      <c r="BQ43" s="34">
        <f>VLOOKUP($AX43&amp;"_"&amp;$BC$14,データシート1!$A:$BT,MATCH($BC$12&amp;"_"&amp;BQ$20,データシート1!$A$1:$BT$1,0),0)</f>
        <v>0</v>
      </c>
      <c r="BR43" s="35">
        <f t="shared" si="3"/>
        <v>174.599945666547</v>
      </c>
      <c r="BT43" s="121" t="str">
        <f t="shared" si="4"/>
        <v>西都市</v>
      </c>
      <c r="BU43" s="33">
        <f t="shared" si="25"/>
        <v>174.599945666547</v>
      </c>
      <c r="BV43" s="59">
        <f t="shared" si="16"/>
        <v>0.32450516328742052</v>
      </c>
      <c r="BW43" s="59">
        <f t="shared" si="16"/>
        <v>0.16850455147596693</v>
      </c>
      <c r="BX43" s="59">
        <f t="shared" si="16"/>
        <v>9.0878593107977766E-3</v>
      </c>
      <c r="BY43" s="59">
        <f t="shared" si="16"/>
        <v>0.1469127525006558</v>
      </c>
      <c r="BZ43" s="59">
        <f t="shared" si="16"/>
        <v>0.16458133383761736</v>
      </c>
      <c r="CA43" s="59">
        <f t="shared" si="32"/>
        <v>0.14235839118634006</v>
      </c>
      <c r="CB43" s="59">
        <f t="shared" si="32"/>
        <v>0.36855511168862193</v>
      </c>
      <c r="CC43" s="59">
        <f t="shared" si="32"/>
        <v>0.35879382763767453</v>
      </c>
      <c r="CD43" s="59">
        <f t="shared" si="32"/>
        <v>0.14972292989006317</v>
      </c>
      <c r="CE43" s="59">
        <f t="shared" si="32"/>
        <v>0.20907089774761134</v>
      </c>
      <c r="CF43" s="59">
        <f t="shared" si="32"/>
        <v>9.7612840509474132E-3</v>
      </c>
      <c r="CG43" s="59">
        <f t="shared" si="32"/>
        <v>0</v>
      </c>
      <c r="CH43" s="59">
        <f t="shared" si="32"/>
        <v>0</v>
      </c>
      <c r="CI43" s="122">
        <f t="shared" si="6"/>
        <v>1</v>
      </c>
      <c r="CJ43" s="23"/>
      <c r="CK43" s="123" t="str">
        <f t="shared" si="7"/>
        <v>西都市</v>
      </c>
      <c r="CL43" s="124">
        <f t="shared" si="17"/>
        <v>56.658583878497588</v>
      </c>
      <c r="CM43" s="65">
        <f t="shared" si="18"/>
        <v>5.0213044612992912E-2</v>
      </c>
      <c r="CN43" s="66">
        <f t="shared" si="19"/>
        <v>29.4208855322697</v>
      </c>
      <c r="CO43" s="65">
        <f t="shared" si="20"/>
        <v>9.6700012543113958E-2</v>
      </c>
      <c r="CP43" s="66">
        <f t="shared" si="8"/>
        <v>1.5867397418905151</v>
      </c>
      <c r="CQ43" s="65">
        <f t="shared" si="21"/>
        <v>0</v>
      </c>
      <c r="CR43" s="66">
        <f t="shared" si="9"/>
        <v>25.650958604337372</v>
      </c>
      <c r="CS43" s="65">
        <f t="shared" si="22"/>
        <v>0</v>
      </c>
      <c r="CT43" s="66">
        <f t="shared" si="10"/>
        <v>28.735891945775823</v>
      </c>
      <c r="CU43" s="67">
        <f t="shared" si="23"/>
        <v>0</v>
      </c>
      <c r="CV43" s="16"/>
      <c r="CW43" s="959">
        <f t="shared" si="24"/>
        <v>2.8450000000000002</v>
      </c>
      <c r="CX43" s="962">
        <f>VLOOKUP($AX43&amp;"_"&amp;$CW$14,データシート1!$A:$BT,MATCH($CW$12&amp;"_"&amp;CX$20,データシート1!$A$1:$BT$1,0),0)</f>
        <v>2.8450000000000002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2.8450000000000002</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16209</v>
      </c>
      <c r="AY44" s="18" t="str">
        <f>IF(IFERROR(比較地域マスタ!$Z29,"")=0,"",IFERROR(比較地域マスタ!$Z29,""))</f>
        <v>小矢部市</v>
      </c>
      <c r="BB44" s="110" t="str">
        <f t="shared" si="0"/>
        <v>16209</v>
      </c>
      <c r="BC44" s="1031" t="str">
        <f t="shared" si="0"/>
        <v>小矢部市</v>
      </c>
      <c r="BD44" s="34">
        <f t="shared" si="14"/>
        <v>234.20799085441928</v>
      </c>
      <c r="BE44" s="34">
        <f t="shared" si="15"/>
        <v>88.421019205325337</v>
      </c>
      <c r="BF44" s="34">
        <f>VLOOKUP($AX44&amp;"_"&amp;$BC$14,データシート1!$A:$BT,MATCH($BC$12&amp;"_"&amp;BF$20,データシート1!$A$1:$BT$1,0),0)</f>
        <v>59.91225122018438</v>
      </c>
      <c r="BG44" s="34">
        <f>VLOOKUP($AX44&amp;"_"&amp;$BC$14,データシート1!$A:$BT,MATCH($BC$12&amp;"_"&amp;BG$20,データシート1!$A$1:$BT$1,0),0)</f>
        <v>2.643120503784095</v>
      </c>
      <c r="BH44" s="34">
        <f>VLOOKUP($AX44&amp;"_"&amp;$BC$14,データシート1!$A:$BT,MATCH($BC$12&amp;"_"&amp;BH$20,データシート1!$A$1:$BT$1,0),0)</f>
        <v>25.865647481356852</v>
      </c>
      <c r="BI44" s="34">
        <f>VLOOKUP($AX44&amp;"_"&amp;$BC$14,データシート1!$A:$BT,MATCH($BC$12&amp;"_"&amp;BI$20,データシート1!$A$1:$BT$1,0),0)</f>
        <v>36.760038113787452</v>
      </c>
      <c r="BJ44" s="34">
        <f>VLOOKUP($AX44&amp;"_"&amp;$BC$14,データシート1!$A:$BT,MATCH($BC$12&amp;"_"&amp;BJ$20,データシート1!$A$1:$BT$1,0),0)</f>
        <v>49.653634033099785</v>
      </c>
      <c r="BK44" s="34">
        <f t="shared" si="1"/>
        <v>56.708708451100733</v>
      </c>
      <c r="BL44" s="34">
        <f t="shared" si="2"/>
        <v>55.016825240045236</v>
      </c>
      <c r="BM44" s="34">
        <f>VLOOKUP($AX44&amp;"_"&amp;$BC$14,データシート1!$A:$BT,MATCH($BC$12&amp;"_"&amp;BM$20,データシート1!$A$1:$BT$1,0),0)</f>
        <v>27.708698848177796</v>
      </c>
      <c r="BN44" s="34">
        <f>VLOOKUP($AX44&amp;"_"&amp;$BC$14,データシート1!$A:$BT,MATCH($BC$12&amp;"_"&amp;BN$20,データシート1!$A$1:$BT$1,0),0)</f>
        <v>27.30812639186744</v>
      </c>
      <c r="BO44" s="34">
        <f>VLOOKUP($AX44&amp;"_"&amp;$BC$14,データシート1!$A:$BT,MATCH($BC$12&amp;"_"&amp;BO$20,データシート1!$A$1:$BT$1,0),0)</f>
        <v>1.6918832110555</v>
      </c>
      <c r="BP44" s="34">
        <f>VLOOKUP($AX44&amp;"_"&amp;$BC$14,データシート1!$A:$BT,MATCH($BC$12&amp;"_"&amp;BP$20,データシート1!$A$1:$BT$1,0),0)</f>
        <v>0</v>
      </c>
      <c r="BQ44" s="34">
        <f>VLOOKUP($AX44&amp;"_"&amp;$BC$14,データシート1!$A:$BT,MATCH($BC$12&amp;"_"&amp;BQ$20,データシート1!$A$1:$BT$1,0),0)</f>
        <v>2.6645910511059712</v>
      </c>
      <c r="BR44" s="35">
        <f t="shared" si="3"/>
        <v>234.20799085441928</v>
      </c>
      <c r="BT44" s="121" t="str">
        <f t="shared" si="4"/>
        <v>小矢部市</v>
      </c>
      <c r="BU44" s="33">
        <f t="shared" si="25"/>
        <v>234.20799085441928</v>
      </c>
      <c r="BV44" s="59">
        <f t="shared" si="16"/>
        <v>0.37753203416653158</v>
      </c>
      <c r="BW44" s="59">
        <f t="shared" si="16"/>
        <v>0.25580788683433553</v>
      </c>
      <c r="BX44" s="59">
        <f t="shared" si="16"/>
        <v>1.1285355782019517E-2</v>
      </c>
      <c r="BY44" s="59">
        <f t="shared" si="16"/>
        <v>0.11043879155017648</v>
      </c>
      <c r="BZ44" s="59">
        <f t="shared" si="16"/>
        <v>0.15695467084484332</v>
      </c>
      <c r="CA44" s="59">
        <f t="shared" si="32"/>
        <v>0.21200657523237051</v>
      </c>
      <c r="CB44" s="59">
        <f t="shared" si="32"/>
        <v>0.24212969098202183</v>
      </c>
      <c r="CC44" s="59">
        <f t="shared" si="32"/>
        <v>0.2349058417662743</v>
      </c>
      <c r="CD44" s="59">
        <f t="shared" si="32"/>
        <v>0.11830808482278118</v>
      </c>
      <c r="CE44" s="59">
        <f t="shared" si="32"/>
        <v>0.11659775694349313</v>
      </c>
      <c r="CF44" s="59">
        <f t="shared" si="32"/>
        <v>7.2238492157475241E-3</v>
      </c>
      <c r="CG44" s="59">
        <f t="shared" si="32"/>
        <v>0</v>
      </c>
      <c r="CH44" s="59">
        <f t="shared" si="32"/>
        <v>1.137702877423276E-2</v>
      </c>
      <c r="CI44" s="122">
        <f t="shared" si="6"/>
        <v>1</v>
      </c>
      <c r="CK44" s="123" t="str">
        <f t="shared" si="7"/>
        <v>小矢部市</v>
      </c>
      <c r="CL44" s="124">
        <f t="shared" si="17"/>
        <v>88.421019205325337</v>
      </c>
      <c r="CM44" s="65">
        <f t="shared" si="18"/>
        <v>0.57640140837610332</v>
      </c>
      <c r="CN44" s="66">
        <f t="shared" si="19"/>
        <v>59.91225122018438</v>
      </c>
      <c r="CO44" s="65">
        <f t="shared" si="20"/>
        <v>0.85067743177758615</v>
      </c>
      <c r="CP44" s="66">
        <f t="shared" si="8"/>
        <v>2.643120503784095</v>
      </c>
      <c r="CQ44" s="65">
        <f t="shared" si="21"/>
        <v>0</v>
      </c>
      <c r="CR44" s="66">
        <f t="shared" si="9"/>
        <v>25.865647481356852</v>
      </c>
      <c r="CS44" s="65">
        <f t="shared" si="22"/>
        <v>0</v>
      </c>
      <c r="CT44" s="66">
        <f t="shared" si="10"/>
        <v>36.760038113787452</v>
      </c>
      <c r="CU44" s="67">
        <f t="shared" si="23"/>
        <v>0.10067998266334439</v>
      </c>
      <c r="CV44" s="16"/>
      <c r="CW44" s="959">
        <f t="shared" si="24"/>
        <v>50.966000000000001</v>
      </c>
      <c r="CX44" s="962">
        <f>VLOOKUP($AX44&amp;"_"&amp;$CW$14,データシート1!$A:$BT,MATCH($CW$12&amp;"_"&amp;CX$20,データシート1!$A$1:$BT$1,0),0)</f>
        <v>50.966000000000001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3.7010000000000001</v>
      </c>
      <c r="DB44" s="962">
        <f>VLOOKUP($AX44&amp;"_"&amp;$CW$14,データシート1!$A:$BT,MATCH($CW$12&amp;"_"&amp;DB$20,データシート1!$A$1:$BT$1,0),0)</f>
        <v>0</v>
      </c>
      <c r="DC44" s="962">
        <f>VLOOKUP($AX44&amp;"_"&amp;$CW$14,データシート1!$A:$BT,MATCH($CW$12&amp;"_"&amp;DC$20,データシート1!$A$1:$BT$1,0),0)</f>
        <v>0</v>
      </c>
      <c r="DD44" s="961">
        <f t="shared" si="11"/>
        <v>54.667000000000002</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0.93</v>
      </c>
      <c r="DO44" s="127">
        <f t="shared" si="27"/>
        <v>0</v>
      </c>
      <c r="DP44" s="127">
        <f t="shared" si="29"/>
        <v>0</v>
      </c>
      <c r="DQ44" s="127">
        <f t="shared" si="30"/>
        <v>7.0000000000000007E-2</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23441</v>
      </c>
      <c r="AY45" s="18" t="str">
        <f>IF(IFERROR(比較地域マスタ!$Z30,"")=0,"",IFERROR(比較地域マスタ!$Z30,""))</f>
        <v>阿久比町</v>
      </c>
      <c r="BB45" s="110" t="str">
        <f t="shared" si="0"/>
        <v>23441</v>
      </c>
      <c r="BC45" s="1031" t="str">
        <f t="shared" si="0"/>
        <v>阿久比町</v>
      </c>
      <c r="BD45" s="34">
        <f t="shared" si="14"/>
        <v>164.3970796572757</v>
      </c>
      <c r="BE45" s="34">
        <f t="shared" si="15"/>
        <v>71.284819283354082</v>
      </c>
      <c r="BF45" s="34">
        <f>VLOOKUP($AX45&amp;"_"&amp;$BC$14,データシート1!$A:$BT,MATCH($BC$12&amp;"_"&amp;BF$20,データシート1!$A$1:$BT$1,0),0)</f>
        <v>64.073338552908979</v>
      </c>
      <c r="BG45" s="34">
        <f>VLOOKUP($AX45&amp;"_"&amp;$BC$14,データシート1!$A:$BT,MATCH($BC$12&amp;"_"&amp;BG$20,データシート1!$A$1:$BT$1,0),0)</f>
        <v>1.8256039097068411</v>
      </c>
      <c r="BH45" s="34">
        <f>VLOOKUP($AX45&amp;"_"&amp;$BC$14,データシート1!$A:$BT,MATCH($BC$12&amp;"_"&amp;BH$20,データシート1!$A$1:$BT$1,0),0)</f>
        <v>5.3858768207382672</v>
      </c>
      <c r="BI45" s="34">
        <f>VLOOKUP($AX45&amp;"_"&amp;$BC$14,データシート1!$A:$BT,MATCH($BC$12&amp;"_"&amp;BI$20,データシート1!$A$1:$BT$1,0),0)</f>
        <v>22.530454462927466</v>
      </c>
      <c r="BJ45" s="34">
        <f>VLOOKUP($AX45&amp;"_"&amp;$BC$14,データシート1!$A:$BT,MATCH($BC$12&amp;"_"&amp;BJ$20,データシート1!$A$1:$BT$1,0),0)</f>
        <v>27.73676599060158</v>
      </c>
      <c r="BK45" s="34">
        <f t="shared" si="1"/>
        <v>40.311651651586402</v>
      </c>
      <c r="BL45" s="34">
        <f t="shared" si="2"/>
        <v>38.644349412745221</v>
      </c>
      <c r="BM45" s="34">
        <f>VLOOKUP($AX45&amp;"_"&amp;$BC$14,データシート1!$A:$BT,MATCH($BC$12&amp;"_"&amp;BM$20,データシート1!$A$1:$BT$1,0),0)</f>
        <v>23.854190095863469</v>
      </c>
      <c r="BN45" s="34">
        <f>VLOOKUP($AX45&amp;"_"&amp;$BC$14,データシート1!$A:$BT,MATCH($BC$12&amp;"_"&amp;BN$20,データシート1!$A$1:$BT$1,0),0)</f>
        <v>14.790159316881752</v>
      </c>
      <c r="BO45" s="34">
        <f>VLOOKUP($AX45&amp;"_"&amp;$BC$14,データシート1!$A:$BT,MATCH($BC$12&amp;"_"&amp;BO$20,データシート1!$A$1:$BT$1,0),0)</f>
        <v>1.66730223884118</v>
      </c>
      <c r="BP45" s="34">
        <f>VLOOKUP($AX45&amp;"_"&amp;$BC$14,データシート1!$A:$BT,MATCH($BC$12&amp;"_"&amp;BP$20,データシート1!$A$1:$BT$1,0),0)</f>
        <v>0</v>
      </c>
      <c r="BQ45" s="34">
        <f>VLOOKUP($AX45&amp;"_"&amp;$BC$14,データシート1!$A:$BT,MATCH($BC$12&amp;"_"&amp;BQ$20,データシート1!$A$1:$BT$1,0),0)</f>
        <v>2.533388268806168</v>
      </c>
      <c r="BR45" s="35">
        <f t="shared" si="3"/>
        <v>164.3970796572757</v>
      </c>
      <c r="BT45" s="121" t="str">
        <f t="shared" si="4"/>
        <v>阿久比町</v>
      </c>
      <c r="BU45" s="33">
        <f t="shared" si="25"/>
        <v>164.3970796572757</v>
      </c>
      <c r="BV45" s="59">
        <f t="shared" si="16"/>
        <v>0.43361365926915502</v>
      </c>
      <c r="BW45" s="59">
        <f t="shared" si="16"/>
        <v>0.38974742548033636</v>
      </c>
      <c r="BX45" s="59">
        <f t="shared" si="16"/>
        <v>1.1104843915188402E-2</v>
      </c>
      <c r="BY45" s="59">
        <f t="shared" si="16"/>
        <v>3.2761389873630309E-2</v>
      </c>
      <c r="BZ45" s="59">
        <f t="shared" si="16"/>
        <v>0.13704899448273344</v>
      </c>
      <c r="CA45" s="59">
        <f t="shared" si="32"/>
        <v>0.16871811864557071</v>
      </c>
      <c r="CB45" s="59">
        <f t="shared" si="32"/>
        <v>0.24520904955018363</v>
      </c>
      <c r="CC45" s="59">
        <f t="shared" si="32"/>
        <v>0.23506712828055365</v>
      </c>
      <c r="CD45" s="59">
        <f t="shared" si="32"/>
        <v>0.14510105742506574</v>
      </c>
      <c r="CE45" s="59">
        <f t="shared" si="32"/>
        <v>8.9966070855487884E-2</v>
      </c>
      <c r="CF45" s="59">
        <f t="shared" si="32"/>
        <v>1.0141921269629988E-2</v>
      </c>
      <c r="CG45" s="59">
        <f t="shared" si="32"/>
        <v>0</v>
      </c>
      <c r="CH45" s="59">
        <f t="shared" si="32"/>
        <v>1.5410178052357199E-2</v>
      </c>
      <c r="CI45" s="122">
        <f t="shared" si="6"/>
        <v>1</v>
      </c>
      <c r="CK45" s="123" t="str">
        <f t="shared" si="7"/>
        <v>阿久比町</v>
      </c>
      <c r="CL45" s="124">
        <f t="shared" si="17"/>
        <v>71.284819283354082</v>
      </c>
      <c r="CM45" s="65">
        <f t="shared" si="18"/>
        <v>0.69840957023546346</v>
      </c>
      <c r="CN45" s="66">
        <f t="shared" si="19"/>
        <v>64.073338552908979</v>
      </c>
      <c r="CO45" s="65">
        <f t="shared" si="20"/>
        <v>0.77701585596150713</v>
      </c>
      <c r="CP45" s="66">
        <f t="shared" si="8"/>
        <v>1.8256039097068411</v>
      </c>
      <c r="CQ45" s="65">
        <f t="shared" si="21"/>
        <v>0</v>
      </c>
      <c r="CR45" s="66">
        <f t="shared" si="9"/>
        <v>5.3858768207382672</v>
      </c>
      <c r="CS45" s="65">
        <f t="shared" si="22"/>
        <v>0</v>
      </c>
      <c r="CT45" s="66">
        <f t="shared" si="10"/>
        <v>22.530454462927466</v>
      </c>
      <c r="CU45" s="67">
        <f t="shared" si="23"/>
        <v>0</v>
      </c>
      <c r="CV45" s="16"/>
      <c r="CW45" s="959">
        <f t="shared" si="24"/>
        <v>49.786000000000001</v>
      </c>
      <c r="CX45" s="962">
        <f>VLOOKUP($AX45&amp;"_"&amp;$CW$14,データシート1!$A:$BT,MATCH($CW$12&amp;"_"&amp;CX$20,データシート1!$A$1:$BT$1,0),0)</f>
        <v>49.786000000000001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49.786000000000001</v>
      </c>
      <c r="DE45" s="16"/>
      <c r="DF45" s="125">
        <f>VLOOKUP($AX45&amp;"_"&amp;$DF$14,データシート1!$A:$BT,MATCH($DF$12&amp;"_"&amp;DF$20,データシート1!$A$1:$BT$1,0),0)</f>
        <v>4</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22222</v>
      </c>
      <c r="AY46" s="18" t="str">
        <f>IF(IFERROR(比較地域マスタ!$Z31,"")=0,"",IFERROR(比較地域マスタ!$Z31,""))</f>
        <v>伊豆市</v>
      </c>
      <c r="BB46" s="110" t="str">
        <f t="shared" si="0"/>
        <v>22222</v>
      </c>
      <c r="BC46" s="1031" t="str">
        <f t="shared" si="0"/>
        <v>伊豆市</v>
      </c>
      <c r="BD46" s="34">
        <f t="shared" si="14"/>
        <v>164.64454284933043</v>
      </c>
      <c r="BE46" s="34">
        <f t="shared" si="15"/>
        <v>17.97139276858238</v>
      </c>
      <c r="BF46" s="34">
        <f>VLOOKUP($AX46&amp;"_"&amp;$BC$14,データシート1!$A:$BT,MATCH($BC$12&amp;"_"&amp;BF$20,データシート1!$A$1:$BT$1,0),0)</f>
        <v>6.6525179827127072</v>
      </c>
      <c r="BG46" s="34">
        <f>VLOOKUP($AX46&amp;"_"&amp;$BC$14,データシート1!$A:$BT,MATCH($BC$12&amp;"_"&amp;BG$20,データシート1!$A$1:$BT$1,0),0)</f>
        <v>1.8902876192610518</v>
      </c>
      <c r="BH46" s="34">
        <f>VLOOKUP($AX46&amp;"_"&amp;$BC$14,データシート1!$A:$BT,MATCH($BC$12&amp;"_"&amp;BH$20,データシート1!$A$1:$BT$1,0),0)</f>
        <v>9.4285871666086205</v>
      </c>
      <c r="BI46" s="34">
        <f>VLOOKUP($AX46&amp;"_"&amp;$BC$14,データシート1!$A:$BT,MATCH($BC$12&amp;"_"&amp;BI$20,データシート1!$A$1:$BT$1,0),0)</f>
        <v>39.180574370722759</v>
      </c>
      <c r="BJ46" s="34">
        <f>VLOOKUP($AX46&amp;"_"&amp;$BC$14,データシート1!$A:$BT,MATCH($BC$12&amp;"_"&amp;BJ$20,データシート1!$A$1:$BT$1,0),0)</f>
        <v>36.381008895516466</v>
      </c>
      <c r="BK46" s="34">
        <f t="shared" si="1"/>
        <v>68.505312319176511</v>
      </c>
      <c r="BL46" s="34">
        <f t="shared" si="2"/>
        <v>56.736937998389934</v>
      </c>
      <c r="BM46" s="34">
        <f>VLOOKUP($AX46&amp;"_"&amp;$BC$14,データシート1!$A:$BT,MATCH($BC$12&amp;"_"&amp;BM$20,データシート1!$A$1:$BT$1,0),0)</f>
        <v>25.228276255450837</v>
      </c>
      <c r="BN46" s="34">
        <f>VLOOKUP($AX46&amp;"_"&amp;$BC$14,データシート1!$A:$BT,MATCH($BC$12&amp;"_"&amp;BN$20,データシート1!$A$1:$BT$1,0),0)</f>
        <v>31.5086617429391</v>
      </c>
      <c r="BO46" s="34">
        <f>VLOOKUP($AX46&amp;"_"&amp;$BC$14,データシート1!$A:$BT,MATCH($BC$12&amp;"_"&amp;BO$20,データシート1!$A$1:$BT$1,0),0)</f>
        <v>1.71185160178542</v>
      </c>
      <c r="BP46" s="34">
        <f>VLOOKUP($AX46&amp;"_"&amp;$BC$14,データシート1!$A:$BT,MATCH($BC$12&amp;"_"&amp;BP$20,データシート1!$A$1:$BT$1,0),0)</f>
        <v>10.056522719001153</v>
      </c>
      <c r="BQ46" s="34">
        <f>VLOOKUP($AX46&amp;"_"&amp;$BC$14,データシート1!$A:$BT,MATCH($BC$12&amp;"_"&amp;BQ$20,データシート1!$A$1:$BT$1,0),0)</f>
        <v>2.6062544953322959</v>
      </c>
      <c r="BR46" s="35">
        <f t="shared" si="3"/>
        <v>164.64454284933043</v>
      </c>
      <c r="BT46" s="121" t="str">
        <f t="shared" si="4"/>
        <v>伊豆市</v>
      </c>
      <c r="BU46" s="33">
        <f t="shared" si="25"/>
        <v>164.64454284933043</v>
      </c>
      <c r="BV46" s="59">
        <f t="shared" si="16"/>
        <v>0.10915267799084216</v>
      </c>
      <c r="BW46" s="59">
        <f t="shared" si="16"/>
        <v>4.040533544315867E-2</v>
      </c>
      <c r="BX46" s="59">
        <f t="shared" si="16"/>
        <v>1.1481022003813951E-2</v>
      </c>
      <c r="BY46" s="59">
        <f t="shared" si="16"/>
        <v>5.7266320543869542E-2</v>
      </c>
      <c r="BZ46" s="59">
        <f t="shared" si="16"/>
        <v>0.23797068334404317</v>
      </c>
      <c r="CA46" s="59">
        <f t="shared" si="32"/>
        <v>0.2209669890414131</v>
      </c>
      <c r="CB46" s="59">
        <f t="shared" si="32"/>
        <v>0.41608006638803152</v>
      </c>
      <c r="CC46" s="59">
        <f t="shared" si="32"/>
        <v>0.34460260277384996</v>
      </c>
      <c r="CD46" s="59">
        <f t="shared" si="32"/>
        <v>0.15322874247060678</v>
      </c>
      <c r="CE46" s="59">
        <f t="shared" si="32"/>
        <v>0.19137386030324319</v>
      </c>
      <c r="CF46" s="59">
        <f t="shared" si="32"/>
        <v>1.0397256855041774E-2</v>
      </c>
      <c r="CG46" s="59">
        <f t="shared" si="32"/>
        <v>6.1080206759139784E-2</v>
      </c>
      <c r="CH46" s="59">
        <f t="shared" si="32"/>
        <v>1.5829583235669901E-2</v>
      </c>
      <c r="CI46" s="122">
        <f t="shared" si="6"/>
        <v>1</v>
      </c>
      <c r="CK46" s="123" t="str">
        <f t="shared" si="7"/>
        <v>伊豆市</v>
      </c>
      <c r="CL46" s="124">
        <f t="shared" si="17"/>
        <v>17.97139276858238</v>
      </c>
      <c r="CM46" s="65">
        <f t="shared" si="18"/>
        <v>0</v>
      </c>
      <c r="CN46" s="66">
        <f t="shared" si="19"/>
        <v>6.6525179827127072</v>
      </c>
      <c r="CO46" s="65">
        <f t="shared" si="20"/>
        <v>0</v>
      </c>
      <c r="CP46" s="66">
        <f t="shared" si="8"/>
        <v>1.8902876192610518</v>
      </c>
      <c r="CQ46" s="65">
        <f t="shared" si="21"/>
        <v>0</v>
      </c>
      <c r="CR46" s="66">
        <f t="shared" si="9"/>
        <v>9.4285871666086205</v>
      </c>
      <c r="CS46" s="65">
        <f t="shared" si="22"/>
        <v>0</v>
      </c>
      <c r="CT46" s="66">
        <f t="shared" si="10"/>
        <v>39.180574370722759</v>
      </c>
      <c r="CU46" s="67">
        <f t="shared" si="23"/>
        <v>0.25308460019436618</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9.9160000000000004</v>
      </c>
      <c r="DB46" s="962">
        <f>VLOOKUP($AX46&amp;"_"&amp;$CW$14,データシート1!$A:$BT,MATCH($CW$12&amp;"_"&amp;DB$20,データシート1!$A$1:$BT$1,0),0)</f>
        <v>0</v>
      </c>
      <c r="DC46" s="962">
        <f>VLOOKUP($AX46&amp;"_"&amp;$CW$14,データシート1!$A:$BT,MATCH($CW$12&amp;"_"&amp;DC$20,データシート1!$A$1:$BT$1,0),0)</f>
        <v>0</v>
      </c>
      <c r="DD46" s="961">
        <f t="shared" si="11"/>
        <v>9.9160000000000004</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0</v>
      </c>
      <c r="DO46" s="127">
        <f t="shared" si="27"/>
        <v>0</v>
      </c>
      <c r="DP46" s="127">
        <f t="shared" si="29"/>
        <v>0</v>
      </c>
      <c r="DQ46" s="127">
        <f t="shared" si="30"/>
        <v>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28225</v>
      </c>
      <c r="AY47" s="18" t="str">
        <f>IF(IFERROR(比較地域マスタ!$Z32,"")=0,"",IFERROR(比較地域マスタ!$Z32,""))</f>
        <v>朝来市</v>
      </c>
      <c r="BB47" s="110" t="str">
        <f t="shared" si="0"/>
        <v>28225</v>
      </c>
      <c r="BC47" s="1031" t="str">
        <f t="shared" si="0"/>
        <v>朝来市</v>
      </c>
      <c r="BD47" s="34">
        <f t="shared" si="14"/>
        <v>277.78875096985945</v>
      </c>
      <c r="BE47" s="34">
        <f t="shared" si="15"/>
        <v>165.21120995317492</v>
      </c>
      <c r="BF47" s="34">
        <f>VLOOKUP($AX47&amp;"_"&amp;$BC$14,データシート1!$A:$BT,MATCH($BC$12&amp;"_"&amp;BF$20,データシート1!$A$1:$BT$1,0),0)</f>
        <v>152.68636036521698</v>
      </c>
      <c r="BG47" s="34">
        <f>VLOOKUP($AX47&amp;"_"&amp;$BC$14,データシート1!$A:$BT,MATCH($BC$12&amp;"_"&amp;BG$20,データシート1!$A$1:$BT$1,0),0)</f>
        <v>1.8427734525695301</v>
      </c>
      <c r="BH47" s="34">
        <f>VLOOKUP($AX47&amp;"_"&amp;$BC$14,データシート1!$A:$BT,MATCH($BC$12&amp;"_"&amp;BH$20,データシート1!$A$1:$BT$1,0),0)</f>
        <v>10.682076135388408</v>
      </c>
      <c r="BI47" s="34">
        <f>VLOOKUP($AX47&amp;"_"&amp;$BC$14,データシート1!$A:$BT,MATCH($BC$12&amp;"_"&amp;BI$20,データシート1!$A$1:$BT$1,0),0)</f>
        <v>28.265198398131918</v>
      </c>
      <c r="BJ47" s="34">
        <f>VLOOKUP($AX47&amp;"_"&amp;$BC$14,データシート1!$A:$BT,MATCH($BC$12&amp;"_"&amp;BJ$20,データシート1!$A$1:$BT$1,0),0)</f>
        <v>22.014267957526116</v>
      </c>
      <c r="BK47" s="34">
        <f t="shared" si="1"/>
        <v>57.96121026527026</v>
      </c>
      <c r="BL47" s="34">
        <f t="shared" si="2"/>
        <v>56.258350278024039</v>
      </c>
      <c r="BM47" s="34">
        <f>VLOOKUP($AX47&amp;"_"&amp;$BC$14,データシート1!$A:$BT,MATCH($BC$12&amp;"_"&amp;BM$20,データシート1!$A$1:$BT$1,0),0)</f>
        <v>26.115791846163553</v>
      </c>
      <c r="BN47" s="34">
        <f>VLOOKUP($AX47&amp;"_"&amp;$BC$14,データシート1!$A:$BT,MATCH($BC$12&amp;"_"&amp;BN$20,データシート1!$A$1:$BT$1,0),0)</f>
        <v>30.142558431860486</v>
      </c>
      <c r="BO47" s="34">
        <f>VLOOKUP($AX47&amp;"_"&amp;$BC$14,データシート1!$A:$BT,MATCH($BC$12&amp;"_"&amp;BO$20,データシート1!$A$1:$BT$1,0),0)</f>
        <v>1.70285998724622</v>
      </c>
      <c r="BP47" s="34">
        <f>VLOOKUP($AX47&amp;"_"&amp;$BC$14,データシート1!$A:$BT,MATCH($BC$12&amp;"_"&amp;BP$20,データシート1!$A$1:$BT$1,0),0)</f>
        <v>0</v>
      </c>
      <c r="BQ47" s="34">
        <f>VLOOKUP($AX47&amp;"_"&amp;$BC$14,データシート1!$A:$BT,MATCH($BC$12&amp;"_"&amp;BQ$20,データシート1!$A$1:$BT$1,0),0)</f>
        <v>4.3368643957562298</v>
      </c>
      <c r="BR47" s="35">
        <f t="shared" si="3"/>
        <v>277.78875096985945</v>
      </c>
      <c r="BT47" s="121" t="str">
        <f t="shared" si="4"/>
        <v>朝来市</v>
      </c>
      <c r="BU47" s="33">
        <f t="shared" si="25"/>
        <v>277.78875096985945</v>
      </c>
      <c r="BV47" s="59">
        <f t="shared" si="16"/>
        <v>0.5947368616488744</v>
      </c>
      <c r="BW47" s="59">
        <f t="shared" si="16"/>
        <v>0.54964918425290632</v>
      </c>
      <c r="BX47" s="59">
        <f t="shared" si="16"/>
        <v>6.633722374054931E-3</v>
      </c>
      <c r="BY47" s="59">
        <f t="shared" si="16"/>
        <v>3.845395502191315E-2</v>
      </c>
      <c r="BZ47" s="59">
        <f t="shared" si="16"/>
        <v>0.1017506947255713</v>
      </c>
      <c r="CA47" s="59">
        <f t="shared" si="32"/>
        <v>7.9248234065153703E-2</v>
      </c>
      <c r="CB47" s="59">
        <f t="shared" si="32"/>
        <v>0.20865211446794385</v>
      </c>
      <c r="CC47" s="59">
        <f t="shared" si="32"/>
        <v>0.20252206067238543</v>
      </c>
      <c r="CD47" s="59">
        <f t="shared" si="32"/>
        <v>9.4013136799038929E-2</v>
      </c>
      <c r="CE47" s="59">
        <f t="shared" si="32"/>
        <v>0.1085089238733465</v>
      </c>
      <c r="CF47" s="59">
        <f t="shared" si="32"/>
        <v>6.1300537955584211E-3</v>
      </c>
      <c r="CG47" s="59">
        <f t="shared" si="32"/>
        <v>0</v>
      </c>
      <c r="CH47" s="59">
        <f t="shared" si="32"/>
        <v>1.5612095092456738E-2</v>
      </c>
      <c r="CI47" s="122">
        <f t="shared" si="6"/>
        <v>1</v>
      </c>
      <c r="CK47" s="123" t="str">
        <f t="shared" si="7"/>
        <v>朝来市</v>
      </c>
      <c r="CL47" s="124">
        <f t="shared" si="17"/>
        <v>165.21120995317492</v>
      </c>
      <c r="CM47" s="65">
        <f t="shared" si="18"/>
        <v>0.17235513260916463</v>
      </c>
      <c r="CN47" s="66">
        <f t="shared" si="19"/>
        <v>152.68636036521698</v>
      </c>
      <c r="CO47" s="65">
        <f t="shared" si="20"/>
        <v>0.18649340996726518</v>
      </c>
      <c r="CP47" s="66">
        <f t="shared" si="8"/>
        <v>1.8427734525695301</v>
      </c>
      <c r="CQ47" s="65">
        <f t="shared" si="21"/>
        <v>0</v>
      </c>
      <c r="CR47" s="66">
        <f t="shared" si="9"/>
        <v>10.682076135388408</v>
      </c>
      <c r="CS47" s="65">
        <f t="shared" si="22"/>
        <v>0</v>
      </c>
      <c r="CT47" s="66">
        <f t="shared" si="10"/>
        <v>28.265198398131918</v>
      </c>
      <c r="CU47" s="67">
        <f t="shared" si="23"/>
        <v>0</v>
      </c>
      <c r="CV47" s="16"/>
      <c r="CW47" s="959">
        <f t="shared" si="24"/>
        <v>28.475000000000001</v>
      </c>
      <c r="CX47" s="962">
        <f>VLOOKUP($AX47&amp;"_"&amp;$CW$14,データシート1!$A:$BT,MATCH($CW$12&amp;"_"&amp;CX$20,データシート1!$A$1:$BT$1,0),0)</f>
        <v>28.475000000000001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28.475000000000001</v>
      </c>
      <c r="DE47" s="16"/>
      <c r="DF47" s="125">
        <f>VLOOKUP($AX47&amp;"_"&amp;$DF$14,データシート1!$A:$BT,MATCH($DF$12&amp;"_"&amp;DF$20,データシート1!$A$1:$BT$1,0),0)</f>
        <v>6</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11465</v>
      </c>
      <c r="AY48" s="18" t="str">
        <f>IF(IFERROR(比較地域マスタ!$Z33,"")=0,"",IFERROR(比較地域マスタ!$Z33,""))</f>
        <v>松伏町</v>
      </c>
      <c r="BB48" s="110" t="str">
        <f t="shared" si="0"/>
        <v>11465</v>
      </c>
      <c r="BC48" s="1031" t="str">
        <f t="shared" si="0"/>
        <v>松伏町</v>
      </c>
      <c r="BD48" s="34">
        <f t="shared" si="14"/>
        <v>121.80438640636737</v>
      </c>
      <c r="BE48" s="34">
        <f t="shared" si="15"/>
        <v>20.462674356480669</v>
      </c>
      <c r="BF48" s="34">
        <f>VLOOKUP($AX48&amp;"_"&amp;$BC$14,データシート1!$A:$BT,MATCH($BC$12&amp;"_"&amp;BF$20,データシート1!$A$1:$BT$1,0),0)</f>
        <v>15.614274870320319</v>
      </c>
      <c r="BG48" s="34">
        <f>VLOOKUP($AX48&amp;"_"&amp;$BC$14,データシート1!$A:$BT,MATCH($BC$12&amp;"_"&amp;BG$20,データシート1!$A$1:$BT$1,0),0)</f>
        <v>1.6049054331431529</v>
      </c>
      <c r="BH48" s="34">
        <f>VLOOKUP($AX48&amp;"_"&amp;$BC$14,データシート1!$A:$BT,MATCH($BC$12&amp;"_"&amp;BH$20,データシート1!$A$1:$BT$1,0),0)</f>
        <v>3.2434940530171961</v>
      </c>
      <c r="BI48" s="34">
        <f>VLOOKUP($AX48&amp;"_"&amp;$BC$14,データシート1!$A:$BT,MATCH($BC$12&amp;"_"&amp;BI$20,データシート1!$A$1:$BT$1,0),0)</f>
        <v>20.907710989971825</v>
      </c>
      <c r="BJ48" s="34">
        <f>VLOOKUP($AX48&amp;"_"&amp;$BC$14,データシート1!$A:$BT,MATCH($BC$12&amp;"_"&amp;BJ$20,データシート1!$A$1:$BT$1,0),0)</f>
        <v>30.336502477486288</v>
      </c>
      <c r="BK48" s="34">
        <f t="shared" si="1"/>
        <v>44.207982058819276</v>
      </c>
      <c r="BL48" s="34">
        <f t="shared" si="2"/>
        <v>42.541030142622489</v>
      </c>
      <c r="BM48" s="34">
        <f>VLOOKUP($AX48&amp;"_"&amp;$BC$14,データシート1!$A:$BT,MATCH($BC$12&amp;"_"&amp;BM$20,データシート1!$A$1:$BT$1,0),0)</f>
        <v>23.146080413227441</v>
      </c>
      <c r="BN48" s="34">
        <f>VLOOKUP($AX48&amp;"_"&amp;$BC$14,データシート1!$A:$BT,MATCH($BC$12&amp;"_"&amp;BN$20,データシート1!$A$1:$BT$1,0),0)</f>
        <v>19.394949729395048</v>
      </c>
      <c r="BO48" s="34">
        <f>VLOOKUP($AX48&amp;"_"&amp;$BC$14,データシート1!$A:$BT,MATCH($BC$12&amp;"_"&amp;BO$20,データシート1!$A$1:$BT$1,0),0)</f>
        <v>1.6669519161967901</v>
      </c>
      <c r="BP48" s="34">
        <f>VLOOKUP($AX48&amp;"_"&amp;$BC$14,データシート1!$A:$BT,MATCH($BC$12&amp;"_"&amp;BP$20,データシート1!$A$1:$BT$1,0),0)</f>
        <v>0</v>
      </c>
      <c r="BQ48" s="34">
        <f>VLOOKUP($AX48&amp;"_"&amp;$BC$14,データシート1!$A:$BT,MATCH($BC$12&amp;"_"&amp;BQ$20,データシート1!$A$1:$BT$1,0),0)</f>
        <v>5.8895165236093074</v>
      </c>
      <c r="BR48" s="35">
        <f t="shared" si="3"/>
        <v>121.80438640636737</v>
      </c>
      <c r="BT48" s="121" t="str">
        <f t="shared" si="4"/>
        <v>松伏町</v>
      </c>
      <c r="BU48" s="33">
        <f t="shared" si="25"/>
        <v>121.80438640636737</v>
      </c>
      <c r="BV48" s="59">
        <f t="shared" si="16"/>
        <v>0.16799620243734487</v>
      </c>
      <c r="BW48" s="59">
        <f t="shared" si="16"/>
        <v>0.12819140041662799</v>
      </c>
      <c r="BX48" s="59">
        <f t="shared" si="16"/>
        <v>1.3176088977525162E-2</v>
      </c>
      <c r="BY48" s="59">
        <f t="shared" si="16"/>
        <v>2.6628713043191695E-2</v>
      </c>
      <c r="BZ48" s="59">
        <f t="shared" si="16"/>
        <v>0.1716499020012211</v>
      </c>
      <c r="CA48" s="59">
        <f t="shared" si="32"/>
        <v>0.24905919542401994</v>
      </c>
      <c r="CB48" s="59">
        <f t="shared" si="32"/>
        <v>0.36294244700951334</v>
      </c>
      <c r="CC48" s="59">
        <f t="shared" si="32"/>
        <v>0.34925696354395525</v>
      </c>
      <c r="CD48" s="59">
        <f t="shared" si="32"/>
        <v>0.19002665746376987</v>
      </c>
      <c r="CE48" s="59">
        <f t="shared" si="32"/>
        <v>0.15923030608018537</v>
      </c>
      <c r="CF48" s="59">
        <f t="shared" si="32"/>
        <v>1.3685483465558097E-2</v>
      </c>
      <c r="CG48" s="59">
        <f t="shared" si="32"/>
        <v>0</v>
      </c>
      <c r="CH48" s="59">
        <f t="shared" si="32"/>
        <v>4.8352253127900743E-2</v>
      </c>
      <c r="CI48" s="122">
        <f t="shared" si="6"/>
        <v>1</v>
      </c>
      <c r="CK48" s="123" t="str">
        <f t="shared" si="7"/>
        <v>松伏町</v>
      </c>
      <c r="CL48" s="124">
        <f t="shared" si="17"/>
        <v>20.462674356480669</v>
      </c>
      <c r="CM48" s="65">
        <f t="shared" si="18"/>
        <v>0.16552088651732436</v>
      </c>
      <c r="CN48" s="66">
        <f t="shared" si="19"/>
        <v>15.614274870320319</v>
      </c>
      <c r="CO48" s="65">
        <f t="shared" si="20"/>
        <v>0.21691689355603855</v>
      </c>
      <c r="CP48" s="66">
        <f t="shared" si="8"/>
        <v>1.6049054331431529</v>
      </c>
      <c r="CQ48" s="65">
        <f t="shared" si="21"/>
        <v>0</v>
      </c>
      <c r="CR48" s="66">
        <f t="shared" si="9"/>
        <v>3.2434940530171961</v>
      </c>
      <c r="CS48" s="65">
        <f t="shared" si="22"/>
        <v>0</v>
      </c>
      <c r="CT48" s="66">
        <f t="shared" si="10"/>
        <v>20.907710989971825</v>
      </c>
      <c r="CU48" s="67">
        <f t="shared" si="23"/>
        <v>0</v>
      </c>
      <c r="CV48" s="16"/>
      <c r="CW48" s="959">
        <f t="shared" si="24"/>
        <v>3.387</v>
      </c>
      <c r="CX48" s="962">
        <f>VLOOKUP($AX48&amp;"_"&amp;$CW$14,データシート1!$A:$BT,MATCH($CW$12&amp;"_"&amp;CX$20,データシート1!$A$1:$BT$1,0),0)</f>
        <v>3.387</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3.387</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29344</v>
      </c>
      <c r="AY49" s="18" t="str">
        <f>IF(IFERROR(比較地域マスタ!$Z34,"")=0,"",IFERROR(比較地域マスタ!$Z34,""))</f>
        <v>斑鳩町</v>
      </c>
      <c r="BB49" s="110" t="str">
        <f t="shared" si="0"/>
        <v>29344</v>
      </c>
      <c r="BC49" s="1031" t="str">
        <f t="shared" si="0"/>
        <v>斑鳩町</v>
      </c>
      <c r="BD49" s="34">
        <f t="shared" si="14"/>
        <v>78.753116532037637</v>
      </c>
      <c r="BE49" s="34">
        <f t="shared" si="15"/>
        <v>6.1889771062719454</v>
      </c>
      <c r="BF49" s="34">
        <f>VLOOKUP($AX49&amp;"_"&amp;$BC$14,データシート1!$A:$BT,MATCH($BC$12&amp;"_"&amp;BF$20,データシート1!$A$1:$BT$1,0),0)</f>
        <v>5.4718814025017259</v>
      </c>
      <c r="BG49" s="34">
        <f>VLOOKUP($AX49&amp;"_"&amp;$BC$14,データシート1!$A:$BT,MATCH($BC$12&amp;"_"&amp;BG$20,データシート1!$A$1:$BT$1,0),0)</f>
        <v>0.65945968710727254</v>
      </c>
      <c r="BH49" s="34">
        <f>VLOOKUP($AX49&amp;"_"&amp;$BC$14,データシート1!$A:$BT,MATCH($BC$12&amp;"_"&amp;BH$20,データシート1!$A$1:$BT$1,0),0)</f>
        <v>5.763601666294741E-2</v>
      </c>
      <c r="BI49" s="34">
        <f>VLOOKUP($AX49&amp;"_"&amp;$BC$14,データシート1!$A:$BT,MATCH($BC$12&amp;"_"&amp;BI$20,データシート1!$A$1:$BT$1,0),0)</f>
        <v>14.565494795971544</v>
      </c>
      <c r="BJ49" s="34">
        <f>VLOOKUP($AX49&amp;"_"&amp;$BC$14,データシート1!$A:$BT,MATCH($BC$12&amp;"_"&amp;BJ$20,データシート1!$A$1:$BT$1,0),0)</f>
        <v>28.572640143831592</v>
      </c>
      <c r="BK49" s="34">
        <f t="shared" si="1"/>
        <v>29.426004485962551</v>
      </c>
      <c r="BL49" s="34">
        <f t="shared" si="2"/>
        <v>27.776627089092383</v>
      </c>
      <c r="BM49" s="34">
        <f>VLOOKUP($AX49&amp;"_"&amp;$BC$14,データシート1!$A:$BT,MATCH($BC$12&amp;"_"&amp;BM$20,データシート1!$A$1:$BT$1,0),0)</f>
        <v>17.647017503543459</v>
      </c>
      <c r="BN49" s="34">
        <f>VLOOKUP($AX49&amp;"_"&amp;$BC$14,データシート1!$A:$BT,MATCH($BC$12&amp;"_"&amp;BN$20,データシート1!$A$1:$BT$1,0),0)</f>
        <v>10.129609585548923</v>
      </c>
      <c r="BO49" s="34">
        <f>VLOOKUP($AX49&amp;"_"&amp;$BC$14,データシート1!$A:$BT,MATCH($BC$12&amp;"_"&amp;BO$20,データシート1!$A$1:$BT$1,0),0)</f>
        <v>1.6493773968701699</v>
      </c>
      <c r="BP49" s="34">
        <f>VLOOKUP($AX49&amp;"_"&amp;$BC$14,データシート1!$A:$BT,MATCH($BC$12&amp;"_"&amp;BP$20,データシート1!$A$1:$BT$1,0),0)</f>
        <v>0</v>
      </c>
      <c r="BQ49" s="34">
        <f>VLOOKUP($AX49&amp;"_"&amp;$BC$14,データシート1!$A:$BT,MATCH($BC$12&amp;"_"&amp;BQ$20,データシート1!$A$1:$BT$1,0),0)</f>
        <v>0</v>
      </c>
      <c r="BR49" s="35">
        <f t="shared" si="3"/>
        <v>78.753116532037637</v>
      </c>
      <c r="BT49" s="121" t="str">
        <f t="shared" si="4"/>
        <v>斑鳩町</v>
      </c>
      <c r="BU49" s="33">
        <f t="shared" si="25"/>
        <v>78.753116532037637</v>
      </c>
      <c r="BV49" s="59">
        <f t="shared" si="16"/>
        <v>7.8587075392174494E-2</v>
      </c>
      <c r="BW49" s="59">
        <f t="shared" si="16"/>
        <v>6.9481458556318904E-2</v>
      </c>
      <c r="BX49" s="59">
        <f t="shared" si="16"/>
        <v>8.3737598732235193E-3</v>
      </c>
      <c r="BY49" s="59">
        <f t="shared" si="16"/>
        <v>7.3185696263208127E-4</v>
      </c>
      <c r="BZ49" s="59">
        <f t="shared" si="16"/>
        <v>0.18495134462451579</v>
      </c>
      <c r="CA49" s="59">
        <f t="shared" si="32"/>
        <v>0.36281281810870208</v>
      </c>
      <c r="CB49" s="59">
        <f t="shared" si="32"/>
        <v>0.37364876187460755</v>
      </c>
      <c r="CC49" s="59">
        <f t="shared" si="32"/>
        <v>0.35270511583871789</v>
      </c>
      <c r="CD49" s="59">
        <f t="shared" si="32"/>
        <v>0.22408024317824246</v>
      </c>
      <c r="CE49" s="59">
        <f t="shared" si="32"/>
        <v>0.12862487266047543</v>
      </c>
      <c r="CF49" s="59">
        <f t="shared" si="32"/>
        <v>2.0943646035889704E-2</v>
      </c>
      <c r="CG49" s="59">
        <f t="shared" si="32"/>
        <v>0</v>
      </c>
      <c r="CH49" s="59">
        <f t="shared" si="32"/>
        <v>0</v>
      </c>
      <c r="CI49" s="122">
        <f t="shared" si="6"/>
        <v>1</v>
      </c>
      <c r="CK49" s="123" t="str">
        <f t="shared" si="7"/>
        <v>斑鳩町</v>
      </c>
      <c r="CL49" s="124">
        <f t="shared" si="17"/>
        <v>6.1889771062719454</v>
      </c>
      <c r="CM49" s="65">
        <f t="shared" si="18"/>
        <v>0.55889688079386002</v>
      </c>
      <c r="CN49" s="66">
        <f t="shared" si="19"/>
        <v>5.4718814025017259</v>
      </c>
      <c r="CO49" s="65">
        <f t="shared" si="20"/>
        <v>0.63214089370039284</v>
      </c>
      <c r="CP49" s="66">
        <f t="shared" si="8"/>
        <v>0.65945968710727254</v>
      </c>
      <c r="CQ49" s="65">
        <f t="shared" si="21"/>
        <v>0</v>
      </c>
      <c r="CR49" s="66">
        <f t="shared" si="9"/>
        <v>5.763601666294741E-2</v>
      </c>
      <c r="CS49" s="65">
        <f t="shared" si="22"/>
        <v>0</v>
      </c>
      <c r="CT49" s="66">
        <f t="shared" si="10"/>
        <v>14.565494795971544</v>
      </c>
      <c r="CU49" s="67">
        <f t="shared" si="23"/>
        <v>0</v>
      </c>
      <c r="CV49" s="16"/>
      <c r="CW49" s="959">
        <f t="shared" si="24"/>
        <v>3.4590000000000001</v>
      </c>
      <c r="CX49" s="962">
        <f>VLOOKUP($AX49&amp;"_"&amp;$CW$14,データシート1!$A:$BT,MATCH($CW$12&amp;"_"&amp;CX$20,データシート1!$A$1:$BT$1,0),0)</f>
        <v>3.4590000000000001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3.4590000000000001</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西都市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宮崎県</v>
      </c>
      <c r="AY4" s="1038" t="str">
        <f>年度マスタ!$J4</f>
        <v>西都市</v>
      </c>
      <c r="AZ4" s="1038" t="str">
        <f>年度マスタ!$K4</f>
        <v>45208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43203</v>
      </c>
      <c r="AY13" s="18" t="str">
        <f>IF(IFERROR(比較地域マスタ!$Z6,"")=0,"",IFERROR(比較地域マスタ!$Z6,""))</f>
        <v>人吉市</v>
      </c>
      <c r="BC13" s="844" t="str">
        <f t="shared" ref="BC13:BC59" si="0">AX13</f>
        <v>43203</v>
      </c>
      <c r="BD13" s="1031" t="str">
        <f>AY13</f>
        <v>人吉市</v>
      </c>
      <c r="BE13" s="34">
        <f>VLOOKUP($BC13&amp;"_"&amp;$AZ$7,データシート1!$A:$BT,MATCH("cb_"&amp;BE$12,データシート1!$A$1:$BT$1,0),0)</f>
        <v>5866.7020000000066</v>
      </c>
      <c r="BF13" s="34">
        <f>VLOOKUP($BC13&amp;"_"&amp;$AZ$7,データシート1!$A:$BT,MATCH("cb_"&amp;BF$12,データシート1!$A$1:$BT$1,0),0)</f>
        <v>93392.450000000084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99259.152000000089</v>
      </c>
      <c r="BL13" s="36"/>
      <c r="BM13" s="844" t="str">
        <f>AX13</f>
        <v>43203</v>
      </c>
      <c r="BN13" s="1031" t="str">
        <f>AY13</f>
        <v>人吉市</v>
      </c>
      <c r="BO13" s="34">
        <f>BE13*VLOOKUP(BO$12,別紙!$B$4:$E$10,MATCH("設備利用率",別紙!$B$4:$E$4,0),0)/100*8760/10^3</f>
        <v>7040.7464042400079</v>
      </c>
      <c r="BP13" s="34">
        <f>BF13*VLOOKUP(BP$12,別紙!$B$4:$E$10,MATCH("設備利用率",別紙!$B$4:$E$4,0),0)/100*8760/10^3</f>
        <v>123535.7971620001</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130576.54356624011</v>
      </c>
      <c r="BV13" s="36"/>
      <c r="BW13" s="33" t="str">
        <f>AX13</f>
        <v>43203</v>
      </c>
      <c r="BX13" s="33" t="str">
        <f>AY13</f>
        <v>人吉市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173797.42589475701</v>
      </c>
      <c r="BZ13" s="36"/>
      <c r="CA13" s="33" t="str">
        <f>AX13</f>
        <v>43203</v>
      </c>
      <c r="CB13" s="33" t="str">
        <f>AY13</f>
        <v>人吉市</v>
      </c>
      <c r="CC13" s="223">
        <f>BO13/$BY13</f>
        <v>4.0511223730687072E-2</v>
      </c>
      <c r="CD13" s="223">
        <f t="shared" ref="CD13:CH28" si="1">BP13/$BY13</f>
        <v>0.71080337655177461</v>
      </c>
      <c r="CE13" s="223">
        <f t="shared" si="1"/>
        <v>0</v>
      </c>
      <c r="CF13" s="223">
        <f t="shared" si="1"/>
        <v>0</v>
      </c>
      <c r="CG13" s="223">
        <f t="shared" si="1"/>
        <v>0</v>
      </c>
      <c r="CH13" s="223">
        <f t="shared" si="1"/>
        <v>0</v>
      </c>
      <c r="CI13" s="223">
        <f>BU13/BY13</f>
        <v>0.75131460028246166</v>
      </c>
      <c r="CK13" s="18" t="str">
        <f>AX13</f>
        <v>43203</v>
      </c>
      <c r="CL13" s="18" t="str">
        <f>AY13</f>
        <v>人吉市</v>
      </c>
      <c r="CM13" s="18">
        <f>VLOOKUP($CK13&amp;"_"&amp;$AZ$7,データシート1!$A:$BT,MATCH("ca_太陽光発電（10kW未満）",データシート1!$A$1:$BT$1,0),0)</f>
        <v>1139</v>
      </c>
      <c r="CN13" s="18">
        <f>VLOOKUP($CK13&amp;"_"&amp;$AZ$5,データシート1!$A:$BT,MATCH("ab_家庭",データシート1!$A$1:$BT$1,0),0)</f>
        <v>15187</v>
      </c>
      <c r="CO13" s="223">
        <f>CM13/CN13</f>
        <v>7.4998353855270955E-2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26213</v>
      </c>
      <c r="AY14" s="18" t="str">
        <f>IF(IFERROR(比較地域マスタ!$Z7,"")=0,"",IFERROR(比較地域マスタ!$Z7,""))</f>
        <v>南丹市</v>
      </c>
      <c r="BC14" s="844" t="str">
        <f t="shared" si="0"/>
        <v>26213</v>
      </c>
      <c r="BD14" s="1031" t="str">
        <f t="shared" ref="BD14:BD60" si="2">AY14</f>
        <v>南丹市</v>
      </c>
      <c r="BE14" s="34">
        <f>VLOOKUP($BC14&amp;"_"&amp;$AZ$7,データシート1!$A:$BT,MATCH("cb_"&amp;BE$12,データシート1!$A$1:$BT$1,0),0)</f>
        <v>5692.900000000006</v>
      </c>
      <c r="BF14" s="34">
        <f>VLOOKUP($BC14&amp;"_"&amp;$AZ$7,データシート1!$A:$BT,MATCH("cb_"&amp;BF$12,データシート1!$A$1:$BT$1,0),0)</f>
        <v>36862.200000000048</v>
      </c>
      <c r="BG14" s="34">
        <f>VLOOKUP($BC14&amp;"_"&amp;$AZ$7,データシート1!$A:$BT,MATCH("cb_"&amp;BG$12,データシート1!$A$1:$BT$1,0),0)</f>
        <v>0</v>
      </c>
      <c r="BH14" s="34">
        <f>VLOOKUP($BC14&amp;"_"&amp;$AZ$7,データシート1!$A:$BT,MATCH("cb_"&amp;BH$12,データシート1!$A$1:$BT$1,0),0)</f>
        <v>852</v>
      </c>
      <c r="BI14" s="34">
        <f>VLOOKUP($BC14&amp;"_"&amp;$AZ$7,データシート1!$A:$BT,MATCH("cb_"&amp;BI$12,データシート1!$A$1:$BT$1,0),0)</f>
        <v>0</v>
      </c>
      <c r="BJ14" s="34">
        <f>VLOOKUP($BC14&amp;"_"&amp;$AZ$7,データシート1!$A:$BT,MATCH("cb_"&amp;BJ$12,データシート1!$A$1:$BT$1,0),0)</f>
        <v>255</v>
      </c>
      <c r="BK14" s="34">
        <f t="shared" ref="BK14:BK60" si="3">SUM(BE14:BJ14)</f>
        <v>43662.100000000057</v>
      </c>
      <c r="BL14" s="36"/>
      <c r="BM14" s="844" t="str">
        <f t="shared" ref="BM14:BM60" si="4">AX14</f>
        <v>26213</v>
      </c>
      <c r="BN14" s="1031" t="str">
        <f t="shared" ref="BN14:BN60" si="5">AY14</f>
        <v>南丹市</v>
      </c>
      <c r="BO14" s="34">
        <f>BE14*VLOOKUP(BO$12,別紙!$B$4:$E$10,MATCH("設備利用率",別紙!$B$4:$E$4,0),0)/100*8760/10^3</f>
        <v>6832.1631480000078</v>
      </c>
      <c r="BP14" s="34">
        <f>BF14*VLOOKUP(BP$12,別紙!$B$4:$E$10,MATCH("設備利用率",別紙!$B$4:$E$4,0),0)/100*8760/10^3</f>
        <v>48759.843672000061</v>
      </c>
      <c r="BQ14" s="34">
        <f>BG14*VLOOKUP(BQ$12,別紙!$B$4:$E$10,MATCH("設備利用率",別紙!$B$4:$E$4,0),0)/100*8760/10^3</f>
        <v>0</v>
      </c>
      <c r="BR14" s="34">
        <f>BH14*VLOOKUP(BR$12,別紙!$B$4:$E$10,MATCH("設備利用率",別紙!$B$4:$E$4,0),0)/100*8760/10^3</f>
        <v>4478.1120000000001</v>
      </c>
      <c r="BS14" s="34">
        <f>BI14*VLOOKUP(BS$12,別紙!$B$4:$E$10,MATCH("設備利用率",別紙!$B$4:$E$4,0),0)/100*8760/10^3</f>
        <v>0</v>
      </c>
      <c r="BT14" s="34">
        <f>BJ14*VLOOKUP(BT$12,別紙!$B$4:$E$10,MATCH("設備利用率",別紙!$B$4:$E$4,0),0)/100*8760/10^3</f>
        <v>1787.04</v>
      </c>
      <c r="BU14" s="34">
        <f t="shared" ref="BU14:BU60" si="6">SUM(BO14:BT14)</f>
        <v>61857.15882000007</v>
      </c>
      <c r="BV14" s="36"/>
      <c r="BW14" s="33" t="str">
        <f t="shared" ref="BW14:BW60" si="7">AX14</f>
        <v>26213</v>
      </c>
      <c r="BX14" s="33" t="str">
        <f t="shared" ref="BX14:BX60" si="8">AY14</f>
        <v>南丹市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215219.42872469238</v>
      </c>
      <c r="BZ14" s="36"/>
      <c r="CA14" s="33" t="str">
        <f t="shared" ref="CA14:CA60" si="9">AX14</f>
        <v>26213</v>
      </c>
      <c r="CB14" s="33" t="str">
        <f t="shared" ref="CB14:CB60" si="10">AY14</f>
        <v>南丹市</v>
      </c>
      <c r="CC14" s="223">
        <f t="shared" ref="CC14:CC60" si="11">BO14/$BY14</f>
        <v>3.1745104001459259E-2</v>
      </c>
      <c r="CD14" s="223">
        <f t="shared" si="1"/>
        <v>0.22655874500240131</v>
      </c>
      <c r="CE14" s="223">
        <f t="shared" si="1"/>
        <v>0</v>
      </c>
      <c r="CF14" s="223">
        <f t="shared" si="1"/>
        <v>2.0807192113349481E-2</v>
      </c>
      <c r="CG14" s="223">
        <f t="shared" si="1"/>
        <v>0</v>
      </c>
      <c r="CH14" s="223">
        <f t="shared" si="1"/>
        <v>8.3033395757497932E-3</v>
      </c>
      <c r="CI14" s="223">
        <f t="shared" ref="CI14:CI60" si="12">BU14/BY14</f>
        <v>0.28741438069295983</v>
      </c>
      <c r="CK14" s="18" t="str">
        <f t="shared" ref="CK14:CK60" si="13">AX14</f>
        <v>26213</v>
      </c>
      <c r="CL14" s="18" t="str">
        <f t="shared" ref="CL14:CL60" si="14">AY14</f>
        <v>南丹市</v>
      </c>
      <c r="CM14" s="18">
        <f>VLOOKUP($CK14&amp;"_"&amp;$AZ$7,データシート1!$A:$BT,MATCH("ca_太陽光発電（10kW未満）",データシート1!$A$1:$BT$1,0),0)</f>
        <v>1191</v>
      </c>
      <c r="CN14" s="18">
        <f>VLOOKUP($CK14&amp;"_"&amp;$AZ$5,データシート1!$A:$BT,MATCH("ab_家庭",データシート1!$A$1:$BT$1,0),0)</f>
        <v>14359</v>
      </c>
      <c r="CO14" s="223">
        <f t="shared" ref="CO14:CO60" si="15">CM14/CN14</f>
        <v>8.2944494741973671E-2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03211</v>
      </c>
      <c r="AY15" s="18" t="str">
        <f>IF(IFERROR(比較地域マスタ!$Z8,"")=0,"",IFERROR(比較地域マスタ!$Z8,""))</f>
        <v>釜石市</v>
      </c>
      <c r="BC15" s="844" t="str">
        <f t="shared" si="0"/>
        <v>03211</v>
      </c>
      <c r="BD15" s="1031" t="str">
        <f t="shared" si="2"/>
        <v>釜石市</v>
      </c>
      <c r="BE15" s="34">
        <f>VLOOKUP($BC15&amp;"_"&amp;$AZ$7,データシート1!$A:$BT,MATCH("cb_"&amp;BE$12,データシート1!$A$1:$BT$1,0),0)</f>
        <v>4928.3000000000056</v>
      </c>
      <c r="BF15" s="34">
        <f>VLOOKUP($BC15&amp;"_"&amp;$AZ$7,データシート1!$A:$BT,MATCH("cb_"&amp;BF$12,データシート1!$A$1:$BT$1,0),0)</f>
        <v>8015.1999999999989</v>
      </c>
      <c r="BG15" s="34">
        <f>VLOOKUP($BC15&amp;"_"&amp;$AZ$7,データシート1!$A:$BT,MATCH("cb_"&amp;BG$12,データシート1!$A$1:$BT$1,0),0)</f>
        <v>42900</v>
      </c>
      <c r="BH15" s="34">
        <f>VLOOKUP($BC15&amp;"_"&amp;$AZ$7,データシート1!$A:$BT,MATCH("cb_"&amp;BH$12,データシート1!$A$1:$BT$1,0),0)</f>
        <v>1889.9</v>
      </c>
      <c r="BI15" s="34">
        <f>VLOOKUP($BC15&amp;"_"&amp;$AZ$7,データシート1!$A:$BT,MATCH("cb_"&amp;BI$12,データシート1!$A$1:$BT$1,0),0)</f>
        <v>0</v>
      </c>
      <c r="BJ15" s="34">
        <f>VLOOKUP($BC15&amp;"_"&amp;$AZ$7,データシート1!$A:$BT,MATCH("cb_"&amp;BJ$12,データシート1!$A$1:$BT$1,0),0)</f>
        <v>9395.9750000000004</v>
      </c>
      <c r="BK15" s="34">
        <f t="shared" si="3"/>
        <v>67129.375</v>
      </c>
      <c r="BL15" s="36"/>
      <c r="BM15" s="844" t="str">
        <f t="shared" si="4"/>
        <v>03211</v>
      </c>
      <c r="BN15" s="1031" t="str">
        <f t="shared" si="5"/>
        <v>釜石市</v>
      </c>
      <c r="BO15" s="34">
        <f>BE15*VLOOKUP(BO$12,別紙!$B$4:$E$10,MATCH("設備利用率",別紙!$B$4:$E$4,0),0)/100*8760/10^3</f>
        <v>5914.5513960000071</v>
      </c>
      <c r="BP15" s="34">
        <f>BF15*VLOOKUP(BP$12,別紙!$B$4:$E$10,MATCH("設備利用率",別紙!$B$4:$E$4,0),0)/100*8760/10^3</f>
        <v>10602.185951999998</v>
      </c>
      <c r="BQ15" s="34">
        <f>BG15*VLOOKUP(BQ$12,別紙!$B$4:$E$10,MATCH("設備利用率",別紙!$B$4:$E$4,0),0)/100*8760/10^3</f>
        <v>93199.392000000007</v>
      </c>
      <c r="BR15" s="34">
        <f>BH15*VLOOKUP(BR$12,別紙!$B$4:$E$10,MATCH("設備利用率",別紙!$B$4:$E$4,0),0)/100*8760/10^3</f>
        <v>9933.3144000000011</v>
      </c>
      <c r="BS15" s="34">
        <f>BI15*VLOOKUP(BS$12,別紙!$B$4:$E$10,MATCH("設備利用率",別紙!$B$4:$E$4,0),0)/100*8760/10^3</f>
        <v>0</v>
      </c>
      <c r="BT15" s="34">
        <f>BJ15*VLOOKUP(BT$12,別紙!$B$4:$E$10,MATCH("設備利用率",別紙!$B$4:$E$4,0),0)/100*8760/10^3</f>
        <v>65846.992799999993</v>
      </c>
      <c r="BU15" s="34">
        <f t="shared" si="6"/>
        <v>185496.43654800003</v>
      </c>
      <c r="BV15" s="36"/>
      <c r="BW15" s="33" t="str">
        <f t="shared" si="7"/>
        <v>03211</v>
      </c>
      <c r="BX15" s="33" t="str">
        <f t="shared" si="8"/>
        <v>釜石市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266893.59882155189</v>
      </c>
      <c r="BZ15" s="36"/>
      <c r="CA15" s="33" t="str">
        <f t="shared" si="9"/>
        <v>03211</v>
      </c>
      <c r="CB15" s="33" t="str">
        <f t="shared" si="10"/>
        <v>釜石市</v>
      </c>
      <c r="CC15" s="223">
        <f t="shared" si="11"/>
        <v>2.2160709069514041E-2</v>
      </c>
      <c r="CD15" s="223">
        <f t="shared" si="1"/>
        <v>3.9724392037924973E-2</v>
      </c>
      <c r="CE15" s="223">
        <f t="shared" si="1"/>
        <v>0.34920055187353588</v>
      </c>
      <c r="CF15" s="223">
        <f t="shared" si="1"/>
        <v>3.721825642825375E-2</v>
      </c>
      <c r="CG15" s="223">
        <f t="shared" si="1"/>
        <v>0</v>
      </c>
      <c r="CH15" s="223">
        <f t="shared" si="1"/>
        <v>0.24671626854575124</v>
      </c>
      <c r="CI15" s="223">
        <f t="shared" si="12"/>
        <v>0.69502017795497995</v>
      </c>
      <c r="CK15" s="18" t="str">
        <f t="shared" si="13"/>
        <v>03211</v>
      </c>
      <c r="CL15" s="18" t="str">
        <f t="shared" si="14"/>
        <v>釜石市</v>
      </c>
      <c r="CM15" s="18">
        <f>VLOOKUP($CK15&amp;"_"&amp;$AZ$7,データシート1!$A:$BT,MATCH("ca_太陽光発電（10kW未満）",データシート1!$A$1:$BT$1,0),0)</f>
        <v>1028</v>
      </c>
      <c r="CN15" s="18">
        <f>VLOOKUP($CK15&amp;"_"&amp;$AZ$5,データシート1!$A:$BT,MATCH("ab_家庭",データシート1!$A$1:$BT$1,0),0)</f>
        <v>15881</v>
      </c>
      <c r="CO15" s="223">
        <f t="shared" si="15"/>
        <v>6.4731440085636929E-2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15217</v>
      </c>
      <c r="AY16" s="18" t="str">
        <f>IF(IFERROR(比較地域マスタ!$Z9,"")=0,"",IFERROR(比較地域マスタ!$Z9,""))</f>
        <v>妙高市</v>
      </c>
      <c r="BC16" s="844" t="str">
        <f t="shared" si="0"/>
        <v>15217</v>
      </c>
      <c r="BD16" s="1031" t="str">
        <f t="shared" si="2"/>
        <v>妙高市</v>
      </c>
      <c r="BE16" s="34">
        <f>VLOOKUP($BC16&amp;"_"&amp;$AZ$7,データシート1!$A:$BT,MATCH("cb_"&amp;BE$12,データシート1!$A$1:$BT$1,0),0)</f>
        <v>935.80000000000018</v>
      </c>
      <c r="BF16" s="34">
        <f>VLOOKUP($BC16&amp;"_"&amp;$AZ$7,データシート1!$A:$BT,MATCH("cb_"&amp;BF$12,データシート1!$A$1:$BT$1,0),0)</f>
        <v>2977.4</v>
      </c>
      <c r="BG16" s="34">
        <f>VLOOKUP($BC16&amp;"_"&amp;$AZ$7,データシート1!$A:$BT,MATCH("cb_"&amp;BG$12,データシート1!$A$1:$BT$1,0),0)</f>
        <v>0</v>
      </c>
      <c r="BH16" s="34">
        <f>VLOOKUP($BC16&amp;"_"&amp;$AZ$7,データシート1!$A:$BT,MATCH("cb_"&amp;BH$12,データシート1!$A$1:$BT$1,0),0)</f>
        <v>2557</v>
      </c>
      <c r="BI16" s="34">
        <f>VLOOKUP($BC16&amp;"_"&amp;$AZ$7,データシート1!$A:$BT,MATCH("cb_"&amp;BI$12,データシート1!$A$1:$BT$1,0),0)</f>
        <v>0</v>
      </c>
      <c r="BJ16" s="34">
        <f>VLOOKUP($BC16&amp;"_"&amp;$AZ$7,データシート1!$A:$BT,MATCH("cb_"&amp;BJ$12,データシート1!$A$1:$BT$1,0),0)</f>
        <v>0</v>
      </c>
      <c r="BK16" s="34">
        <f t="shared" si="3"/>
        <v>6470.2000000000007</v>
      </c>
      <c r="BL16" s="36"/>
      <c r="BM16" s="844" t="str">
        <f t="shared" si="4"/>
        <v>15217</v>
      </c>
      <c r="BN16" s="1031" t="str">
        <f t="shared" si="5"/>
        <v>妙高市</v>
      </c>
      <c r="BO16" s="34">
        <f>BE16*VLOOKUP(BO$12,別紙!$B$4:$E$10,MATCH("設備利用率",別紙!$B$4:$E$4,0),0)/100*8760/10^3</f>
        <v>1123.0722960000001</v>
      </c>
      <c r="BP16" s="34">
        <f>BF16*VLOOKUP(BP$12,別紙!$B$4:$E$10,MATCH("設備利用率",別紙!$B$4:$E$4,0),0)/100*8760/10^3</f>
        <v>3938.385624</v>
      </c>
      <c r="BQ16" s="34">
        <f>BG16*VLOOKUP(BQ$12,別紙!$B$4:$E$10,MATCH("設備利用率",別紙!$B$4:$E$4,0),0)/100*8760/10^3</f>
        <v>0</v>
      </c>
      <c r="BR16" s="34">
        <f>BH16*VLOOKUP(BR$12,別紙!$B$4:$E$10,MATCH("設備利用率",別紙!$B$4:$E$4,0),0)/100*8760/10^3</f>
        <v>13439.592000000001</v>
      </c>
      <c r="BS16" s="34">
        <f>BI16*VLOOKUP(BS$12,別紙!$B$4:$E$10,MATCH("設備利用率",別紙!$B$4:$E$4,0),0)/100*8760/10^3</f>
        <v>0</v>
      </c>
      <c r="BT16" s="34">
        <f>BJ16*VLOOKUP(BT$12,別紙!$B$4:$E$10,MATCH("設備利用率",別紙!$B$4:$E$4,0),0)/100*8760/10^3</f>
        <v>0</v>
      </c>
      <c r="BU16" s="34">
        <f t="shared" si="6"/>
        <v>18501.049920000001</v>
      </c>
      <c r="BV16" s="36"/>
      <c r="BW16" s="33" t="str">
        <f t="shared" si="7"/>
        <v>15217</v>
      </c>
      <c r="BX16" s="33" t="str">
        <f t="shared" si="8"/>
        <v>妙高市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250614.5617319484</v>
      </c>
      <c r="BZ16" s="36"/>
      <c r="CA16" s="33" t="str">
        <f t="shared" si="9"/>
        <v>15217</v>
      </c>
      <c r="CB16" s="33" t="str">
        <f t="shared" si="10"/>
        <v>妙高市</v>
      </c>
      <c r="CC16" s="223">
        <f t="shared" si="11"/>
        <v>4.4812731081492882E-3</v>
      </c>
      <c r="CD16" s="223">
        <f t="shared" si="1"/>
        <v>1.5714911363420323E-2</v>
      </c>
      <c r="CE16" s="223">
        <f t="shared" si="1"/>
        <v>0</v>
      </c>
      <c r="CF16" s="223">
        <f t="shared" si="1"/>
        <v>5.3626540721024345E-2</v>
      </c>
      <c r="CG16" s="223">
        <f t="shared" si="1"/>
        <v>0</v>
      </c>
      <c r="CH16" s="223">
        <f t="shared" si="1"/>
        <v>0</v>
      </c>
      <c r="CI16" s="223">
        <f t="shared" si="12"/>
        <v>7.382272519259396E-2</v>
      </c>
      <c r="CK16" s="18" t="str">
        <f t="shared" si="13"/>
        <v>15217</v>
      </c>
      <c r="CL16" s="18" t="str">
        <f t="shared" si="14"/>
        <v>妙高市</v>
      </c>
      <c r="CM16" s="18">
        <f>VLOOKUP($CK16&amp;"_"&amp;$AZ$7,データシート1!$A:$BT,MATCH("ca_太陽光発電（10kW未満）",データシート1!$A$1:$BT$1,0),0)</f>
        <v>191</v>
      </c>
      <c r="CN16" s="18">
        <f>VLOOKUP($CK16&amp;"_"&amp;$AZ$5,データシート1!$A:$BT,MATCH("ab_家庭",データシート1!$A$1:$BT$1,0),0)</f>
        <v>12375</v>
      </c>
      <c r="CO16" s="223">
        <f t="shared" si="15"/>
        <v>1.5434343434343434E-2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07214</v>
      </c>
      <c r="AY17" s="18" t="str">
        <f>IF(IFERROR(比較地域マスタ!$Z10,"")=0,"",IFERROR(比較地域マスタ!$Z10,""))</f>
        <v>本宮市</v>
      </c>
      <c r="BC17" s="844" t="str">
        <f t="shared" si="0"/>
        <v>07214</v>
      </c>
      <c r="BD17" s="1031" t="str">
        <f t="shared" si="2"/>
        <v>本宮市</v>
      </c>
      <c r="BE17" s="34">
        <f>VLOOKUP($BC17&amp;"_"&amp;$AZ$7,データシート1!$A:$BT,MATCH("cb_"&amp;BE$12,データシート1!$A$1:$BT$1,0),0)</f>
        <v>6947.0999999999931</v>
      </c>
      <c r="BF17" s="34">
        <f>VLOOKUP($BC17&amp;"_"&amp;$AZ$7,データシート1!$A:$BT,MATCH("cb_"&amp;BF$12,データシート1!$A$1:$BT$1,0),0)</f>
        <v>67367.600000000035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74314.700000000026</v>
      </c>
      <c r="BL17" s="36"/>
      <c r="BM17" s="844" t="str">
        <f t="shared" si="4"/>
        <v>07214</v>
      </c>
      <c r="BN17" s="1031" t="str">
        <f t="shared" si="5"/>
        <v>本宮市</v>
      </c>
      <c r="BO17" s="34">
        <f>BE17*VLOOKUP(BO$12,別紙!$B$4:$E$10,MATCH("設備利用率",別紙!$B$4:$E$4,0),0)/100*8760/10^3</f>
        <v>8337.3536519999907</v>
      </c>
      <c r="BP17" s="34">
        <f>BF17*VLOOKUP(BP$12,別紙!$B$4:$E$10,MATCH("設備利用率",別紙!$B$4:$E$4,0),0)/100*8760/10^3</f>
        <v>89111.166576000032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97448.520228000023</v>
      </c>
      <c r="BV17" s="36"/>
      <c r="BW17" s="33" t="str">
        <f t="shared" si="7"/>
        <v>07214</v>
      </c>
      <c r="BX17" s="33" t="str">
        <f t="shared" si="8"/>
        <v>本宮市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325670.50421342888</v>
      </c>
      <c r="BZ17" s="36"/>
      <c r="CA17" s="33" t="str">
        <f t="shared" si="9"/>
        <v>07214</v>
      </c>
      <c r="CB17" s="33" t="str">
        <f t="shared" si="10"/>
        <v>本宮市</v>
      </c>
      <c r="CC17" s="223">
        <f t="shared" si="11"/>
        <v>2.5600579555513224E-2</v>
      </c>
      <c r="CD17" s="223">
        <f t="shared" si="1"/>
        <v>0.27362369457198626</v>
      </c>
      <c r="CE17" s="223">
        <f t="shared" si="1"/>
        <v>0</v>
      </c>
      <c r="CF17" s="223">
        <f t="shared" si="1"/>
        <v>0</v>
      </c>
      <c r="CG17" s="223">
        <f t="shared" si="1"/>
        <v>0</v>
      </c>
      <c r="CH17" s="223">
        <f t="shared" si="1"/>
        <v>0</v>
      </c>
      <c r="CI17" s="223">
        <f t="shared" si="12"/>
        <v>0.29922427412749947</v>
      </c>
      <c r="CK17" s="18" t="str">
        <f t="shared" si="13"/>
        <v>07214</v>
      </c>
      <c r="CL17" s="18" t="str">
        <f t="shared" si="14"/>
        <v>本宮市</v>
      </c>
      <c r="CM17" s="18">
        <f>VLOOKUP($CK17&amp;"_"&amp;$AZ$7,データシート1!$A:$BT,MATCH("ca_太陽光発電（10kW未満）",データシート1!$A$1:$BT$1,0),0)</f>
        <v>1418</v>
      </c>
      <c r="CN17" s="18">
        <f>VLOOKUP($CK17&amp;"_"&amp;$AZ$5,データシート1!$A:$BT,MATCH("ab_家庭",データシート1!$A$1:$BT$1,0),0)</f>
        <v>11278</v>
      </c>
      <c r="CO17" s="223">
        <f t="shared" si="15"/>
        <v>0.12573151267955313</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02210</v>
      </c>
      <c r="AY18" s="18" t="str">
        <f>IF(IFERROR(比較地域マスタ!$Z11,"")=0,"",IFERROR(比較地域マスタ!$Z11,""))</f>
        <v>平川市</v>
      </c>
      <c r="BC18" s="844" t="str">
        <f t="shared" si="0"/>
        <v>02210</v>
      </c>
      <c r="BD18" s="1031" t="str">
        <f t="shared" si="2"/>
        <v>平川市</v>
      </c>
      <c r="BE18" s="34">
        <f>VLOOKUP($BC18&amp;"_"&amp;$AZ$7,データシート1!$A:$BT,MATCH("cb_"&amp;BE$12,データシート1!$A$1:$BT$1,0),0)</f>
        <v>1884.6000000000024</v>
      </c>
      <c r="BF18" s="34">
        <f>VLOOKUP($BC18&amp;"_"&amp;$AZ$7,データシート1!$A:$BT,MATCH("cb_"&amp;BF$12,データシート1!$A$1:$BT$1,0),0)</f>
        <v>1182.0000000000002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6560</v>
      </c>
      <c r="BK18" s="34">
        <f t="shared" si="3"/>
        <v>9626.6000000000022</v>
      </c>
      <c r="BL18" s="36"/>
      <c r="BM18" s="844" t="str">
        <f t="shared" si="4"/>
        <v>02210</v>
      </c>
      <c r="BN18" s="1031" t="str">
        <f t="shared" si="5"/>
        <v>平川市</v>
      </c>
      <c r="BO18" s="34">
        <f>BE18*VLOOKUP(BO$12,別紙!$B$4:$E$10,MATCH("設備利用率",別紙!$B$4:$E$4,0),0)/100*8760/10^3</f>
        <v>2261.7461520000029</v>
      </c>
      <c r="BP18" s="34">
        <f>BF18*VLOOKUP(BP$12,別紙!$B$4:$E$10,MATCH("設備利用率",別紙!$B$4:$E$4,0),0)/100*8760/10^3</f>
        <v>1563.5023200000005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45972.480000000003</v>
      </c>
      <c r="BU18" s="34">
        <f t="shared" si="6"/>
        <v>49797.72847200001</v>
      </c>
      <c r="BV18" s="36"/>
      <c r="BW18" s="33" t="str">
        <f t="shared" si="7"/>
        <v>02210</v>
      </c>
      <c r="BX18" s="33" t="str">
        <f t="shared" si="8"/>
        <v>平川市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200001.00498891503</v>
      </c>
      <c r="BZ18" s="36"/>
      <c r="CA18" s="33" t="str">
        <f t="shared" si="9"/>
        <v>02210</v>
      </c>
      <c r="CB18" s="33" t="str">
        <f t="shared" si="10"/>
        <v>平川市</v>
      </c>
      <c r="CC18" s="223">
        <f t="shared" si="11"/>
        <v>1.1308673934540275E-2</v>
      </c>
      <c r="CD18" s="223">
        <f t="shared" si="1"/>
        <v>7.8174723176348895E-3</v>
      </c>
      <c r="CE18" s="223">
        <f t="shared" si="1"/>
        <v>0</v>
      </c>
      <c r="CF18" s="223">
        <f t="shared" si="1"/>
        <v>0</v>
      </c>
      <c r="CG18" s="223">
        <f t="shared" si="1"/>
        <v>0</v>
      </c>
      <c r="CH18" s="223">
        <f t="shared" si="1"/>
        <v>0.22986124495998411</v>
      </c>
      <c r="CI18" s="223">
        <f t="shared" si="12"/>
        <v>0.24898739121215929</v>
      </c>
      <c r="CK18" s="18" t="str">
        <f t="shared" si="13"/>
        <v>02210</v>
      </c>
      <c r="CL18" s="18" t="str">
        <f t="shared" si="14"/>
        <v>平川市</v>
      </c>
      <c r="CM18" s="18">
        <f>VLOOKUP($CK18&amp;"_"&amp;$AZ$7,データシート1!$A:$BT,MATCH("ca_太陽光発電（10kW未満）",データシート1!$A$1:$BT$1,0),0)</f>
        <v>358</v>
      </c>
      <c r="CN18" s="18">
        <f>VLOOKUP($CK18&amp;"_"&amp;$AZ$5,データシート1!$A:$BT,MATCH("ab_家庭",データシート1!$A$1:$BT$1,0),0)</f>
        <v>12255</v>
      </c>
      <c r="CO18" s="223">
        <f t="shared" si="15"/>
        <v>2.9212566299469604E-2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35212</v>
      </c>
      <c r="AY19" s="18" t="str">
        <f>IF(IFERROR(比較地域マスタ!$Z12,"")=0,"",IFERROR(比較地域マスタ!$Z12,""))</f>
        <v>柳井市</v>
      </c>
      <c r="BC19" s="844" t="str">
        <f t="shared" si="0"/>
        <v>35212</v>
      </c>
      <c r="BD19" s="1031" t="str">
        <f t="shared" si="2"/>
        <v>柳井市</v>
      </c>
      <c r="BE19" s="34">
        <f>VLOOKUP($BC19&amp;"_"&amp;$AZ$7,データシート1!$A:$BT,MATCH("cb_"&amp;BE$12,データシート1!$A$1:$BT$1,0),0)</f>
        <v>6142.9450000000052</v>
      </c>
      <c r="BF19" s="34">
        <f>VLOOKUP($BC19&amp;"_"&amp;$AZ$7,データシート1!$A:$BT,MATCH("cb_"&amp;BF$12,データシート1!$A$1:$BT$1,0),0)</f>
        <v>107522.39499999995</v>
      </c>
      <c r="BG19" s="34">
        <f>VLOOKUP($BC19&amp;"_"&amp;$AZ$7,データシート1!$A:$BT,MATCH("cb_"&amp;BG$12,データシート1!$A$1:$BT$1,0),0)</f>
        <v>0</v>
      </c>
      <c r="BH19" s="34">
        <f>VLOOKUP($BC19&amp;"_"&amp;$AZ$7,データシート1!$A:$BT,MATCH("cb_"&amp;BH$12,データシート1!$A$1:$BT$1,0),0)</f>
        <v>27</v>
      </c>
      <c r="BI19" s="34">
        <f>VLOOKUP($BC19&amp;"_"&amp;$AZ$7,データシート1!$A:$BT,MATCH("cb_"&amp;BI$12,データシート1!$A$1:$BT$1,0),0)</f>
        <v>0</v>
      </c>
      <c r="BJ19" s="34">
        <f>VLOOKUP($BC19&amp;"_"&amp;$AZ$7,データシート1!$A:$BT,MATCH("cb_"&amp;BJ$12,データシート1!$A$1:$BT$1,0),0)</f>
        <v>0</v>
      </c>
      <c r="BK19" s="34">
        <f t="shared" si="3"/>
        <v>113692.33999999995</v>
      </c>
      <c r="BL19" s="36"/>
      <c r="BM19" s="844" t="str">
        <f t="shared" si="4"/>
        <v>35212</v>
      </c>
      <c r="BN19" s="1031" t="str">
        <f t="shared" si="5"/>
        <v>柳井市</v>
      </c>
      <c r="BO19" s="34">
        <f>BE19*VLOOKUP(BO$12,別紙!$B$4:$E$10,MATCH("設備利用率",別紙!$B$4:$E$4,0),0)/100*8760/10^3</f>
        <v>7372.2711534000064</v>
      </c>
      <c r="BP19" s="34">
        <f>BF19*VLOOKUP(BP$12,別紙!$B$4:$E$10,MATCH("設備利用率",別紙!$B$4:$E$4,0),0)/100*8760/10^3</f>
        <v>142226.32321019992</v>
      </c>
      <c r="BQ19" s="34">
        <f>BG19*VLOOKUP(BQ$12,別紙!$B$4:$E$10,MATCH("設備利用率",別紙!$B$4:$E$4,0),0)/100*8760/10^3</f>
        <v>0</v>
      </c>
      <c r="BR19" s="34">
        <f>BH19*VLOOKUP(BR$12,別紙!$B$4:$E$10,MATCH("設備利用率",別紙!$B$4:$E$4,0),0)/100*8760/10^3</f>
        <v>141.91200000000001</v>
      </c>
      <c r="BS19" s="34">
        <f>BI19*VLOOKUP(BS$12,別紙!$B$4:$E$10,MATCH("設備利用率",別紙!$B$4:$E$4,0),0)/100*8760/10^3</f>
        <v>0</v>
      </c>
      <c r="BT19" s="34">
        <f>BJ19*VLOOKUP(BT$12,別紙!$B$4:$E$10,MATCH("設備利用率",別紙!$B$4:$E$4,0),0)/100*8760/10^3</f>
        <v>0</v>
      </c>
      <c r="BU19" s="34">
        <f t="shared" si="6"/>
        <v>149740.50636359994</v>
      </c>
      <c r="BV19" s="36"/>
      <c r="BW19" s="33" t="str">
        <f t="shared" si="7"/>
        <v>35212</v>
      </c>
      <c r="BX19" s="33" t="str">
        <f t="shared" si="8"/>
        <v>柳井市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198270.82635435977</v>
      </c>
      <c r="BZ19" s="36"/>
      <c r="CA19" s="33" t="str">
        <f t="shared" si="9"/>
        <v>35212</v>
      </c>
      <c r="CB19" s="33" t="str">
        <f t="shared" si="10"/>
        <v>柳井市</v>
      </c>
      <c r="CC19" s="223">
        <f t="shared" si="11"/>
        <v>3.7182833647063665E-2</v>
      </c>
      <c r="CD19" s="223">
        <f t="shared" si="1"/>
        <v>0.71733358772614253</v>
      </c>
      <c r="CE19" s="223">
        <f t="shared" si="1"/>
        <v>0</v>
      </c>
      <c r="CF19" s="223">
        <f t="shared" si="1"/>
        <v>7.157482651853562E-4</v>
      </c>
      <c r="CG19" s="223">
        <f t="shared" si="1"/>
        <v>0</v>
      </c>
      <c r="CH19" s="223">
        <f t="shared" si="1"/>
        <v>0</v>
      </c>
      <c r="CI19" s="223">
        <f t="shared" si="12"/>
        <v>0.75523216963839168</v>
      </c>
      <c r="CK19" s="18" t="str">
        <f t="shared" si="13"/>
        <v>35212</v>
      </c>
      <c r="CL19" s="18" t="str">
        <f t="shared" si="14"/>
        <v>柳井市</v>
      </c>
      <c r="CM19" s="18">
        <f>VLOOKUP($CK19&amp;"_"&amp;$AZ$7,データシート1!$A:$BT,MATCH("ca_太陽光発電（10kW未満）",データシート1!$A$1:$BT$1,0),0)</f>
        <v>1336</v>
      </c>
      <c r="CN19" s="18">
        <f>VLOOKUP($CK19&amp;"_"&amp;$AZ$5,データシート1!$A:$BT,MATCH("ab_家庭",データシート1!$A$1:$BT$1,0),0)</f>
        <v>15387</v>
      </c>
      <c r="CO19" s="223">
        <f t="shared" si="15"/>
        <v>8.6826541886007663E-2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19213</v>
      </c>
      <c r="AY20" s="18" t="str">
        <f>IF(IFERROR(比較地域マスタ!$Z13,"")=0,"",IFERROR(比較地域マスタ!$Z13,""))</f>
        <v>甲州市</v>
      </c>
      <c r="BC20" s="844" t="str">
        <f t="shared" si="0"/>
        <v>19213</v>
      </c>
      <c r="BD20" s="1031" t="str">
        <f t="shared" si="2"/>
        <v>甲州市</v>
      </c>
      <c r="BE20" s="34">
        <f>VLOOKUP($BC20&amp;"_"&amp;$AZ$7,データシート1!$A:$BT,MATCH("cb_"&amp;BE$12,データシート1!$A$1:$BT$1,0),0)</f>
        <v>6343.200000000008</v>
      </c>
      <c r="BF20" s="34">
        <f>VLOOKUP($BC20&amp;"_"&amp;$AZ$7,データシート1!$A:$BT,MATCH("cb_"&amp;BF$12,データシート1!$A$1:$BT$1,0),0)</f>
        <v>19810.100000000017</v>
      </c>
      <c r="BG20" s="34">
        <f>VLOOKUP($BC20&amp;"_"&amp;$AZ$7,データシート1!$A:$BT,MATCH("cb_"&amp;BG$12,データシート1!$A$1:$BT$1,0),0)</f>
        <v>0</v>
      </c>
      <c r="BH20" s="34">
        <f>VLOOKUP($BC20&amp;"_"&amp;$AZ$7,データシート1!$A:$BT,MATCH("cb_"&amp;BH$12,データシート1!$A$1:$BT$1,0),0)</f>
        <v>1010</v>
      </c>
      <c r="BI20" s="34">
        <f>VLOOKUP($BC20&amp;"_"&amp;$AZ$7,データシート1!$A:$BT,MATCH("cb_"&amp;BI$12,データシート1!$A$1:$BT$1,0),0)</f>
        <v>0</v>
      </c>
      <c r="BJ20" s="34">
        <f>VLOOKUP($BC20&amp;"_"&amp;$AZ$7,データシート1!$A:$BT,MATCH("cb_"&amp;BJ$12,データシート1!$A$1:$BT$1,0),0)</f>
        <v>0</v>
      </c>
      <c r="BK20" s="34">
        <f t="shared" si="3"/>
        <v>27163.300000000025</v>
      </c>
      <c r="BL20" s="36"/>
      <c r="BM20" s="844" t="str">
        <f t="shared" si="4"/>
        <v>19213</v>
      </c>
      <c r="BN20" s="1031" t="str">
        <f t="shared" si="5"/>
        <v>甲州市</v>
      </c>
      <c r="BO20" s="34">
        <f>BE20*VLOOKUP(BO$12,別紙!$B$4:$E$10,MATCH("設備利用率",別紙!$B$4:$E$4,0),0)/100*8760/10^3</f>
        <v>7612.6011840000083</v>
      </c>
      <c r="BP20" s="34">
        <f>BF20*VLOOKUP(BP$12,別紙!$B$4:$E$10,MATCH("設備利用率",別紙!$B$4:$E$4,0),0)/100*8760/10^3</f>
        <v>26204.007876000021</v>
      </c>
      <c r="BQ20" s="34">
        <f>BG20*VLOOKUP(BQ$12,別紙!$B$4:$E$10,MATCH("設備利用率",別紙!$B$4:$E$4,0),0)/100*8760/10^3</f>
        <v>0</v>
      </c>
      <c r="BR20" s="34">
        <f>BH20*VLOOKUP(BR$12,別紙!$B$4:$E$10,MATCH("設備利用率",別紙!$B$4:$E$4,0),0)/100*8760/10^3</f>
        <v>5308.56</v>
      </c>
      <c r="BS20" s="34">
        <f>BI20*VLOOKUP(BS$12,別紙!$B$4:$E$10,MATCH("設備利用率",別紙!$B$4:$E$4,0),0)/100*8760/10^3</f>
        <v>0</v>
      </c>
      <c r="BT20" s="34">
        <f>BJ20*VLOOKUP(BT$12,別紙!$B$4:$E$10,MATCH("設備利用率",別紙!$B$4:$E$4,0),0)/100*8760/10^3</f>
        <v>0</v>
      </c>
      <c r="BU20" s="34">
        <f t="shared" si="6"/>
        <v>39125.169060000029</v>
      </c>
      <c r="BV20" s="36"/>
      <c r="BW20" s="33" t="str">
        <f t="shared" si="7"/>
        <v>19213</v>
      </c>
      <c r="BX20" s="33" t="str">
        <f t="shared" si="8"/>
        <v>甲州市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131574.32554985731</v>
      </c>
      <c r="BZ20" s="36"/>
      <c r="CA20" s="33" t="str">
        <f t="shared" si="9"/>
        <v>19213</v>
      </c>
      <c r="CB20" s="33" t="str">
        <f t="shared" si="10"/>
        <v>甲州市</v>
      </c>
      <c r="CC20" s="223">
        <f t="shared" si="11"/>
        <v>5.7857801301176903E-2</v>
      </c>
      <c r="CD20" s="223">
        <f t="shared" si="1"/>
        <v>0.19915745542674712</v>
      </c>
      <c r="CE20" s="223">
        <f t="shared" si="1"/>
        <v>0</v>
      </c>
      <c r="CF20" s="223">
        <f t="shared" si="1"/>
        <v>4.0346473202999118E-2</v>
      </c>
      <c r="CG20" s="223">
        <f t="shared" si="1"/>
        <v>0</v>
      </c>
      <c r="CH20" s="223">
        <f t="shared" si="1"/>
        <v>0</v>
      </c>
      <c r="CI20" s="223">
        <f t="shared" si="12"/>
        <v>0.29736172993092314</v>
      </c>
      <c r="CK20" s="18" t="str">
        <f t="shared" si="13"/>
        <v>19213</v>
      </c>
      <c r="CL20" s="18" t="str">
        <f t="shared" si="14"/>
        <v>甲州市</v>
      </c>
      <c r="CM20" s="18">
        <f>VLOOKUP($CK20&amp;"_"&amp;$AZ$7,データシート1!$A:$BT,MATCH("ca_太陽光発電（10kW未満）",データシート1!$A$1:$BT$1,0),0)</f>
        <v>1321</v>
      </c>
      <c r="CN20" s="18">
        <f>VLOOKUP($CK20&amp;"_"&amp;$AZ$5,データシート1!$A:$BT,MATCH("ab_家庭",データシート1!$A$1:$BT$1,0),0)</f>
        <v>13079</v>
      </c>
      <c r="CO20" s="223">
        <f t="shared" si="15"/>
        <v>0.10100160562734153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21220</v>
      </c>
      <c r="AY21" s="18" t="str">
        <f>IF(IFERROR(比較地域マスタ!$Z14,"")=0,"",IFERROR(比較地域マスタ!$Z14,""))</f>
        <v>下呂市</v>
      </c>
      <c r="BC21" s="844" t="str">
        <f t="shared" si="0"/>
        <v>21220</v>
      </c>
      <c r="BD21" s="1031" t="str">
        <f t="shared" si="2"/>
        <v>下呂市</v>
      </c>
      <c r="BE21" s="34">
        <f>VLOOKUP($BC21&amp;"_"&amp;$AZ$7,データシート1!$A:$BT,MATCH("cb_"&amp;BE$12,データシート1!$A$1:$BT$1,0),0)</f>
        <v>2831.3000000000029</v>
      </c>
      <c r="BF21" s="34">
        <f>VLOOKUP($BC21&amp;"_"&amp;$AZ$7,データシート1!$A:$BT,MATCH("cb_"&amp;BF$12,データシート1!$A$1:$BT$1,0),0)</f>
        <v>15105.6</v>
      </c>
      <c r="BG21" s="34">
        <f>VLOOKUP($BC21&amp;"_"&amp;$AZ$7,データシート1!$A:$BT,MATCH("cb_"&amp;BG$12,データシート1!$A$1:$BT$1,0),0)</f>
        <v>0</v>
      </c>
      <c r="BH21" s="34">
        <f>VLOOKUP($BC21&amp;"_"&amp;$AZ$7,データシート1!$A:$BT,MATCH("cb_"&amp;BH$12,データシート1!$A$1:$BT$1,0),0)</f>
        <v>717.6</v>
      </c>
      <c r="BI21" s="34">
        <f>VLOOKUP($BC21&amp;"_"&amp;$AZ$7,データシート1!$A:$BT,MATCH("cb_"&amp;BI$12,データシート1!$A$1:$BT$1,0),0)</f>
        <v>0</v>
      </c>
      <c r="BJ21" s="34">
        <f>VLOOKUP($BC21&amp;"_"&amp;$AZ$7,データシート1!$A:$BT,MATCH("cb_"&amp;BJ$12,データシート1!$A$1:$BT$1,0),0)</f>
        <v>0</v>
      </c>
      <c r="BK21" s="34">
        <f t="shared" si="3"/>
        <v>18654.5</v>
      </c>
      <c r="BL21" s="36"/>
      <c r="BM21" s="844" t="str">
        <f t="shared" si="4"/>
        <v>21220</v>
      </c>
      <c r="BN21" s="1031" t="str">
        <f t="shared" si="5"/>
        <v>下呂市</v>
      </c>
      <c r="BO21" s="34">
        <f>BE21*VLOOKUP(BO$12,別紙!$B$4:$E$10,MATCH("設備利用率",別紙!$B$4:$E$4,0),0)/100*8760/10^3</f>
        <v>3397.8997560000039</v>
      </c>
      <c r="BP21" s="34">
        <f>BF21*VLOOKUP(BP$12,別紙!$B$4:$E$10,MATCH("設備利用率",別紙!$B$4:$E$4,0),0)/100*8760/10^3</f>
        <v>19981.083456</v>
      </c>
      <c r="BQ21" s="34">
        <f>BG21*VLOOKUP(BQ$12,別紙!$B$4:$E$10,MATCH("設備利用率",別紙!$B$4:$E$4,0),0)/100*8760/10^3</f>
        <v>0</v>
      </c>
      <c r="BR21" s="34">
        <f>BH21*VLOOKUP(BR$12,別紙!$B$4:$E$10,MATCH("設備利用率",別紙!$B$4:$E$4,0),0)/100*8760/10^3</f>
        <v>3771.7056000000002</v>
      </c>
      <c r="BS21" s="34">
        <f>BI21*VLOOKUP(BS$12,別紙!$B$4:$E$10,MATCH("設備利用率",別紙!$B$4:$E$4,0),0)/100*8760/10^3</f>
        <v>0</v>
      </c>
      <c r="BT21" s="34">
        <f>BJ21*VLOOKUP(BT$12,別紙!$B$4:$E$10,MATCH("設備利用率",別紙!$B$4:$E$4,0),0)/100*8760/10^3</f>
        <v>0</v>
      </c>
      <c r="BU21" s="34">
        <f t="shared" si="6"/>
        <v>27150.688812000004</v>
      </c>
      <c r="BV21" s="36"/>
      <c r="BW21" s="33" t="str">
        <f t="shared" si="7"/>
        <v>21220</v>
      </c>
      <c r="BX21" s="33" t="str">
        <f t="shared" si="8"/>
        <v>下呂市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174512.42612536871</v>
      </c>
      <c r="BZ21" s="36"/>
      <c r="CA21" s="33" t="str">
        <f t="shared" si="9"/>
        <v>21220</v>
      </c>
      <c r="CB21" s="33" t="str">
        <f t="shared" si="10"/>
        <v>下呂市</v>
      </c>
      <c r="CC21" s="223">
        <f t="shared" si="11"/>
        <v>1.9470818390657021E-2</v>
      </c>
      <c r="CD21" s="223">
        <f t="shared" si="1"/>
        <v>0.11449662296050887</v>
      </c>
      <c r="CE21" s="223">
        <f t="shared" si="1"/>
        <v>0</v>
      </c>
      <c r="CF21" s="223">
        <f t="shared" si="1"/>
        <v>2.1612819692796138E-2</v>
      </c>
      <c r="CG21" s="223">
        <f t="shared" si="1"/>
        <v>0</v>
      </c>
      <c r="CH21" s="223">
        <f t="shared" si="1"/>
        <v>0</v>
      </c>
      <c r="CI21" s="223">
        <f t="shared" si="12"/>
        <v>0.15558026104396203</v>
      </c>
      <c r="CK21" s="18" t="str">
        <f t="shared" si="13"/>
        <v>21220</v>
      </c>
      <c r="CL21" s="18" t="str">
        <f t="shared" si="14"/>
        <v>下呂市</v>
      </c>
      <c r="CM21" s="18">
        <f>VLOOKUP($CK21&amp;"_"&amp;$AZ$7,データシート1!$A:$BT,MATCH("ca_太陽光発電（10kW未満）",データシート1!$A$1:$BT$1,0),0)</f>
        <v>563</v>
      </c>
      <c r="CN21" s="18">
        <f>VLOOKUP($CK21&amp;"_"&amp;$AZ$5,データシート1!$A:$BT,MATCH("ab_家庭",データシート1!$A$1:$BT$1,0),0)</f>
        <v>12058</v>
      </c>
      <c r="CO21" s="223">
        <f t="shared" si="15"/>
        <v>4.6690993531265552E-2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42308</v>
      </c>
      <c r="AY22" s="18" t="str">
        <f>IF(IFERROR(比較地域マスタ!$Z15,"")=0,"",IFERROR(比較地域マスタ!$Z15,""))</f>
        <v>時津町</v>
      </c>
      <c r="BC22" s="844" t="str">
        <f t="shared" si="0"/>
        <v>42308</v>
      </c>
      <c r="BD22" s="1031" t="str">
        <f t="shared" si="2"/>
        <v>時津町</v>
      </c>
      <c r="BE22" s="34">
        <f>VLOOKUP($BC22&amp;"_"&amp;$AZ$7,データシート1!$A:$BT,MATCH("cb_"&amp;BE$12,データシート1!$A$1:$BT$1,0),0)</f>
        <v>5655.4600000000055</v>
      </c>
      <c r="BF22" s="34">
        <f>VLOOKUP($BC22&amp;"_"&amp;$AZ$7,データシート1!$A:$BT,MATCH("cb_"&amp;BF$12,データシート1!$A$1:$BT$1,0),0)</f>
        <v>22866.000000000018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28521.460000000025</v>
      </c>
      <c r="BL22" s="36"/>
      <c r="BM22" s="844" t="str">
        <f t="shared" si="4"/>
        <v>42308</v>
      </c>
      <c r="BN22" s="1031" t="str">
        <f t="shared" si="5"/>
        <v>時津町</v>
      </c>
      <c r="BO22" s="34">
        <f>BE22*VLOOKUP(BO$12,別紙!$B$4:$E$10,MATCH("設備利用率",別紙!$B$4:$E$4,0),0)/100*8760/10^3</f>
        <v>6787.2306552000055</v>
      </c>
      <c r="BP22" s="34">
        <f>BF22*VLOOKUP(BP$12,別紙!$B$4:$E$10,MATCH("設備利用率",別紙!$B$4:$E$4,0),0)/100*8760/10^3</f>
        <v>30246.230160000025</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37033.460815200029</v>
      </c>
      <c r="BV22" s="36"/>
      <c r="BW22" s="33" t="str">
        <f t="shared" si="7"/>
        <v>42308</v>
      </c>
      <c r="BX22" s="33" t="str">
        <f t="shared" si="8"/>
        <v>時津町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207692.25760542401</v>
      </c>
      <c r="BZ22" s="36"/>
      <c r="CA22" s="33" t="str">
        <f t="shared" si="9"/>
        <v>42308</v>
      </c>
      <c r="CB22" s="33" t="str">
        <f t="shared" si="10"/>
        <v>時津町</v>
      </c>
      <c r="CC22" s="223">
        <f t="shared" si="11"/>
        <v>3.2679266591123773E-2</v>
      </c>
      <c r="CD22" s="223">
        <f t="shared" si="1"/>
        <v>0.14563003218666987</v>
      </c>
      <c r="CE22" s="223">
        <f t="shared" si="1"/>
        <v>0</v>
      </c>
      <c r="CF22" s="223">
        <f t="shared" si="1"/>
        <v>0</v>
      </c>
      <c r="CG22" s="223">
        <f t="shared" si="1"/>
        <v>0</v>
      </c>
      <c r="CH22" s="223">
        <f t="shared" si="1"/>
        <v>0</v>
      </c>
      <c r="CI22" s="223">
        <f t="shared" si="12"/>
        <v>0.17830929877779361</v>
      </c>
      <c r="CK22" s="18" t="str">
        <f t="shared" si="13"/>
        <v>42308</v>
      </c>
      <c r="CL22" s="18" t="str">
        <f t="shared" si="14"/>
        <v>時津町</v>
      </c>
      <c r="CM22" s="18">
        <f>VLOOKUP($CK22&amp;"_"&amp;$AZ$7,データシート1!$A:$BT,MATCH("ca_太陽光発電（10kW未満）",データシート1!$A$1:$BT$1,0),0)</f>
        <v>1230</v>
      </c>
      <c r="CN22" s="18">
        <f>VLOOKUP($CK22&amp;"_"&amp;$AZ$5,データシート1!$A:$BT,MATCH("ab_家庭",データシート1!$A$1:$BT$1,0),0)</f>
        <v>13399</v>
      </c>
      <c r="CO22" s="223">
        <f t="shared" si="15"/>
        <v>9.1797895365325774E-2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02209</v>
      </c>
      <c r="AY23" s="18" t="str">
        <f>IF(IFERROR(比較地域マスタ!$Z16,"")=0,"",IFERROR(比較地域マスタ!$Z16,""))</f>
        <v>つがる市</v>
      </c>
      <c r="BC23" s="844" t="str">
        <f t="shared" si="0"/>
        <v>02209</v>
      </c>
      <c r="BD23" s="1031" t="str">
        <f t="shared" si="2"/>
        <v>つがる市</v>
      </c>
      <c r="BE23" s="34">
        <f>VLOOKUP($BC23&amp;"_"&amp;$AZ$7,データシート1!$A:$BT,MATCH("cb_"&amp;BE$12,データシート1!$A$1:$BT$1,0),0)</f>
        <v>785.6999999999997</v>
      </c>
      <c r="BF23" s="34">
        <f>VLOOKUP($BC23&amp;"_"&amp;$AZ$7,データシート1!$A:$BT,MATCH("cb_"&amp;BF$12,データシート1!$A$1:$BT$1,0),0)</f>
        <v>4992.5999999999995</v>
      </c>
      <c r="BG23" s="34">
        <f>VLOOKUP($BC23&amp;"_"&amp;$AZ$7,データシート1!$A:$BT,MATCH("cb_"&amp;BG$12,データシート1!$A$1:$BT$1,0),0)</f>
        <v>147579.5</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153357.79999999999</v>
      </c>
      <c r="BL23" s="36"/>
      <c r="BM23" s="844" t="str">
        <f t="shared" si="4"/>
        <v>02209</v>
      </c>
      <c r="BN23" s="1031" t="str">
        <f t="shared" si="5"/>
        <v>つがる市</v>
      </c>
      <c r="BO23" s="34">
        <f>BE23*VLOOKUP(BO$12,別紙!$B$4:$E$10,MATCH("設備利用率",別紙!$B$4:$E$4,0),0)/100*8760/10^3</f>
        <v>942.93428399999948</v>
      </c>
      <c r="BP23" s="34">
        <f>BF23*VLOOKUP(BP$12,別紙!$B$4:$E$10,MATCH("設備利用率",別紙!$B$4:$E$4,0),0)/100*8760/10^3</f>
        <v>6604.011575999999</v>
      </c>
      <c r="BQ23" s="34">
        <f>BG23*VLOOKUP(BQ$12,別紙!$B$4:$E$10,MATCH("設備利用率",別紙!$B$4:$E$4,0),0)/100*8760/10^3</f>
        <v>320613.51216000004</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328160.45802000002</v>
      </c>
      <c r="BV23" s="36"/>
      <c r="BW23" s="33" t="str">
        <f t="shared" si="7"/>
        <v>02209</v>
      </c>
      <c r="BX23" s="33" t="str">
        <f t="shared" si="8"/>
        <v>つがる市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140245.56013428819</v>
      </c>
      <c r="BZ23" s="36"/>
      <c r="CA23" s="33" t="str">
        <f t="shared" si="9"/>
        <v>02209</v>
      </c>
      <c r="CB23" s="33" t="str">
        <f t="shared" si="10"/>
        <v>つがる市</v>
      </c>
      <c r="CC23" s="223">
        <f t="shared" si="11"/>
        <v>6.7234519445543896E-3</v>
      </c>
      <c r="CD23" s="223">
        <f t="shared" si="1"/>
        <v>4.7088917251116642E-2</v>
      </c>
      <c r="CE23" s="223">
        <f t="shared" si="1"/>
        <v>2.2860867171339017</v>
      </c>
      <c r="CF23" s="223">
        <f t="shared" si="1"/>
        <v>0</v>
      </c>
      <c r="CG23" s="223">
        <f t="shared" si="1"/>
        <v>0</v>
      </c>
      <c r="CH23" s="223">
        <f t="shared" si="1"/>
        <v>0</v>
      </c>
      <c r="CI23" s="223">
        <f t="shared" si="12"/>
        <v>2.3398990863295723</v>
      </c>
      <c r="CK23" s="18" t="str">
        <f t="shared" si="13"/>
        <v>02209</v>
      </c>
      <c r="CL23" s="18" t="str">
        <f t="shared" si="14"/>
        <v>つがる市</v>
      </c>
      <c r="CM23" s="18">
        <f>VLOOKUP($CK23&amp;"_"&amp;$AZ$7,データシート1!$A:$BT,MATCH("ca_太陽光発電（10kW未満）",データシート1!$A$1:$BT$1,0),0)</f>
        <v>160</v>
      </c>
      <c r="CN23" s="18">
        <f>VLOOKUP($CK23&amp;"_"&amp;$AZ$5,データシート1!$A:$BT,MATCH("ab_家庭",データシート1!$A$1:$BT$1,0),0)</f>
        <v>13505</v>
      </c>
      <c r="CO23" s="223">
        <f t="shared" si="15"/>
        <v>1.1847463902258423E-2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06213</v>
      </c>
      <c r="AY24" s="18" t="str">
        <f>IF(IFERROR(比較地域マスタ!$Z17,"")=0,"",IFERROR(比較地域マスタ!$Z17,""))</f>
        <v>南陽市</v>
      </c>
      <c r="BC24" s="844" t="str">
        <f t="shared" si="0"/>
        <v>06213</v>
      </c>
      <c r="BD24" s="1031" t="str">
        <f t="shared" si="2"/>
        <v>南陽市</v>
      </c>
      <c r="BE24" s="34">
        <f>VLOOKUP($BC24&amp;"_"&amp;$AZ$7,データシート1!$A:$BT,MATCH("cb_"&amp;BE$12,データシート1!$A$1:$BT$1,0),0)</f>
        <v>2176.7999999999993</v>
      </c>
      <c r="BF24" s="34">
        <f>VLOOKUP($BC24&amp;"_"&amp;$AZ$7,データシート1!$A:$BT,MATCH("cb_"&amp;BF$12,データシート1!$A$1:$BT$1,0),0)</f>
        <v>6316.7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8493.5</v>
      </c>
      <c r="BL24" s="36"/>
      <c r="BM24" s="844" t="str">
        <f t="shared" si="4"/>
        <v>06213</v>
      </c>
      <c r="BN24" s="1031" t="str">
        <f t="shared" si="5"/>
        <v>南陽市</v>
      </c>
      <c r="BO24" s="34">
        <f>BE24*VLOOKUP(BO$12,別紙!$B$4:$E$10,MATCH("設備利用率",別紙!$B$4:$E$4,0),0)/100*8760/10^3</f>
        <v>2612.4212159999993</v>
      </c>
      <c r="BP24" s="34">
        <f>BF24*VLOOKUP(BP$12,別紙!$B$4:$E$10,MATCH("設備利用率",別紙!$B$4:$E$4,0),0)/100*8760/10^3</f>
        <v>8355.4780919999994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10967.899307999998</v>
      </c>
      <c r="BV24" s="36"/>
      <c r="BW24" s="33" t="str">
        <f t="shared" si="7"/>
        <v>06213</v>
      </c>
      <c r="BX24" s="33" t="str">
        <f t="shared" si="8"/>
        <v>南陽市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178037.84777065917</v>
      </c>
      <c r="BZ24" s="36"/>
      <c r="CA24" s="33" t="str">
        <f t="shared" si="9"/>
        <v>06213</v>
      </c>
      <c r="CB24" s="33" t="str">
        <f t="shared" si="10"/>
        <v>南陽市</v>
      </c>
      <c r="CC24" s="223">
        <f t="shared" si="11"/>
        <v>1.4673403710008952E-2</v>
      </c>
      <c r="CD24" s="223">
        <f t="shared" si="1"/>
        <v>4.6930909335430593E-2</v>
      </c>
      <c r="CE24" s="223">
        <f t="shared" si="1"/>
        <v>0</v>
      </c>
      <c r="CF24" s="223">
        <f t="shared" si="1"/>
        <v>0</v>
      </c>
      <c r="CG24" s="223">
        <f t="shared" si="1"/>
        <v>0</v>
      </c>
      <c r="CH24" s="223">
        <f t="shared" si="1"/>
        <v>0</v>
      </c>
      <c r="CI24" s="223">
        <f t="shared" si="12"/>
        <v>6.1604313045439542E-2</v>
      </c>
      <c r="CK24" s="18" t="str">
        <f t="shared" si="13"/>
        <v>06213</v>
      </c>
      <c r="CL24" s="18" t="str">
        <f t="shared" si="14"/>
        <v>南陽市</v>
      </c>
      <c r="CM24" s="18">
        <f>VLOOKUP($CK24&amp;"_"&amp;$AZ$7,データシート1!$A:$BT,MATCH("ca_太陽光発電（10kW未満）",データシート1!$A$1:$BT$1,0),0)</f>
        <v>456</v>
      </c>
      <c r="CN24" s="18">
        <f>VLOOKUP($CK24&amp;"_"&amp;$AZ$5,データシート1!$A:$BT,MATCH("ab_家庭",データシート1!$A$1:$BT$1,0),0)</f>
        <v>11448</v>
      </c>
      <c r="CO24" s="223">
        <f t="shared" si="15"/>
        <v>3.9832285115303984E-2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40344</v>
      </c>
      <c r="AY25" s="18" t="str">
        <f>IF(IFERROR(比較地域マスタ!$Z18,"")=0,"",IFERROR(比較地域マスタ!$Z18,""))</f>
        <v>須恵町</v>
      </c>
      <c r="BC25" s="844" t="str">
        <f t="shared" si="0"/>
        <v>40344</v>
      </c>
      <c r="BD25" s="1031" t="str">
        <f t="shared" si="2"/>
        <v>須恵町</v>
      </c>
      <c r="BE25" s="34">
        <f>VLOOKUP($BC25&amp;"_"&amp;$AZ$7,データシート1!$A:$BT,MATCH("cb_"&amp;BE$12,データシート1!$A$1:$BT$1,0),0)</f>
        <v>6895.4599999999909</v>
      </c>
      <c r="BF25" s="34">
        <f>VLOOKUP($BC25&amp;"_"&amp;$AZ$7,データシート1!$A:$BT,MATCH("cb_"&amp;BF$12,データシート1!$A$1:$BT$1,0),0)</f>
        <v>5205.0000000000009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12100.459999999992</v>
      </c>
      <c r="BL25" s="36"/>
      <c r="BM25" s="844" t="str">
        <f t="shared" si="4"/>
        <v>40344</v>
      </c>
      <c r="BN25" s="1031" t="str">
        <f t="shared" si="5"/>
        <v>須恵町</v>
      </c>
      <c r="BO25" s="34">
        <f>BE25*VLOOKUP(BO$12,別紙!$B$4:$E$10,MATCH("設備利用率",別紙!$B$4:$E$4,0),0)/100*8760/10^3</f>
        <v>8275.379455199989</v>
      </c>
      <c r="BP25" s="34">
        <f>BF25*VLOOKUP(BP$12,別紙!$B$4:$E$10,MATCH("設備利用率",別紙!$B$4:$E$4,0),0)/100*8760/10^3</f>
        <v>6884.9658000000018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15160.345255199991</v>
      </c>
      <c r="BV25" s="36"/>
      <c r="BW25" s="33" t="str">
        <f t="shared" si="7"/>
        <v>40344</v>
      </c>
      <c r="BX25" s="33" t="str">
        <f t="shared" si="8"/>
        <v>須恵町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161473.57407820801</v>
      </c>
      <c r="BZ25" s="36"/>
      <c r="CA25" s="33" t="str">
        <f t="shared" si="9"/>
        <v>40344</v>
      </c>
      <c r="CB25" s="33" t="str">
        <f t="shared" si="10"/>
        <v>須恵町</v>
      </c>
      <c r="CC25" s="223">
        <f t="shared" si="11"/>
        <v>5.1249125452514581E-2</v>
      </c>
      <c r="CD25" s="223">
        <f t="shared" si="1"/>
        <v>4.2638344009561228E-2</v>
      </c>
      <c r="CE25" s="223">
        <f t="shared" si="1"/>
        <v>0</v>
      </c>
      <c r="CF25" s="223">
        <f t="shared" si="1"/>
        <v>0</v>
      </c>
      <c r="CG25" s="223">
        <f t="shared" si="1"/>
        <v>0</v>
      </c>
      <c r="CH25" s="223">
        <f t="shared" si="1"/>
        <v>0</v>
      </c>
      <c r="CI25" s="223">
        <f t="shared" si="12"/>
        <v>9.3887469462075809E-2</v>
      </c>
      <c r="CK25" s="18" t="str">
        <f t="shared" si="13"/>
        <v>40344</v>
      </c>
      <c r="CL25" s="18" t="str">
        <f t="shared" si="14"/>
        <v>須恵町</v>
      </c>
      <c r="CM25" s="18">
        <f>VLOOKUP($CK25&amp;"_"&amp;$AZ$7,データシート1!$A:$BT,MATCH("ca_太陽光発電（10kW未満）",データシート1!$A$1:$BT$1,0),0)</f>
        <v>1494</v>
      </c>
      <c r="CN25" s="18">
        <f>VLOOKUP($CK25&amp;"_"&amp;$AZ$5,データシート1!$A:$BT,MATCH("ab_家庭",データシート1!$A$1:$BT$1,0),0)</f>
        <v>12651</v>
      </c>
      <c r="CO25" s="223">
        <f t="shared" si="15"/>
        <v>0.11809343134930045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20219</v>
      </c>
      <c r="AY26" s="18" t="str">
        <f>IF(IFERROR(比較地域マスタ!$Z19,"")=0,"",IFERROR(比較地域マスタ!$Z19,""))</f>
        <v>東御市</v>
      </c>
      <c r="BC26" s="844" t="str">
        <f t="shared" si="0"/>
        <v>20219</v>
      </c>
      <c r="BD26" s="1031" t="str">
        <f t="shared" si="2"/>
        <v>東御市</v>
      </c>
      <c r="BE26" s="34">
        <f>VLOOKUP($BC26&amp;"_"&amp;$AZ$7,データシート1!$A:$BT,MATCH("cb_"&amp;BE$12,データシート1!$A$1:$BT$1,0),0)</f>
        <v>9650.4999999999836</v>
      </c>
      <c r="BF26" s="34">
        <f>VLOOKUP($BC26&amp;"_"&amp;$AZ$7,データシート1!$A:$BT,MATCH("cb_"&amp;BF$12,データシート1!$A$1:$BT$1,0),0)</f>
        <v>34106.899999999958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1990</v>
      </c>
      <c r="BK26" s="34">
        <f t="shared" si="3"/>
        <v>45747.399999999943</v>
      </c>
      <c r="BL26" s="36"/>
      <c r="BM26" s="844" t="str">
        <f t="shared" si="4"/>
        <v>20219</v>
      </c>
      <c r="BN26" s="1031" t="str">
        <f t="shared" si="5"/>
        <v>東御市</v>
      </c>
      <c r="BO26" s="34">
        <f>BE26*VLOOKUP(BO$12,別紙!$B$4:$E$10,MATCH("設備利用率",別紙!$B$4:$E$4,0),0)/100*8760/10^3</f>
        <v>11581.75805999998</v>
      </c>
      <c r="BP26" s="34">
        <f>BF26*VLOOKUP(BP$12,別紙!$B$4:$E$10,MATCH("設備利用率",別紙!$B$4:$E$4,0),0)/100*8760/10^3</f>
        <v>45115.243043999937</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13945.92</v>
      </c>
      <c r="BU26" s="34">
        <f t="shared" si="6"/>
        <v>70642.921103999921</v>
      </c>
      <c r="BV26" s="36"/>
      <c r="BW26" s="33" t="str">
        <f t="shared" si="7"/>
        <v>20219</v>
      </c>
      <c r="BX26" s="33" t="str">
        <f t="shared" si="8"/>
        <v>東御市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182098.54086833211</v>
      </c>
      <c r="BZ26" s="36"/>
      <c r="CA26" s="33" t="str">
        <f t="shared" si="9"/>
        <v>20219</v>
      </c>
      <c r="CB26" s="33" t="str">
        <f t="shared" si="10"/>
        <v>東御市</v>
      </c>
      <c r="CC26" s="223">
        <f t="shared" si="11"/>
        <v>6.3601597271305252E-2</v>
      </c>
      <c r="CD26" s="223">
        <f t="shared" si="1"/>
        <v>0.24775180970077565</v>
      </c>
      <c r="CE26" s="223">
        <f t="shared" si="1"/>
        <v>0</v>
      </c>
      <c r="CF26" s="223">
        <f t="shared" si="1"/>
        <v>0</v>
      </c>
      <c r="CG26" s="223">
        <f t="shared" si="1"/>
        <v>0</v>
      </c>
      <c r="CH26" s="223">
        <f t="shared" si="1"/>
        <v>7.65844686810737E-2</v>
      </c>
      <c r="CI26" s="223">
        <f t="shared" si="12"/>
        <v>0.38793787565315463</v>
      </c>
      <c r="CK26" s="18" t="str">
        <f t="shared" si="13"/>
        <v>20219</v>
      </c>
      <c r="CL26" s="18" t="str">
        <f t="shared" si="14"/>
        <v>東御市</v>
      </c>
      <c r="CM26" s="18">
        <f>VLOOKUP($CK26&amp;"_"&amp;$AZ$7,データシート1!$A:$BT,MATCH("ca_太陽光発電（10kW未満）",データシート1!$A$1:$BT$1,0),0)</f>
        <v>2022</v>
      </c>
      <c r="CN26" s="18">
        <f>VLOOKUP($CK26&amp;"_"&amp;$AZ$5,データシート1!$A:$BT,MATCH("ab_家庭",データシート1!$A$1:$BT$1,0),0)</f>
        <v>12390</v>
      </c>
      <c r="CO26" s="223">
        <f t="shared" si="15"/>
        <v>0.16319612590799032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22424</v>
      </c>
      <c r="AY27" s="18" t="str">
        <f>IF(IFERROR(比較地域マスタ!$Z20,"")=0,"",IFERROR(比較地域マスタ!$Z20,""))</f>
        <v>吉田町</v>
      </c>
      <c r="BC27" s="844" t="str">
        <f t="shared" si="0"/>
        <v>22424</v>
      </c>
      <c r="BD27" s="1031" t="str">
        <f t="shared" si="2"/>
        <v>吉田町</v>
      </c>
      <c r="BE27" s="34">
        <f>VLOOKUP($BC27&amp;"_"&amp;$AZ$7,データシート1!$A:$BT,MATCH("cb_"&amp;BE$12,データシート1!$A$1:$BT$1,0),0)</f>
        <v>7164.5999999999949</v>
      </c>
      <c r="BF27" s="34">
        <f>VLOOKUP($BC27&amp;"_"&amp;$AZ$7,データシート1!$A:$BT,MATCH("cb_"&amp;BF$12,データシート1!$A$1:$BT$1,0),0)</f>
        <v>21084.000000000007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28248.600000000002</v>
      </c>
      <c r="BL27" s="36"/>
      <c r="BM27" s="844" t="str">
        <f t="shared" si="4"/>
        <v>22424</v>
      </c>
      <c r="BN27" s="1031" t="str">
        <f t="shared" si="5"/>
        <v>吉田町</v>
      </c>
      <c r="BO27" s="34">
        <f>BE27*VLOOKUP(BO$12,別紙!$B$4:$E$10,MATCH("設備利用率",別紙!$B$4:$E$4,0),0)/100*8760/10^3</f>
        <v>8598.3797519999953</v>
      </c>
      <c r="BP27" s="34">
        <f>BF27*VLOOKUP(BP$12,別紙!$B$4:$E$10,MATCH("設備利用率",別紙!$B$4:$E$4,0),0)/100*8760/10^3</f>
        <v>27889.071840000008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36487.451592000005</v>
      </c>
      <c r="BV27" s="36"/>
      <c r="BW27" s="33" t="str">
        <f t="shared" si="7"/>
        <v>22424</v>
      </c>
      <c r="BX27" s="33" t="str">
        <f t="shared" si="8"/>
        <v>吉田町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283495.74596176384</v>
      </c>
      <c r="BZ27" s="36"/>
      <c r="CA27" s="33" t="str">
        <f t="shared" si="9"/>
        <v>22424</v>
      </c>
      <c r="CB27" s="33" t="str">
        <f t="shared" si="10"/>
        <v>吉田町</v>
      </c>
      <c r="CC27" s="223">
        <f t="shared" si="11"/>
        <v>3.0329836953390095E-2</v>
      </c>
      <c r="CD27" s="223">
        <f t="shared" si="1"/>
        <v>9.8375627279294386E-2</v>
      </c>
      <c r="CE27" s="223">
        <f t="shared" si="1"/>
        <v>0</v>
      </c>
      <c r="CF27" s="223">
        <f t="shared" si="1"/>
        <v>0</v>
      </c>
      <c r="CG27" s="223">
        <f t="shared" si="1"/>
        <v>0</v>
      </c>
      <c r="CH27" s="223">
        <f t="shared" si="1"/>
        <v>0</v>
      </c>
      <c r="CI27" s="223">
        <f t="shared" si="12"/>
        <v>0.1287054642326845</v>
      </c>
      <c r="CK27" s="18" t="str">
        <f t="shared" si="13"/>
        <v>22424</v>
      </c>
      <c r="CL27" s="18" t="str">
        <f t="shared" si="14"/>
        <v>吉田町</v>
      </c>
      <c r="CM27" s="18">
        <f>VLOOKUP($CK27&amp;"_"&amp;$AZ$7,データシート1!$A:$BT,MATCH("ca_太陽光発電（10kW未満）",データシート1!$A$1:$BT$1,0),0)</f>
        <v>1507</v>
      </c>
      <c r="CN27" s="18">
        <f>VLOOKUP($CK27&amp;"_"&amp;$AZ$5,データシート1!$A:$BT,MATCH("ab_家庭",データシート1!$A$1:$BT$1,0),0)</f>
        <v>12030</v>
      </c>
      <c r="CO27" s="223">
        <f t="shared" si="15"/>
        <v>0.12527015793848711</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46221</v>
      </c>
      <c r="AY28" s="18" t="str">
        <f>IF(IFERROR(比較地域マスタ!$Z21,"")=0,"",IFERROR(比較地域マスタ!$Z21,""))</f>
        <v>志布志市</v>
      </c>
      <c r="BC28" s="844" t="str">
        <f t="shared" si="0"/>
        <v>46221</v>
      </c>
      <c r="BD28" s="1031" t="str">
        <f t="shared" si="2"/>
        <v>志布志市</v>
      </c>
      <c r="BE28" s="34">
        <f>VLOOKUP($BC28&amp;"_"&amp;$AZ$7,データシート1!$A:$BT,MATCH("cb_"&amp;BE$12,データシート1!$A$1:$BT$1,0),0)</f>
        <v>8002.3849999999875</v>
      </c>
      <c r="BF28" s="34">
        <f>VLOOKUP($BC28&amp;"_"&amp;$AZ$7,データシート1!$A:$BT,MATCH("cb_"&amp;BF$12,データシート1!$A$1:$BT$1,0),0)</f>
        <v>89693.199999999735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49</v>
      </c>
      <c r="BK28" s="34">
        <f t="shared" si="3"/>
        <v>97744.58499999973</v>
      </c>
      <c r="BL28" s="36"/>
      <c r="BM28" s="844" t="str">
        <f t="shared" si="4"/>
        <v>46221</v>
      </c>
      <c r="BN28" s="1031" t="str">
        <f t="shared" si="5"/>
        <v>志布志市</v>
      </c>
      <c r="BO28" s="34">
        <f>BE28*VLOOKUP(BO$12,別紙!$B$4:$E$10,MATCH("設備利用率",別紙!$B$4:$E$4,0),0)/100*8760/10^3</f>
        <v>9603.8222861999857</v>
      </c>
      <c r="BP28" s="34">
        <f>BF28*VLOOKUP(BP$12,別紙!$B$4:$E$10,MATCH("設備利用率",別紙!$B$4:$E$4,0),0)/100*8760/10^3</f>
        <v>118642.57723199963</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343.392</v>
      </c>
      <c r="BU28" s="34">
        <f t="shared" si="6"/>
        <v>128589.79151819962</v>
      </c>
      <c r="BV28" s="36"/>
      <c r="BW28" s="33" t="str">
        <f t="shared" si="7"/>
        <v>46221</v>
      </c>
      <c r="BX28" s="33" t="str">
        <f t="shared" si="8"/>
        <v>志布志市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339261.36804636667</v>
      </c>
      <c r="BZ28" s="36"/>
      <c r="CA28" s="33" t="str">
        <f t="shared" si="9"/>
        <v>46221</v>
      </c>
      <c r="CB28" s="33" t="str">
        <f t="shared" si="10"/>
        <v>志布志市</v>
      </c>
      <c r="CC28" s="223">
        <f t="shared" si="11"/>
        <v>2.830803383687186E-2</v>
      </c>
      <c r="CD28" s="223">
        <f t="shared" si="1"/>
        <v>0.34970847967513002</v>
      </c>
      <c r="CE28" s="223">
        <f t="shared" si="1"/>
        <v>0</v>
      </c>
      <c r="CF28" s="223">
        <f t="shared" si="1"/>
        <v>0</v>
      </c>
      <c r="CG28" s="223">
        <f t="shared" si="1"/>
        <v>0</v>
      </c>
      <c r="CH28" s="223">
        <f t="shared" si="1"/>
        <v>1.0121753678511041E-3</v>
      </c>
      <c r="CI28" s="223">
        <f t="shared" si="12"/>
        <v>0.37902868887985303</v>
      </c>
      <c r="CK28" s="18" t="str">
        <f t="shared" si="13"/>
        <v>46221</v>
      </c>
      <c r="CL28" s="18" t="str">
        <f t="shared" si="14"/>
        <v>志布志市</v>
      </c>
      <c r="CM28" s="18">
        <f>VLOOKUP($CK28&amp;"_"&amp;$AZ$7,データシート1!$A:$BT,MATCH("ca_太陽光発電（10kW未満）",データシート1!$A$1:$BT$1,0),0)</f>
        <v>1495</v>
      </c>
      <c r="CN28" s="18">
        <f>VLOOKUP($CK28&amp;"_"&amp;$AZ$5,データシート1!$A:$BT,MATCH("ab_家庭",データシート1!$A$1:$BT$1,0),0)</f>
        <v>15306</v>
      </c>
      <c r="CO28" s="223">
        <f t="shared" si="15"/>
        <v>9.7674114726251149E-2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28301</v>
      </c>
      <c r="AY29" s="18" t="str">
        <f>IF(IFERROR(比較地域マスタ!$Z22,"")=0,"",IFERROR(比較地域マスタ!$Z22,""))</f>
        <v>猪名川町</v>
      </c>
      <c r="BC29" s="844" t="str">
        <f t="shared" si="0"/>
        <v>28301</v>
      </c>
      <c r="BD29" s="1031" t="str">
        <f t="shared" si="2"/>
        <v>猪名川町</v>
      </c>
      <c r="BE29" s="34">
        <f>VLOOKUP($BC29&amp;"_"&amp;$AZ$7,データシート1!$A:$BT,MATCH("cb_"&amp;BE$12,データシート1!$A$1:$BT$1,0),0)</f>
        <v>5013.9999999999927</v>
      </c>
      <c r="BF29" s="34">
        <f>VLOOKUP($BC29&amp;"_"&amp;$AZ$7,データシート1!$A:$BT,MATCH("cb_"&amp;BF$12,データシート1!$A$1:$BT$1,0),0)</f>
        <v>8363.2000000000007</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13377.199999999993</v>
      </c>
      <c r="BL29" s="36"/>
      <c r="BM29" s="844" t="str">
        <f t="shared" si="4"/>
        <v>28301</v>
      </c>
      <c r="BN29" s="1031" t="str">
        <f t="shared" si="5"/>
        <v>猪名川町</v>
      </c>
      <c r="BO29" s="34">
        <f>BE29*VLOOKUP(BO$12,別紙!$B$4:$E$10,MATCH("設備利用率",別紙!$B$4:$E$4,0),0)/100*8760/10^3</f>
        <v>6017.4016799999918</v>
      </c>
      <c r="BP29" s="34">
        <f>BF29*VLOOKUP(BP$12,別紙!$B$4:$E$10,MATCH("設備利用率",別紙!$B$4:$E$4,0),0)/100*8760/10^3</f>
        <v>11062.506432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17079.90811199999</v>
      </c>
      <c r="BV29" s="36"/>
      <c r="BW29" s="33" t="str">
        <f t="shared" si="7"/>
        <v>28301</v>
      </c>
      <c r="BX29" s="33" t="str">
        <f t="shared" si="8"/>
        <v>猪名川町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103948.04738001288</v>
      </c>
      <c r="BZ29" s="36"/>
      <c r="CA29" s="33" t="str">
        <f t="shared" si="9"/>
        <v>28301</v>
      </c>
      <c r="CB29" s="33" t="str">
        <f t="shared" si="10"/>
        <v>猪名川町</v>
      </c>
      <c r="CC29" s="223">
        <f t="shared" si="11"/>
        <v>5.7888549440487297E-2</v>
      </c>
      <c r="CD29" s="223">
        <f t="shared" ref="CD29:CD60" si="16">BP29/$BY29</f>
        <v>0.10642341737846918</v>
      </c>
      <c r="CE29" s="223">
        <f t="shared" ref="CE29:CE60" si="17">BQ29/$BY29</f>
        <v>0</v>
      </c>
      <c r="CF29" s="223">
        <f t="shared" ref="CF29:CF60" si="18">BR29/$BY29</f>
        <v>0</v>
      </c>
      <c r="CG29" s="223">
        <f t="shared" ref="CG29:CG60" si="19">BS29/$BY29</f>
        <v>0</v>
      </c>
      <c r="CH29" s="223">
        <f t="shared" ref="CH29:CH60" si="20">BT29/$BY29</f>
        <v>0</v>
      </c>
      <c r="CI29" s="223">
        <f t="shared" si="12"/>
        <v>0.16431196681895646</v>
      </c>
      <c r="CK29" s="18" t="str">
        <f t="shared" si="13"/>
        <v>28301</v>
      </c>
      <c r="CL29" s="18" t="str">
        <f t="shared" si="14"/>
        <v>猪名川町</v>
      </c>
      <c r="CM29" s="18">
        <f>VLOOKUP($CK29&amp;"_"&amp;$AZ$7,データシート1!$A:$BT,MATCH("ca_太陽光発電（10kW未満）",データシート1!$A$1:$BT$1,0),0)</f>
        <v>1286</v>
      </c>
      <c r="CN29" s="18">
        <f>VLOOKUP($CK29&amp;"_"&amp;$AZ$5,データシート1!$A:$BT,MATCH("ab_家庭",データシート1!$A$1:$BT$1,0),0)</f>
        <v>12571</v>
      </c>
      <c r="CO29" s="223">
        <f t="shared" si="15"/>
        <v>0.10229894200938669</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47326</v>
      </c>
      <c r="AY30" s="18" t="str">
        <f>IF(IFERROR(比較地域マスタ!$Z23,"")=0,"",IFERROR(比較地域マスタ!$Z23,""))</f>
        <v>北谷町</v>
      </c>
      <c r="BC30" s="844" t="str">
        <f t="shared" si="0"/>
        <v>47326</v>
      </c>
      <c r="BD30" s="1031" t="str">
        <f t="shared" si="2"/>
        <v>北谷町</v>
      </c>
      <c r="BE30" s="34">
        <f>VLOOKUP($BC30&amp;"_"&amp;$AZ$7,データシート1!$A:$BT,MATCH("cb_"&amp;BE$12,データシート1!$A$1:$BT$1,0),0)</f>
        <v>1549.1900000000014</v>
      </c>
      <c r="BF30" s="34">
        <f>VLOOKUP($BC30&amp;"_"&amp;$AZ$7,データシート1!$A:$BT,MATCH("cb_"&amp;BF$12,データシート1!$A$1:$BT$1,0),0)</f>
        <v>4997.3000000000011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6546.4900000000025</v>
      </c>
      <c r="BL30" s="36"/>
      <c r="BM30" s="844" t="str">
        <f t="shared" si="4"/>
        <v>47326</v>
      </c>
      <c r="BN30" s="1031" t="str">
        <f t="shared" si="5"/>
        <v>北谷町</v>
      </c>
      <c r="BO30" s="34">
        <f>BE30*VLOOKUP(BO$12,別紙!$B$4:$E$10,MATCH("設備利用率",別紙!$B$4:$E$4,0),0)/100*8760/10^3</f>
        <v>1859.2139028000015</v>
      </c>
      <c r="BP30" s="34">
        <f>BF30*VLOOKUP(BP$12,別紙!$B$4:$E$10,MATCH("設備利用率",別紙!$B$4:$E$4,0),0)/100*8760/10^3</f>
        <v>6610.228548000001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8469.4424508000029</v>
      </c>
      <c r="BV30" s="36"/>
      <c r="BW30" s="33" t="str">
        <f t="shared" si="7"/>
        <v>47326</v>
      </c>
      <c r="BX30" s="33" t="str">
        <f t="shared" si="8"/>
        <v>北谷町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150130.93382842676</v>
      </c>
      <c r="BZ30" s="36"/>
      <c r="CA30" s="33" t="str">
        <f t="shared" si="9"/>
        <v>47326</v>
      </c>
      <c r="CB30" s="33" t="str">
        <f t="shared" si="10"/>
        <v>北谷町</v>
      </c>
      <c r="CC30" s="223">
        <f t="shared" si="11"/>
        <v>1.2383949499206844E-2</v>
      </c>
      <c r="CD30" s="223">
        <f t="shared" si="16"/>
        <v>4.4029757088930983E-2</v>
      </c>
      <c r="CE30" s="223">
        <f t="shared" si="17"/>
        <v>0</v>
      </c>
      <c r="CF30" s="223">
        <f t="shared" si="18"/>
        <v>0</v>
      </c>
      <c r="CG30" s="223">
        <f t="shared" si="19"/>
        <v>0</v>
      </c>
      <c r="CH30" s="223">
        <f t="shared" si="20"/>
        <v>0</v>
      </c>
      <c r="CI30" s="223">
        <f t="shared" si="12"/>
        <v>5.6413706588137831E-2</v>
      </c>
      <c r="CK30" s="18" t="str">
        <f t="shared" si="13"/>
        <v>47326</v>
      </c>
      <c r="CL30" s="18" t="str">
        <f t="shared" si="14"/>
        <v>北谷町</v>
      </c>
      <c r="CM30" s="18">
        <f>VLOOKUP($CK30&amp;"_"&amp;$AZ$7,データシート1!$A:$BT,MATCH("ca_太陽光発電（10kW未満）",データシート1!$A$1:$BT$1,0),0)</f>
        <v>269</v>
      </c>
      <c r="CN30" s="18">
        <f>VLOOKUP($CK30&amp;"_"&amp;$AZ$5,データシート1!$A:$BT,MATCH("ab_家庭",データシート1!$A$1:$BT$1,0),0)</f>
        <v>12804</v>
      </c>
      <c r="CO30" s="223">
        <f t="shared" si="15"/>
        <v>2.1009059668853483E-2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09386</v>
      </c>
      <c r="AY31" s="18" t="str">
        <f>IF(IFERROR(比較地域マスタ!$Z24,"")=0,"",IFERROR(比較地域マスタ!$Z24,""))</f>
        <v>高根沢町</v>
      </c>
      <c r="BC31" s="844" t="str">
        <f t="shared" si="0"/>
        <v>09386</v>
      </c>
      <c r="BD31" s="1031" t="str">
        <f t="shared" si="2"/>
        <v>高根沢町</v>
      </c>
      <c r="BE31" s="34">
        <f>VLOOKUP($BC31&amp;"_"&amp;$AZ$7,データシート1!$A:$BT,MATCH("cb_"&amp;BE$12,データシート1!$A$1:$BT$1,0),0)</f>
        <v>5321.2000000000016</v>
      </c>
      <c r="BF31" s="34">
        <f>VLOOKUP($BC31&amp;"_"&amp;$AZ$7,データシート1!$A:$BT,MATCH("cb_"&amp;BF$12,データシート1!$A$1:$BT$1,0),0)</f>
        <v>27451.900000000016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32773.10000000002</v>
      </c>
      <c r="BL31" s="36"/>
      <c r="BM31" s="844" t="str">
        <f t="shared" si="4"/>
        <v>09386</v>
      </c>
      <c r="BN31" s="1031" t="str">
        <f t="shared" si="5"/>
        <v>高根沢町</v>
      </c>
      <c r="BO31" s="34">
        <f>BE31*VLOOKUP(BO$12,別紙!$B$4:$E$10,MATCH("設備利用率",別紙!$B$4:$E$4,0),0)/100*8760/10^3</f>
        <v>6386.0785440000018</v>
      </c>
      <c r="BP31" s="34">
        <f>BF31*VLOOKUP(BP$12,別紙!$B$4:$E$10,MATCH("設備利用率",別紙!$B$4:$E$4,0),0)/100*8760/10^3</f>
        <v>36312.275244000026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42698.353788000029</v>
      </c>
      <c r="BV31" s="36"/>
      <c r="BW31" s="33" t="str">
        <f t="shared" si="7"/>
        <v>09386</v>
      </c>
      <c r="BX31" s="33" t="str">
        <f t="shared" si="8"/>
        <v>高根沢町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127346.44971974997</v>
      </c>
      <c r="BZ31" s="36"/>
      <c r="CA31" s="33" t="str">
        <f t="shared" si="9"/>
        <v>09386</v>
      </c>
      <c r="CB31" s="33" t="str">
        <f t="shared" si="10"/>
        <v>高根沢町</v>
      </c>
      <c r="CC31" s="223">
        <f t="shared" si="11"/>
        <v>5.0147283713474378E-2</v>
      </c>
      <c r="CD31" s="223">
        <f t="shared" si="16"/>
        <v>0.28514556411986419</v>
      </c>
      <c r="CE31" s="223">
        <f t="shared" si="17"/>
        <v>0</v>
      </c>
      <c r="CF31" s="223">
        <f t="shared" si="18"/>
        <v>0</v>
      </c>
      <c r="CG31" s="223">
        <f t="shared" si="19"/>
        <v>0</v>
      </c>
      <c r="CH31" s="223">
        <f t="shared" si="20"/>
        <v>0</v>
      </c>
      <c r="CI31" s="223">
        <f t="shared" si="12"/>
        <v>0.33529284783333857</v>
      </c>
      <c r="CK31" s="18" t="str">
        <f t="shared" si="13"/>
        <v>09386</v>
      </c>
      <c r="CL31" s="18" t="str">
        <f t="shared" si="14"/>
        <v>高根沢町</v>
      </c>
      <c r="CM31" s="18">
        <f>VLOOKUP($CK31&amp;"_"&amp;$AZ$7,データシート1!$A:$BT,MATCH("ca_太陽光発電（10kW未満）",データシート1!$A$1:$BT$1,0),0)</f>
        <v>1063</v>
      </c>
      <c r="CN31" s="18">
        <f>VLOOKUP($CK31&amp;"_"&amp;$AZ$5,データシート1!$A:$BT,MATCH("ab_家庭",データシート1!$A$1:$BT$1,0),0)</f>
        <v>12723</v>
      </c>
      <c r="CO31" s="223">
        <f t="shared" si="15"/>
        <v>8.3549477324530372E-2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19204</v>
      </c>
      <c r="AY32" s="18" t="str">
        <f>IF(IFERROR(比較地域マスタ!$Z25,"")=0,"",IFERROR(比較地域マスタ!$Z25,""))</f>
        <v>都留市</v>
      </c>
      <c r="AZ32" s="22"/>
      <c r="BA32" s="22"/>
      <c r="BB32" s="22"/>
      <c r="BC32" s="844" t="str">
        <f t="shared" si="0"/>
        <v>19204</v>
      </c>
      <c r="BD32" s="1031" t="str">
        <f t="shared" si="2"/>
        <v>都留市</v>
      </c>
      <c r="BE32" s="34">
        <f>VLOOKUP($BC32&amp;"_"&amp;$AZ$7,データシート1!$A:$BT,MATCH("cb_"&amp;BE$12,データシート1!$A$1:$BT$1,0),0)</f>
        <v>5237.1000000000095</v>
      </c>
      <c r="BF32" s="34">
        <f>VLOOKUP($BC32&amp;"_"&amp;$AZ$7,データシート1!$A:$BT,MATCH("cb_"&amp;BF$12,データシート1!$A$1:$BT$1,0),0)</f>
        <v>21775.300000000007</v>
      </c>
      <c r="BG32" s="34">
        <f>VLOOKUP($BC32&amp;"_"&amp;$AZ$7,データシート1!$A:$BT,MATCH("cb_"&amp;BG$12,データシート1!$A$1:$BT$1,0),0)</f>
        <v>0</v>
      </c>
      <c r="BH32" s="34">
        <f>VLOOKUP($BC32&amp;"_"&amp;$AZ$7,データシート1!$A:$BT,MATCH("cb_"&amp;BH$12,データシート1!$A$1:$BT$1,0),0)</f>
        <v>176.3</v>
      </c>
      <c r="BI32" s="34">
        <f>VLOOKUP($BC32&amp;"_"&amp;$AZ$7,データシート1!$A:$BT,MATCH("cb_"&amp;BI$12,データシート1!$A$1:$BT$1,0),0)</f>
        <v>0</v>
      </c>
      <c r="BJ32" s="34">
        <f>VLOOKUP($BC32&amp;"_"&amp;$AZ$7,データシート1!$A:$BT,MATCH("cb_"&amp;BJ$12,データシート1!$A$1:$BT$1,0),0)</f>
        <v>0</v>
      </c>
      <c r="BK32" s="34">
        <f t="shared" si="3"/>
        <v>27188.700000000015</v>
      </c>
      <c r="BL32" s="36"/>
      <c r="BM32" s="844" t="str">
        <f t="shared" si="4"/>
        <v>19204</v>
      </c>
      <c r="BN32" s="1031" t="str">
        <f t="shared" si="5"/>
        <v>都留市</v>
      </c>
      <c r="BO32" s="34">
        <f>BE32*VLOOKUP(BO$12,別紙!$B$4:$E$10,MATCH("設備利用率",別紙!$B$4:$E$4,0),0)/100*8760/10^3</f>
        <v>6285.1484520000095</v>
      </c>
      <c r="BP32" s="34">
        <f>BF32*VLOOKUP(BP$12,別紙!$B$4:$E$10,MATCH("設備利用率",別紙!$B$4:$E$4,0),0)/100*8760/10^3</f>
        <v>28803.495828000006</v>
      </c>
      <c r="BQ32" s="34">
        <f>BG32*VLOOKUP(BQ$12,別紙!$B$4:$E$10,MATCH("設備利用率",別紙!$B$4:$E$4,0),0)/100*8760/10^3</f>
        <v>0</v>
      </c>
      <c r="BR32" s="34">
        <f>BH32*VLOOKUP(BR$12,別紙!$B$4:$E$10,MATCH("設備利用率",別紙!$B$4:$E$4,0),0)/100*8760/10^3</f>
        <v>926.63280000000009</v>
      </c>
      <c r="BS32" s="34">
        <f>BI32*VLOOKUP(BS$12,別紙!$B$4:$E$10,MATCH("設備利用率",別紙!$B$4:$E$4,0),0)/100*8760/10^3</f>
        <v>0</v>
      </c>
      <c r="BT32" s="34">
        <f>BJ32*VLOOKUP(BT$12,別紙!$B$4:$E$10,MATCH("設備利用率",別紙!$B$4:$E$4,0),0)/100*8760/10^3</f>
        <v>0</v>
      </c>
      <c r="BU32" s="34">
        <f t="shared" si="6"/>
        <v>36015.277080000014</v>
      </c>
      <c r="BV32" s="36"/>
      <c r="BW32" s="33" t="str">
        <f t="shared" si="7"/>
        <v>19204</v>
      </c>
      <c r="BX32" s="33" t="str">
        <f t="shared" si="8"/>
        <v>都留市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162736.68112854459</v>
      </c>
      <c r="BZ32" s="36"/>
      <c r="CA32" s="33" t="str">
        <f t="shared" si="9"/>
        <v>19204</v>
      </c>
      <c r="CB32" s="33" t="str">
        <f t="shared" si="10"/>
        <v>都留市</v>
      </c>
      <c r="CC32" s="223">
        <f t="shared" si="11"/>
        <v>3.862158431899821E-2</v>
      </c>
      <c r="CD32" s="223">
        <f t="shared" si="16"/>
        <v>0.17699448967653655</v>
      </c>
      <c r="CE32" s="223">
        <f t="shared" si="17"/>
        <v>0</v>
      </c>
      <c r="CF32" s="223">
        <f t="shared" si="18"/>
        <v>5.6940622948311159E-3</v>
      </c>
      <c r="CG32" s="223">
        <f t="shared" si="19"/>
        <v>0</v>
      </c>
      <c r="CH32" s="223">
        <f t="shared" si="20"/>
        <v>0</v>
      </c>
      <c r="CI32" s="223">
        <f t="shared" si="12"/>
        <v>0.22131013629036586</v>
      </c>
      <c r="CJ32" s="22"/>
      <c r="CK32" s="18" t="str">
        <f t="shared" si="13"/>
        <v>19204</v>
      </c>
      <c r="CL32" s="18" t="str">
        <f t="shared" si="14"/>
        <v>都留市</v>
      </c>
      <c r="CM32" s="18">
        <f>VLOOKUP($CK32&amp;"_"&amp;$AZ$7,データシート1!$A:$BT,MATCH("ca_太陽光発電（10kW未満）",データシート1!$A$1:$BT$1,0),0)</f>
        <v>1026</v>
      </c>
      <c r="CN32" s="18">
        <f>VLOOKUP($CK32&amp;"_"&amp;$AZ$5,データシート1!$A:$BT,MATCH("ab_家庭",データシート1!$A$1:$BT$1,0),0)</f>
        <v>13365</v>
      </c>
      <c r="CO32" s="223">
        <f t="shared" si="15"/>
        <v>7.6767676767676762E-2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42207</v>
      </c>
      <c r="AY33" s="18" t="str">
        <f>IF(IFERROR(比較地域マスタ!$Z26,"")=0,"",IFERROR(比較地域マスタ!$Z26,""))</f>
        <v>平戸市</v>
      </c>
      <c r="BC33" s="844" t="str">
        <f t="shared" si="0"/>
        <v>42207</v>
      </c>
      <c r="BD33" s="1031" t="str">
        <f t="shared" si="2"/>
        <v>平戸市</v>
      </c>
      <c r="BE33" s="34">
        <f>VLOOKUP($BC33&amp;"_"&amp;$AZ$7,データシート1!$A:$BT,MATCH("cb_"&amp;BE$12,データシート1!$A$1:$BT$1,0),0)</f>
        <v>5832.9700000000084</v>
      </c>
      <c r="BF33" s="34">
        <f>VLOOKUP($BC33&amp;"_"&amp;$AZ$7,データシート1!$A:$BT,MATCH("cb_"&amp;BF$12,データシート1!$A$1:$BT$1,0),0)</f>
        <v>30083.000000000029</v>
      </c>
      <c r="BG33" s="34">
        <f>VLOOKUP($BC33&amp;"_"&amp;$AZ$7,データシート1!$A:$BT,MATCH("cb_"&amp;BG$12,データシート1!$A$1:$BT$1,0),0)</f>
        <v>40707.22</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76623.190000000031</v>
      </c>
      <c r="BL33" s="36"/>
      <c r="BM33" s="844" t="str">
        <f t="shared" si="4"/>
        <v>42207</v>
      </c>
      <c r="BN33" s="1031" t="str">
        <f t="shared" si="5"/>
        <v>平戸市</v>
      </c>
      <c r="BO33" s="34">
        <f>BE33*VLOOKUP(BO$12,別紙!$B$4:$E$10,MATCH("設備利用率",別紙!$B$4:$E$4,0),0)/100*8760/10^3</f>
        <v>7000.2639564000101</v>
      </c>
      <c r="BP33" s="34">
        <f>BF33*VLOOKUP(BP$12,別紙!$B$4:$E$10,MATCH("設備利用率",別紙!$B$4:$E$4,0),0)/100*8760/10^3</f>
        <v>39792.589080000042</v>
      </c>
      <c r="BQ33" s="34">
        <f>BG33*VLOOKUP(BQ$12,別紙!$B$4:$E$10,MATCH("設備利用率",別紙!$B$4:$E$4,0),0)/100*8760/10^3</f>
        <v>88435.621305600012</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135228.47434200006</v>
      </c>
      <c r="BV33" s="36"/>
      <c r="BW33" s="33" t="str">
        <f t="shared" si="7"/>
        <v>42207</v>
      </c>
      <c r="BX33" s="33" t="str">
        <f t="shared" si="8"/>
        <v>平戸市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142942.30452247331</v>
      </c>
      <c r="BZ33" s="36"/>
      <c r="CA33" s="33" t="str">
        <f t="shared" si="9"/>
        <v>42207</v>
      </c>
      <c r="CB33" s="33" t="str">
        <f t="shared" si="10"/>
        <v>平戸市</v>
      </c>
      <c r="CC33" s="223">
        <f t="shared" si="11"/>
        <v>4.8972653545678861E-2</v>
      </c>
      <c r="CD33" s="223">
        <f t="shared" si="16"/>
        <v>0.27838217113495517</v>
      </c>
      <c r="CE33" s="223">
        <f t="shared" si="17"/>
        <v>0.61868053408706736</v>
      </c>
      <c r="CF33" s="223">
        <f t="shared" si="18"/>
        <v>0</v>
      </c>
      <c r="CG33" s="223">
        <f t="shared" si="19"/>
        <v>0</v>
      </c>
      <c r="CH33" s="223">
        <f t="shared" si="20"/>
        <v>0</v>
      </c>
      <c r="CI33" s="223">
        <f t="shared" si="12"/>
        <v>0.9460353587677014</v>
      </c>
      <c r="CK33" s="18" t="str">
        <f t="shared" si="13"/>
        <v>42207</v>
      </c>
      <c r="CL33" s="18" t="str">
        <f t="shared" si="14"/>
        <v>平戸市</v>
      </c>
      <c r="CM33" s="18">
        <f>VLOOKUP($CK33&amp;"_"&amp;$AZ$7,データシート1!$A:$BT,MATCH("ca_太陽光発電（10kW未満）",データシート1!$A$1:$BT$1,0),0)</f>
        <v>1124</v>
      </c>
      <c r="CN33" s="18">
        <f>VLOOKUP($CK33&amp;"_"&amp;$AZ$5,データシート1!$A:$BT,MATCH("ab_家庭",データシート1!$A$1:$BT$1,0),0)</f>
        <v>13737</v>
      </c>
      <c r="CO33" s="223">
        <f t="shared" si="15"/>
        <v>8.182281429715367E-2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05213</v>
      </c>
      <c r="AY34" s="18" t="str">
        <f>IF(IFERROR(比較地域マスタ!$Z27,"")=0,"",IFERROR(比較地域マスタ!$Z27,""))</f>
        <v>北秋田市</v>
      </c>
      <c r="BC34" s="844" t="str">
        <f t="shared" si="0"/>
        <v>05213</v>
      </c>
      <c r="BD34" s="1031" t="str">
        <f t="shared" si="2"/>
        <v>北秋田市</v>
      </c>
      <c r="BE34" s="34">
        <f>VLOOKUP($BC34&amp;"_"&amp;$AZ$7,データシート1!$A:$BT,MATCH("cb_"&amp;BE$12,データシート1!$A$1:$BT$1,0),0)</f>
        <v>1713.7000000000007</v>
      </c>
      <c r="BF34" s="34">
        <f>VLOOKUP($BC34&amp;"_"&amp;$AZ$7,データシート1!$A:$BT,MATCH("cb_"&amp;BF$12,データシート1!$A$1:$BT$1,0),0)</f>
        <v>19214.2</v>
      </c>
      <c r="BG34" s="34">
        <f>VLOOKUP($BC34&amp;"_"&amp;$AZ$7,データシート1!$A:$BT,MATCH("cb_"&amp;BG$12,データシート1!$A$1:$BT$1,0),0)</f>
        <v>19.5</v>
      </c>
      <c r="BH34" s="34">
        <f>VLOOKUP($BC34&amp;"_"&amp;$AZ$7,データシート1!$A:$BT,MATCH("cb_"&amp;BH$12,データシート1!$A$1:$BT$1,0),0)</f>
        <v>17604</v>
      </c>
      <c r="BI34" s="34">
        <f>VLOOKUP($BC34&amp;"_"&amp;$AZ$7,データシート1!$A:$BT,MATCH("cb_"&amp;BI$12,データシート1!$A$1:$BT$1,0),0)</f>
        <v>0</v>
      </c>
      <c r="BJ34" s="34">
        <f>VLOOKUP($BC34&amp;"_"&amp;$AZ$7,データシート1!$A:$BT,MATCH("cb_"&amp;BJ$12,データシート1!$A$1:$BT$1,0),0)</f>
        <v>80</v>
      </c>
      <c r="BK34" s="34">
        <f t="shared" si="3"/>
        <v>38631.4</v>
      </c>
      <c r="BL34" s="36"/>
      <c r="BM34" s="844" t="str">
        <f t="shared" si="4"/>
        <v>05213</v>
      </c>
      <c r="BN34" s="1031" t="str">
        <f t="shared" si="5"/>
        <v>北秋田市</v>
      </c>
      <c r="BO34" s="34">
        <f>BE34*VLOOKUP(BO$12,別紙!$B$4:$E$10,MATCH("設備利用率",別紙!$B$4:$E$4,0),0)/100*8760/10^3</f>
        <v>2056.6456440000006</v>
      </c>
      <c r="BP34" s="34">
        <f>BF34*VLOOKUP(BP$12,別紙!$B$4:$E$10,MATCH("設備利用率",別紙!$B$4:$E$4,0),0)/100*8760/10^3</f>
        <v>25415.775192000001</v>
      </c>
      <c r="BQ34" s="34">
        <f>BG34*VLOOKUP(BQ$12,別紙!$B$4:$E$10,MATCH("設備利用率",別紙!$B$4:$E$4,0),0)/100*8760/10^3</f>
        <v>42.36336</v>
      </c>
      <c r="BR34" s="34">
        <f>BH34*VLOOKUP(BR$12,別紙!$B$4:$E$10,MATCH("設備利用率",別紙!$B$4:$E$4,0),0)/100*8760/10^3</f>
        <v>92526.623999999996</v>
      </c>
      <c r="BS34" s="34">
        <f>BI34*VLOOKUP(BS$12,別紙!$B$4:$E$10,MATCH("設備利用率",別紙!$B$4:$E$4,0),0)/100*8760/10^3</f>
        <v>0</v>
      </c>
      <c r="BT34" s="34">
        <f>BJ34*VLOOKUP(BT$12,別紙!$B$4:$E$10,MATCH("設備利用率",別紙!$B$4:$E$4,0),0)/100*8760/10^3</f>
        <v>560.64</v>
      </c>
      <c r="BU34" s="34">
        <f t="shared" si="6"/>
        <v>120602.048196</v>
      </c>
      <c r="BV34" s="36"/>
      <c r="BW34" s="33" t="str">
        <f t="shared" si="7"/>
        <v>05213</v>
      </c>
      <c r="BX34" s="33" t="str">
        <f t="shared" si="8"/>
        <v>北秋田市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184999.73694384328</v>
      </c>
      <c r="BZ34" s="36"/>
      <c r="CA34" s="33" t="str">
        <f t="shared" si="9"/>
        <v>05213</v>
      </c>
      <c r="CB34" s="33" t="str">
        <f t="shared" si="10"/>
        <v>北秋田市</v>
      </c>
      <c r="CC34" s="223">
        <f t="shared" si="11"/>
        <v>1.1117019288650642E-2</v>
      </c>
      <c r="CD34" s="223">
        <f t="shared" si="16"/>
        <v>0.13738276395341559</v>
      </c>
      <c r="CE34" s="223">
        <f t="shared" si="17"/>
        <v>2.2899146074385721E-4</v>
      </c>
      <c r="CF34" s="223">
        <f t="shared" si="18"/>
        <v>0.5001446246817447</v>
      </c>
      <c r="CG34" s="223">
        <f t="shared" si="19"/>
        <v>0</v>
      </c>
      <c r="CH34" s="223">
        <f t="shared" si="20"/>
        <v>3.0304907956176306E-3</v>
      </c>
      <c r="CI34" s="223">
        <f t="shared" si="12"/>
        <v>0.65190389018017247</v>
      </c>
      <c r="CK34" s="18" t="str">
        <f t="shared" si="13"/>
        <v>05213</v>
      </c>
      <c r="CL34" s="18" t="str">
        <f t="shared" si="14"/>
        <v>北秋田市</v>
      </c>
      <c r="CM34" s="18">
        <f>VLOOKUP($CK34&amp;"_"&amp;$AZ$7,データシート1!$A:$BT,MATCH("ca_太陽光発電（10kW未満）",データシート1!$A$1:$BT$1,0),0)</f>
        <v>336</v>
      </c>
      <c r="CN34" s="18">
        <f>VLOOKUP($CK34&amp;"_"&amp;$AZ$5,データシート1!$A:$BT,MATCH("ab_家庭",データシート1!$A$1:$BT$1,0),0)</f>
        <v>13649</v>
      </c>
      <c r="CO34" s="223">
        <f t="shared" si="15"/>
        <v>2.4617188072386255E-2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45208</v>
      </c>
      <c r="AY35" s="18" t="str">
        <f>IF(IFERROR(比較地域マスタ!$Z28,"")=0,"",IFERROR(比較地域マスタ!$Z28,""))</f>
        <v>西都市</v>
      </c>
      <c r="BC35" s="844" t="str">
        <f t="shared" si="0"/>
        <v>45208</v>
      </c>
      <c r="BD35" s="1031" t="str">
        <f t="shared" si="2"/>
        <v>西都市</v>
      </c>
      <c r="BE35" s="34">
        <f>VLOOKUP($BC35&amp;"_"&amp;$AZ$7,データシート1!$A:$BT,MATCH("cb_"&amp;BE$12,データシート1!$A$1:$BT$1,0),0)</f>
        <v>8461.6399999999849</v>
      </c>
      <c r="BF35" s="34">
        <f>VLOOKUP($BC35&amp;"_"&amp;$AZ$7,データシート1!$A:$BT,MATCH("cb_"&amp;BF$12,データシート1!$A$1:$BT$1,0),0)</f>
        <v>49755.199999999888</v>
      </c>
      <c r="BG35" s="34">
        <f>VLOOKUP($BC35&amp;"_"&amp;$AZ$7,データシート1!$A:$BT,MATCH("cb_"&amp;BG$12,データシート1!$A$1:$BT$1,0),0)</f>
        <v>0</v>
      </c>
      <c r="BH35" s="34">
        <f>VLOOKUP($BC35&amp;"_"&amp;$AZ$7,データシート1!$A:$BT,MATCH("cb_"&amp;BH$12,データシート1!$A$1:$BT$1,0),0)</f>
        <v>11830</v>
      </c>
      <c r="BI35" s="34">
        <f>VLOOKUP($BC35&amp;"_"&amp;$AZ$7,データシート1!$A:$BT,MATCH("cb_"&amp;BI$12,データシート1!$A$1:$BT$1,0),0)</f>
        <v>0</v>
      </c>
      <c r="BJ35" s="34">
        <f>VLOOKUP($BC35&amp;"_"&amp;$AZ$7,データシート1!$A:$BT,MATCH("cb_"&amp;BJ$12,データシート1!$A$1:$BT$1,0),0)</f>
        <v>0</v>
      </c>
      <c r="BK35" s="34">
        <f t="shared" si="3"/>
        <v>70046.83999999988</v>
      </c>
      <c r="BL35" s="36"/>
      <c r="BM35" s="844" t="str">
        <f t="shared" si="4"/>
        <v>45208</v>
      </c>
      <c r="BN35" s="1031" t="str">
        <f t="shared" si="5"/>
        <v>西都市</v>
      </c>
      <c r="BO35" s="34">
        <f>BE35*VLOOKUP(BO$12,別紙!$B$4:$E$10,MATCH("設備利用率",別紙!$B$4:$E$4,0),0)/100*8760/10^3</f>
        <v>10154.983396799982</v>
      </c>
      <c r="BP35" s="34">
        <f>BF35*VLOOKUP(BP$12,別紙!$B$4:$E$10,MATCH("設備利用率",別紙!$B$4:$E$4,0),0)/100*8760/10^3</f>
        <v>65814.188351999852</v>
      </c>
      <c r="BQ35" s="34">
        <f>BG35*VLOOKUP(BQ$12,別紙!$B$4:$E$10,MATCH("設備利用率",別紙!$B$4:$E$4,0),0)/100*8760/10^3</f>
        <v>0</v>
      </c>
      <c r="BR35" s="34">
        <f>BH35*VLOOKUP(BR$12,別紙!$B$4:$E$10,MATCH("設備利用率",別紙!$B$4:$E$4,0),0)/100*8760/10^3</f>
        <v>62178.48</v>
      </c>
      <c r="BS35" s="34">
        <f>BI35*VLOOKUP(BS$12,別紙!$B$4:$E$10,MATCH("設備利用率",別紙!$B$4:$E$4,0),0)/100*8760/10^3</f>
        <v>0</v>
      </c>
      <c r="BT35" s="34">
        <f>BJ35*VLOOKUP(BT$12,別紙!$B$4:$E$10,MATCH("設備利用率",別紙!$B$4:$E$4,0),0)/100*8760/10^3</f>
        <v>0</v>
      </c>
      <c r="BU35" s="34">
        <f t="shared" si="6"/>
        <v>138147.65174879984</v>
      </c>
      <c r="BV35" s="36"/>
      <c r="BW35" s="33" t="str">
        <f t="shared" si="7"/>
        <v>45208</v>
      </c>
      <c r="BX35" s="33" t="str">
        <f t="shared" si="8"/>
        <v>西都市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162060.77956349793</v>
      </c>
      <c r="BZ35" s="36"/>
      <c r="CA35" s="33" t="str">
        <f t="shared" si="9"/>
        <v>45208</v>
      </c>
      <c r="CB35" s="33" t="str">
        <f t="shared" si="10"/>
        <v>西都市</v>
      </c>
      <c r="CC35" s="223">
        <f t="shared" si="11"/>
        <v>6.2661573171200885E-2</v>
      </c>
      <c r="CD35" s="223">
        <f t="shared" si="16"/>
        <v>0.40610805729348498</v>
      </c>
      <c r="CE35" s="223">
        <f t="shared" si="17"/>
        <v>0</v>
      </c>
      <c r="CF35" s="223">
        <f t="shared" si="18"/>
        <v>0.38367383007458328</v>
      </c>
      <c r="CG35" s="223">
        <f t="shared" si="19"/>
        <v>0</v>
      </c>
      <c r="CH35" s="223">
        <f t="shared" si="20"/>
        <v>0</v>
      </c>
      <c r="CI35" s="223">
        <f t="shared" si="12"/>
        <v>0.85244346053926912</v>
      </c>
      <c r="CK35" s="18" t="str">
        <f t="shared" si="13"/>
        <v>45208</v>
      </c>
      <c r="CL35" s="18" t="str">
        <f t="shared" si="14"/>
        <v>西都市</v>
      </c>
      <c r="CM35" s="18">
        <f>VLOOKUP($CK35&amp;"_"&amp;$AZ$7,データシート1!$A:$BT,MATCH("ca_太陽光発電（10kW未満）",データシート1!$A$1:$BT$1,0),0)</f>
        <v>1593</v>
      </c>
      <c r="CN35" s="18">
        <f>VLOOKUP($CK35&amp;"_"&amp;$AZ$5,データシート1!$A:$BT,MATCH("ab_家庭",データシート1!$A$1:$BT$1,0),0)</f>
        <v>13971</v>
      </c>
      <c r="CO35" s="223">
        <f t="shared" si="15"/>
        <v>0.11402190251234701</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16209</v>
      </c>
      <c r="AY36" s="18" t="str">
        <f>IF(IFERROR(比較地域マスタ!$Z29,"")=0,"",IFERROR(比較地域マスタ!$Z29,""))</f>
        <v>小矢部市</v>
      </c>
      <c r="BC36" s="844" t="str">
        <f t="shared" si="0"/>
        <v>16209</v>
      </c>
      <c r="BD36" s="1031" t="str">
        <f t="shared" si="2"/>
        <v>小矢部市</v>
      </c>
      <c r="BE36" s="34">
        <f>VLOOKUP($BC36&amp;"_"&amp;$AZ$7,データシート1!$A:$BT,MATCH("cb_"&amp;BE$12,データシート1!$A$1:$BT$1,0),0)</f>
        <v>2932.2389999999987</v>
      </c>
      <c r="BF36" s="34">
        <f>VLOOKUP($BC36&amp;"_"&amp;$AZ$7,データシート1!$A:$BT,MATCH("cb_"&amp;BF$12,データシート1!$A$1:$BT$1,0),0)</f>
        <v>24541.800000000003</v>
      </c>
      <c r="BG36" s="34">
        <f>VLOOKUP($BC36&amp;"_"&amp;$AZ$7,データシート1!$A:$BT,MATCH("cb_"&amp;BG$12,データシート1!$A$1:$BT$1,0),0)</f>
        <v>1800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29274.039000000001</v>
      </c>
      <c r="BL36" s="36"/>
      <c r="BM36" s="844" t="str">
        <f t="shared" si="4"/>
        <v>16209</v>
      </c>
      <c r="BN36" s="1031" t="str">
        <f t="shared" si="5"/>
        <v>小矢部市</v>
      </c>
      <c r="BO36" s="34">
        <f>BE36*VLOOKUP(BO$12,別紙!$B$4:$E$10,MATCH("設備利用率",別紙!$B$4:$E$4,0),0)/100*8760/10^3</f>
        <v>3519.0386686799984</v>
      </c>
      <c r="BP36" s="34">
        <f>BF36*VLOOKUP(BP$12,別紙!$B$4:$E$10,MATCH("設備利用率",別紙!$B$4:$E$4,0),0)/100*8760/10^3</f>
        <v>32462.911368000005</v>
      </c>
      <c r="BQ36" s="34">
        <f>BG36*VLOOKUP(BQ$12,別紙!$B$4:$E$10,MATCH("設備利用率",別紙!$B$4:$E$4,0),0)/100*8760/10^3</f>
        <v>3910.4639999999999</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39892.414036680006</v>
      </c>
      <c r="BV36" s="36"/>
      <c r="BW36" s="33" t="str">
        <f t="shared" si="7"/>
        <v>16209</v>
      </c>
      <c r="BX36" s="33" t="str">
        <f t="shared" si="8"/>
        <v>小矢部市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221443.35155966243</v>
      </c>
      <c r="BZ36" s="36"/>
      <c r="CA36" s="33" t="str">
        <f t="shared" si="9"/>
        <v>16209</v>
      </c>
      <c r="CB36" s="33" t="str">
        <f t="shared" si="10"/>
        <v>小矢部市</v>
      </c>
      <c r="CC36" s="223">
        <f t="shared" si="11"/>
        <v>1.5891371964409057E-2</v>
      </c>
      <c r="CD36" s="223">
        <f t="shared" si="16"/>
        <v>0.14659691130647323</v>
      </c>
      <c r="CE36" s="223">
        <f t="shared" si="17"/>
        <v>1.7658981281027181E-2</v>
      </c>
      <c r="CF36" s="223">
        <f t="shared" si="18"/>
        <v>0</v>
      </c>
      <c r="CG36" s="223">
        <f t="shared" si="19"/>
        <v>0</v>
      </c>
      <c r="CH36" s="223">
        <f t="shared" si="20"/>
        <v>0</v>
      </c>
      <c r="CI36" s="223">
        <f t="shared" si="12"/>
        <v>0.18014726455190949</v>
      </c>
      <c r="CK36" s="18" t="str">
        <f t="shared" si="13"/>
        <v>16209</v>
      </c>
      <c r="CL36" s="18" t="str">
        <f t="shared" si="14"/>
        <v>小矢部市</v>
      </c>
      <c r="CM36" s="18">
        <f>VLOOKUP($CK36&amp;"_"&amp;$AZ$7,データシート1!$A:$BT,MATCH("ca_太陽光発電（10kW未満）",データシート1!$A$1:$BT$1,0),0)</f>
        <v>592</v>
      </c>
      <c r="CN36" s="18">
        <f>VLOOKUP($CK36&amp;"_"&amp;$AZ$5,データシート1!$A:$BT,MATCH("ab_家庭",データシート1!$A$1:$BT$1,0),0)</f>
        <v>10599</v>
      </c>
      <c r="CO36" s="223">
        <f t="shared" si="15"/>
        <v>5.5854325879799979E-2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23441</v>
      </c>
      <c r="AY37" s="18" t="str">
        <f>IF(IFERROR(比較地域マスタ!$Z30,"")=0,"",IFERROR(比較地域マスタ!$Z30,""))</f>
        <v>阿久比町</v>
      </c>
      <c r="BC37" s="844" t="str">
        <f t="shared" si="0"/>
        <v>23441</v>
      </c>
      <c r="BD37" s="1031" t="str">
        <f t="shared" si="2"/>
        <v>阿久比町</v>
      </c>
      <c r="BE37" s="34">
        <f>VLOOKUP($BC37&amp;"_"&amp;$AZ$7,データシート1!$A:$BT,MATCH("cb_"&amp;BE$12,データシート1!$A$1:$BT$1,0),0)</f>
        <v>7971.7999999999847</v>
      </c>
      <c r="BF37" s="34">
        <f>VLOOKUP($BC37&amp;"_"&amp;$AZ$7,データシート1!$A:$BT,MATCH("cb_"&amp;BF$12,データシート1!$A$1:$BT$1,0),0)</f>
        <v>21167.699999999993</v>
      </c>
      <c r="BG37" s="34">
        <f>VLOOKUP($BC37&amp;"_"&amp;$AZ$7,データシート1!$A:$BT,MATCH("cb_"&amp;BG$12,データシート1!$A$1:$BT$1,0),0)</f>
        <v>12</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29151.499999999978</v>
      </c>
      <c r="BL37" s="36"/>
      <c r="BM37" s="844" t="str">
        <f t="shared" si="4"/>
        <v>23441</v>
      </c>
      <c r="BN37" s="1031" t="str">
        <f t="shared" si="5"/>
        <v>阿久比町</v>
      </c>
      <c r="BO37" s="34">
        <f>BE37*VLOOKUP(BO$12,別紙!$B$4:$E$10,MATCH("設備利用率",別紙!$B$4:$E$4,0),0)/100*8760/10^3</f>
        <v>9567.1166159999793</v>
      </c>
      <c r="BP37" s="34">
        <f>BF37*VLOOKUP(BP$12,別紙!$B$4:$E$10,MATCH("設備利用率",別紙!$B$4:$E$4,0),0)/100*8760/10^3</f>
        <v>27999.78685199999</v>
      </c>
      <c r="BQ37" s="34">
        <f>BG37*VLOOKUP(BQ$12,別紙!$B$4:$E$10,MATCH("設備利用率",別紙!$B$4:$E$4,0),0)/100*8760/10^3</f>
        <v>26.069760000000002</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37592.973227999966</v>
      </c>
      <c r="BV37" s="36"/>
      <c r="BW37" s="33" t="str">
        <f t="shared" si="7"/>
        <v>23441</v>
      </c>
      <c r="BX37" s="33" t="str">
        <f t="shared" si="8"/>
        <v>阿久比町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128475.69089047662</v>
      </c>
      <c r="BZ37" s="36"/>
      <c r="CA37" s="33" t="str">
        <f t="shared" si="9"/>
        <v>23441</v>
      </c>
      <c r="CB37" s="33" t="str">
        <f t="shared" si="10"/>
        <v>阿久比町</v>
      </c>
      <c r="CC37" s="223">
        <f t="shared" si="11"/>
        <v>7.4466356628942257E-2</v>
      </c>
      <c r="CD37" s="223">
        <f t="shared" si="16"/>
        <v>0.21793840264980044</v>
      </c>
      <c r="CE37" s="223">
        <f t="shared" si="17"/>
        <v>2.0291589653504208E-4</v>
      </c>
      <c r="CF37" s="223">
        <f t="shared" si="18"/>
        <v>0</v>
      </c>
      <c r="CG37" s="223">
        <f t="shared" si="19"/>
        <v>0</v>
      </c>
      <c r="CH37" s="223">
        <f t="shared" si="20"/>
        <v>0</v>
      </c>
      <c r="CI37" s="223">
        <f t="shared" si="12"/>
        <v>0.29260767517527769</v>
      </c>
      <c r="CK37" s="18" t="str">
        <f t="shared" si="13"/>
        <v>23441</v>
      </c>
      <c r="CL37" s="18" t="str">
        <f t="shared" si="14"/>
        <v>阿久比町</v>
      </c>
      <c r="CM37" s="18">
        <f>VLOOKUP($CK37&amp;"_"&amp;$AZ$7,データシート1!$A:$BT,MATCH("ca_太陽光発電（10kW未満）",データシート1!$A$1:$BT$1,0),0)</f>
        <v>1713</v>
      </c>
      <c r="CN37" s="18">
        <f>VLOOKUP($CK37&amp;"_"&amp;$AZ$5,データシート1!$A:$BT,MATCH("ab_家庭",データシート1!$A$1:$BT$1,0),0)</f>
        <v>10953</v>
      </c>
      <c r="CO37" s="223">
        <f t="shared" si="15"/>
        <v>0.1563955080799781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22222</v>
      </c>
      <c r="AY38" s="18" t="str">
        <f>IF(IFERROR(比較地域マスタ!$Z31,"")=0,"",IFERROR(比較地域マスタ!$Z31,""))</f>
        <v>伊豆市</v>
      </c>
      <c r="BC38" s="844" t="str">
        <f t="shared" si="0"/>
        <v>22222</v>
      </c>
      <c r="BD38" s="1031" t="str">
        <f t="shared" si="2"/>
        <v>伊豆市</v>
      </c>
      <c r="BE38" s="34">
        <f>VLOOKUP($BC38&amp;"_"&amp;$AZ$7,データシート1!$A:$BT,MATCH("cb_"&amp;BE$12,データシート1!$A$1:$BT$1,0),0)</f>
        <v>4454.3000000000038</v>
      </c>
      <c r="BF38" s="34">
        <f>VLOOKUP($BC38&amp;"_"&amp;$AZ$7,データシート1!$A:$BT,MATCH("cb_"&amp;BF$12,データシート1!$A$1:$BT$1,0),0)</f>
        <v>22073.699999999997</v>
      </c>
      <c r="BG38" s="34">
        <f>VLOOKUP($BC38&amp;"_"&amp;$AZ$7,データシート1!$A:$BT,MATCH("cb_"&amp;BG$12,データシート1!$A$1:$BT$1,0),0)</f>
        <v>0</v>
      </c>
      <c r="BH38" s="34">
        <f>VLOOKUP($BC38&amp;"_"&amp;$AZ$7,データシート1!$A:$BT,MATCH("cb_"&amp;BH$12,データシート1!$A$1:$BT$1,0),0)</f>
        <v>3785.5</v>
      </c>
      <c r="BI38" s="34">
        <f>VLOOKUP($BC38&amp;"_"&amp;$AZ$7,データシート1!$A:$BT,MATCH("cb_"&amp;BI$12,データシート1!$A$1:$BT$1,0),0)</f>
        <v>0</v>
      </c>
      <c r="BJ38" s="34">
        <f>VLOOKUP($BC38&amp;"_"&amp;$AZ$7,データシート1!$A:$BT,MATCH("cb_"&amp;BJ$12,データシート1!$A$1:$BT$1,0),0)</f>
        <v>811.81200000000001</v>
      </c>
      <c r="BK38" s="34">
        <f t="shared" si="3"/>
        <v>31125.312000000002</v>
      </c>
      <c r="BL38" s="36"/>
      <c r="BM38" s="844" t="str">
        <f t="shared" si="4"/>
        <v>22222</v>
      </c>
      <c r="BN38" s="1031" t="str">
        <f t="shared" si="5"/>
        <v>伊豆市</v>
      </c>
      <c r="BO38" s="34">
        <f>BE38*VLOOKUP(BO$12,別紙!$B$4:$E$10,MATCH("設備利用率",別紙!$B$4:$E$4,0),0)/100*8760/10^3</f>
        <v>5345.6945160000041</v>
      </c>
      <c r="BP38" s="34">
        <f>BF38*VLOOKUP(BP$12,別紙!$B$4:$E$10,MATCH("設備利用率",別紙!$B$4:$E$4,0),0)/100*8760/10^3</f>
        <v>29198.207411999992</v>
      </c>
      <c r="BQ38" s="34">
        <f>BG38*VLOOKUP(BQ$12,別紙!$B$4:$E$10,MATCH("設備利用率",別紙!$B$4:$E$4,0),0)/100*8760/10^3</f>
        <v>0</v>
      </c>
      <c r="BR38" s="34">
        <f>BH38*VLOOKUP(BR$12,別紙!$B$4:$E$10,MATCH("設備利用率",別紙!$B$4:$E$4,0),0)/100*8760/10^3</f>
        <v>19896.588</v>
      </c>
      <c r="BS38" s="34">
        <f>BI38*VLOOKUP(BS$12,別紙!$B$4:$E$10,MATCH("設備利用率",別紙!$B$4:$E$4,0),0)/100*8760/10^3</f>
        <v>0</v>
      </c>
      <c r="BT38" s="34">
        <f>BJ38*VLOOKUP(BT$12,別紙!$B$4:$E$10,MATCH("設備利用率",別紙!$B$4:$E$4,0),0)/100*8760/10^3</f>
        <v>5689.1784960000005</v>
      </c>
      <c r="BU38" s="34">
        <f t="shared" si="6"/>
        <v>60129.668423999996</v>
      </c>
      <c r="BV38" s="36"/>
      <c r="BW38" s="33" t="str">
        <f t="shared" si="7"/>
        <v>22222</v>
      </c>
      <c r="BX38" s="33" t="str">
        <f t="shared" si="8"/>
        <v>伊豆市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147381.3526140805</v>
      </c>
      <c r="BZ38" s="36"/>
      <c r="CA38" s="33" t="str">
        <f t="shared" si="9"/>
        <v>22222</v>
      </c>
      <c r="CB38" s="33" t="str">
        <f t="shared" si="10"/>
        <v>伊豆市</v>
      </c>
      <c r="CC38" s="223">
        <f t="shared" si="11"/>
        <v>3.6271172853174695E-2</v>
      </c>
      <c r="CD38" s="223">
        <f t="shared" si="16"/>
        <v>0.19811330873353958</v>
      </c>
      <c r="CE38" s="223">
        <f t="shared" si="17"/>
        <v>0</v>
      </c>
      <c r="CF38" s="223">
        <f t="shared" si="18"/>
        <v>0.13500071513184853</v>
      </c>
      <c r="CG38" s="223">
        <f t="shared" si="19"/>
        <v>0</v>
      </c>
      <c r="CH38" s="223">
        <f t="shared" si="20"/>
        <v>3.8601752495087821E-2</v>
      </c>
      <c r="CI38" s="223">
        <f t="shared" si="12"/>
        <v>0.40798694921365064</v>
      </c>
      <c r="CK38" s="18" t="str">
        <f t="shared" si="13"/>
        <v>22222</v>
      </c>
      <c r="CL38" s="18" t="str">
        <f t="shared" si="14"/>
        <v>伊豆市</v>
      </c>
      <c r="CM38" s="18">
        <f>VLOOKUP($CK38&amp;"_"&amp;$AZ$7,データシート1!$A:$BT,MATCH("ca_太陽光発電（10kW未満）",データシート1!$A$1:$BT$1,0),0)</f>
        <v>921</v>
      </c>
      <c r="CN38" s="18">
        <f>VLOOKUP($CK38&amp;"_"&amp;$AZ$5,データシート1!$A:$BT,MATCH("ab_家庭",データシート1!$A$1:$BT$1,0),0)</f>
        <v>13470</v>
      </c>
      <c r="CO38" s="223">
        <f t="shared" si="15"/>
        <v>6.8374164810690419E-2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28225</v>
      </c>
      <c r="AY39" s="18" t="str">
        <f>IF(IFERROR(比較地域マスタ!$Z32,"")=0,"",IFERROR(比較地域マスタ!$Z32,""))</f>
        <v>朝来市</v>
      </c>
      <c r="BC39" s="844" t="str">
        <f t="shared" si="0"/>
        <v>28225</v>
      </c>
      <c r="BD39" s="1031" t="str">
        <f t="shared" si="2"/>
        <v>朝来市</v>
      </c>
      <c r="BE39" s="34">
        <f>VLOOKUP($BC39&amp;"_"&amp;$AZ$7,データシート1!$A:$BT,MATCH("cb_"&amp;BE$12,データシート1!$A$1:$BT$1,0),0)</f>
        <v>3994.3000000000029</v>
      </c>
      <c r="BF39" s="34">
        <f>VLOOKUP($BC39&amp;"_"&amp;$AZ$7,データシート1!$A:$BT,MATCH("cb_"&amp;BF$12,データシート1!$A$1:$BT$1,0),0)</f>
        <v>19305.100000000002</v>
      </c>
      <c r="BG39" s="34">
        <f>VLOOKUP($BC39&amp;"_"&amp;$AZ$7,データシート1!$A:$BT,MATCH("cb_"&amp;BG$12,データシート1!$A$1:$BT$1,0),0)</f>
        <v>0</v>
      </c>
      <c r="BH39" s="34">
        <f>VLOOKUP($BC39&amp;"_"&amp;$AZ$7,データシート1!$A:$BT,MATCH("cb_"&amp;BH$12,データシート1!$A$1:$BT$1,0),0)</f>
        <v>716.7</v>
      </c>
      <c r="BI39" s="34">
        <f>VLOOKUP($BC39&amp;"_"&amp;$AZ$7,データシート1!$A:$BT,MATCH("cb_"&amp;BI$12,データシート1!$A$1:$BT$1,0),0)</f>
        <v>0</v>
      </c>
      <c r="BJ39" s="34">
        <f>VLOOKUP($BC39&amp;"_"&amp;$AZ$7,データシート1!$A:$BT,MATCH("cb_"&amp;BJ$12,データシート1!$A$1:$BT$1,0),0)</f>
        <v>5981</v>
      </c>
      <c r="BK39" s="34">
        <f t="shared" si="3"/>
        <v>29997.100000000006</v>
      </c>
      <c r="BL39" s="36"/>
      <c r="BM39" s="844" t="str">
        <f t="shared" si="4"/>
        <v>28225</v>
      </c>
      <c r="BN39" s="1031" t="str">
        <f t="shared" si="5"/>
        <v>朝来市</v>
      </c>
      <c r="BO39" s="34">
        <f>BE39*VLOOKUP(BO$12,別紙!$B$4:$E$10,MATCH("設備利用率",別紙!$B$4:$E$4,0),0)/100*8760/10^3</f>
        <v>4793.6393160000034</v>
      </c>
      <c r="BP39" s="34">
        <f>BF39*VLOOKUP(BP$12,別紙!$B$4:$E$10,MATCH("設備利用率",別紙!$B$4:$E$4,0),0)/100*8760/10^3</f>
        <v>25536.014075999996</v>
      </c>
      <c r="BQ39" s="34">
        <f>BG39*VLOOKUP(BQ$12,別紙!$B$4:$E$10,MATCH("設備利用率",別紙!$B$4:$E$4,0),0)/100*8760/10^3</f>
        <v>0</v>
      </c>
      <c r="BR39" s="34">
        <f>BH39*VLOOKUP(BR$12,別紙!$B$4:$E$10,MATCH("設備利用率",別紙!$B$4:$E$4,0),0)/100*8760/10^3</f>
        <v>3766.9751999999999</v>
      </c>
      <c r="BS39" s="34">
        <f>BI39*VLOOKUP(BS$12,別紙!$B$4:$E$10,MATCH("設備利用率",別紙!$B$4:$E$4,0),0)/100*8760/10^3</f>
        <v>0</v>
      </c>
      <c r="BT39" s="34">
        <f>BJ39*VLOOKUP(BT$12,別紙!$B$4:$E$10,MATCH("設備利用率",別紙!$B$4:$E$4,0),0)/100*8760/10^3</f>
        <v>41914.847999999998</v>
      </c>
      <c r="BU39" s="34">
        <f t="shared" si="6"/>
        <v>76011.476591999992</v>
      </c>
      <c r="BV39" s="36"/>
      <c r="BW39" s="33" t="str">
        <f t="shared" si="7"/>
        <v>28225</v>
      </c>
      <c r="BX39" s="33" t="str">
        <f t="shared" si="8"/>
        <v>朝来市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171662.36651274579</v>
      </c>
      <c r="BZ39" s="36"/>
      <c r="CA39" s="33" t="str">
        <f t="shared" si="9"/>
        <v>28225</v>
      </c>
      <c r="CB39" s="33" t="str">
        <f t="shared" si="10"/>
        <v>朝来市</v>
      </c>
      <c r="CC39" s="223">
        <f t="shared" si="11"/>
        <v>2.7924812021300427E-2</v>
      </c>
      <c r="CD39" s="223">
        <f t="shared" si="16"/>
        <v>0.14875720633913064</v>
      </c>
      <c r="CE39" s="223">
        <f t="shared" si="17"/>
        <v>0</v>
      </c>
      <c r="CF39" s="223">
        <f t="shared" si="18"/>
        <v>2.1944094541655437E-2</v>
      </c>
      <c r="CG39" s="223">
        <f t="shared" si="19"/>
        <v>0</v>
      </c>
      <c r="CH39" s="223">
        <f t="shared" si="20"/>
        <v>0.24417027943563771</v>
      </c>
      <c r="CI39" s="223">
        <f t="shared" si="12"/>
        <v>0.44279639233772417</v>
      </c>
      <c r="CK39" s="18" t="str">
        <f t="shared" si="13"/>
        <v>28225</v>
      </c>
      <c r="CL39" s="18" t="str">
        <f t="shared" si="14"/>
        <v>朝来市</v>
      </c>
      <c r="CM39" s="18">
        <f>VLOOKUP($CK39&amp;"_"&amp;$AZ$7,データシート1!$A:$BT,MATCH("ca_太陽光発電（10kW未満）",データシート1!$A$1:$BT$1,0),0)</f>
        <v>866</v>
      </c>
      <c r="CN39" s="18">
        <f>VLOOKUP($CK39&amp;"_"&amp;$AZ$5,データシート1!$A:$BT,MATCH("ab_家庭",データシート1!$A$1:$BT$1,0),0)</f>
        <v>12294</v>
      </c>
      <c r="CO39" s="223">
        <f t="shared" si="15"/>
        <v>7.0440865462827393E-2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11465</v>
      </c>
      <c r="AY40" s="18" t="str">
        <f>IF(IFERROR(比較地域マスタ!$Z33,"")=0,"",IFERROR(比較地域マスタ!$Z33,""))</f>
        <v>松伏町</v>
      </c>
      <c r="BC40" s="844" t="str">
        <f t="shared" si="0"/>
        <v>11465</v>
      </c>
      <c r="BD40" s="1031" t="str">
        <f t="shared" si="2"/>
        <v>松伏町</v>
      </c>
      <c r="BE40" s="34">
        <f>VLOOKUP($BC40&amp;"_"&amp;$AZ$7,データシート1!$A:$BT,MATCH("cb_"&amp;BE$12,データシート1!$A$1:$BT$1,0),0)</f>
        <v>2699.9000000000019</v>
      </c>
      <c r="BF40" s="34">
        <f>VLOOKUP($BC40&amp;"_"&amp;$AZ$7,データシート1!$A:$BT,MATCH("cb_"&amp;BF$12,データシート1!$A$1:$BT$1,0),0)</f>
        <v>3759.1000000000004</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6459.0000000000018</v>
      </c>
      <c r="BL40" s="36"/>
      <c r="BM40" s="844" t="str">
        <f t="shared" si="4"/>
        <v>11465</v>
      </c>
      <c r="BN40" s="1031" t="str">
        <f t="shared" si="5"/>
        <v>松伏町</v>
      </c>
      <c r="BO40" s="34">
        <f>BE40*VLOOKUP(BO$12,別紙!$B$4:$E$10,MATCH("設備利用率",別紙!$B$4:$E$4,0),0)/100*8760/10^3</f>
        <v>3240.2039880000025</v>
      </c>
      <c r="BP40" s="34">
        <f>BF40*VLOOKUP(BP$12,別紙!$B$4:$E$10,MATCH("設備利用率",別紙!$B$4:$E$4,0),0)/100*8760/10^3</f>
        <v>4972.3871160000008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8212.5911040000028</v>
      </c>
      <c r="BV40" s="36"/>
      <c r="BW40" s="33" t="str">
        <f t="shared" si="7"/>
        <v>11465</v>
      </c>
      <c r="BX40" s="33" t="str">
        <f t="shared" si="8"/>
        <v>松伏町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108811.53171830889</v>
      </c>
      <c r="BZ40" s="36"/>
      <c r="CA40" s="33" t="str">
        <f t="shared" si="9"/>
        <v>11465</v>
      </c>
      <c r="CB40" s="33" t="str">
        <f t="shared" si="10"/>
        <v>松伏町</v>
      </c>
      <c r="CC40" s="223">
        <f t="shared" si="11"/>
        <v>2.9778130468636699E-2</v>
      </c>
      <c r="CD40" s="223">
        <f t="shared" si="16"/>
        <v>4.5697244009692904E-2</v>
      </c>
      <c r="CE40" s="223">
        <f t="shared" si="17"/>
        <v>0</v>
      </c>
      <c r="CF40" s="223">
        <f t="shared" si="18"/>
        <v>0</v>
      </c>
      <c r="CG40" s="223">
        <f t="shared" si="19"/>
        <v>0</v>
      </c>
      <c r="CH40" s="223">
        <f t="shared" si="20"/>
        <v>0</v>
      </c>
      <c r="CI40" s="223">
        <f t="shared" si="12"/>
        <v>7.5475374478329596E-2</v>
      </c>
      <c r="CK40" s="18" t="str">
        <f t="shared" si="13"/>
        <v>11465</v>
      </c>
      <c r="CL40" s="18" t="str">
        <f t="shared" si="14"/>
        <v>松伏町</v>
      </c>
      <c r="CM40" s="18">
        <f>VLOOKUP($CK40&amp;"_"&amp;$AZ$7,データシート1!$A:$BT,MATCH("ca_太陽光発電（10kW未満）",データシート1!$A$1:$BT$1,0),0)</f>
        <v>614</v>
      </c>
      <c r="CN40" s="18">
        <f>VLOOKUP($CK40&amp;"_"&amp;$AZ$5,データシート1!$A:$BT,MATCH("ab_家庭",データシート1!$A$1:$BT$1,0),0)</f>
        <v>12263</v>
      </c>
      <c r="CO40" s="223">
        <f t="shared" si="15"/>
        <v>5.0069314197178506E-2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29344</v>
      </c>
      <c r="AY41" s="18" t="str">
        <f>IF(IFERROR(比較地域マスタ!$Z34,"")=0,"",IFERROR(比較地域マスタ!$Z34,""))</f>
        <v>斑鳩町</v>
      </c>
      <c r="BC41" s="844" t="str">
        <f t="shared" si="0"/>
        <v>29344</v>
      </c>
      <c r="BD41" s="1031" t="str">
        <f t="shared" si="2"/>
        <v>斑鳩町</v>
      </c>
      <c r="BE41" s="34">
        <f>VLOOKUP($BC41&amp;"_"&amp;$AZ$7,データシート1!$A:$BT,MATCH("cb_"&amp;BE$12,データシート1!$A$1:$BT$1,0),0)</f>
        <v>4609.1000000000049</v>
      </c>
      <c r="BF41" s="34">
        <f>VLOOKUP($BC41&amp;"_"&amp;$AZ$7,データシート1!$A:$BT,MATCH("cb_"&amp;BF$12,データシート1!$A$1:$BT$1,0),0)</f>
        <v>2388.3999999999996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6997.5000000000045</v>
      </c>
      <c r="BL41" s="36"/>
      <c r="BM41" s="844" t="str">
        <f t="shared" si="4"/>
        <v>29344</v>
      </c>
      <c r="BN41" s="1031" t="str">
        <f t="shared" si="5"/>
        <v>斑鳩町</v>
      </c>
      <c r="BO41" s="34">
        <f>BE41*VLOOKUP(BO$12,別紙!$B$4:$E$10,MATCH("設備利用率",別紙!$B$4:$E$4,0),0)/100*8760/10^3</f>
        <v>5531.4730920000056</v>
      </c>
      <c r="BP41" s="34">
        <f>BF41*VLOOKUP(BP$12,別紙!$B$4:$E$10,MATCH("設備利用率",別紙!$B$4:$E$4,0),0)/100*8760/10^3</f>
        <v>3159.2799839999998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8690.7530760000045</v>
      </c>
      <c r="BV41" s="36"/>
      <c r="BW41" s="33" t="str">
        <f t="shared" si="7"/>
        <v>29344</v>
      </c>
      <c r="BX41" s="33" t="str">
        <f t="shared" si="8"/>
        <v>斑鳩町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109793.75651186959</v>
      </c>
      <c r="BZ41" s="36"/>
      <c r="CA41" s="33" t="str">
        <f t="shared" si="9"/>
        <v>29344</v>
      </c>
      <c r="CB41" s="33" t="str">
        <f t="shared" si="10"/>
        <v>斑鳩町</v>
      </c>
      <c r="CC41" s="223">
        <f t="shared" si="11"/>
        <v>5.0380579622503474E-2</v>
      </c>
      <c r="CD41" s="223">
        <f t="shared" si="16"/>
        <v>2.8774677944992767E-2</v>
      </c>
      <c r="CE41" s="223">
        <f t="shared" si="17"/>
        <v>0</v>
      </c>
      <c r="CF41" s="223">
        <f t="shared" si="18"/>
        <v>0</v>
      </c>
      <c r="CG41" s="223">
        <f t="shared" si="19"/>
        <v>0</v>
      </c>
      <c r="CH41" s="223">
        <f t="shared" si="20"/>
        <v>0</v>
      </c>
      <c r="CI41" s="223">
        <f t="shared" si="12"/>
        <v>7.9155257567496237E-2</v>
      </c>
      <c r="CK41" s="18" t="str">
        <f t="shared" si="13"/>
        <v>29344</v>
      </c>
      <c r="CL41" s="18" t="str">
        <f t="shared" si="14"/>
        <v>斑鳩町</v>
      </c>
      <c r="CM41" s="18">
        <f>VLOOKUP($CK41&amp;"_"&amp;$AZ$7,データシート1!$A:$BT,MATCH("ca_太陽光発電（10kW未満）",データシート1!$A$1:$BT$1,0),0)</f>
        <v>1010</v>
      </c>
      <c r="CN41" s="18">
        <f>VLOOKUP($CK41&amp;"_"&amp;$AZ$5,データシート1!$A:$BT,MATCH("ab_家庭",データシート1!$A$1:$BT$1,0),0)</f>
        <v>12139</v>
      </c>
      <c r="CO41" s="223">
        <f t="shared" si="15"/>
        <v>8.3202899744624761E-2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45383</v>
      </c>
      <c r="AY72" s="18" t="str">
        <f>IF(IFERROR(比較地域マスタ!$AE7,"")=0,"",IFERROR(比較地域マスタ!$AE7,""))</f>
        <v>綾町</v>
      </c>
      <c r="AZ72" s="16"/>
      <c r="BA72" s="22">
        <v>1</v>
      </c>
      <c r="BB72" s="22">
        <v>1</v>
      </c>
      <c r="BC72" s="18" t="str">
        <f>AX72</f>
        <v>45383</v>
      </c>
      <c r="BD72" s="18" t="str">
        <f>AY72</f>
        <v>綾町</v>
      </c>
      <c r="BE72" s="33">
        <f>VLOOKUP(BC72&amp;"_"&amp;$AZ$9,データシート3!A:AB,MATCH("ea_"&amp;"太陽光（建物系）"&amp;"_年間発電",データシート3!$A$1:$AB$1,0),0)/10^3+VLOOKUP(BC72&amp;"_"&amp;$AZ$9,データシート3!A:AB,MATCH("ea_"&amp;"太陽光（土地系）"&amp;"_年間発電",データシート3!$A$1:$AB$1,0),0)/10^3</f>
        <v>217093.91999999995</v>
      </c>
      <c r="BF72" s="33">
        <f>VLOOKUP(BC72&amp;"_"&amp;$AZ$9,データシート3!A:AB,MATCH("ea_"&amp;"風力（陸上）"&amp;"_年間発電",データシート3!$A$1:$AB$1,0),0)/10^3</f>
        <v>89914.808999999979</v>
      </c>
      <c r="BG72" s="33">
        <f>VLOOKUP(BC72&amp;"_"&amp;$AZ$9,データシート3!A:AB,MATCH("ea_"&amp;"中小水（河川）"&amp;"_年間発電",データシート3!$A$1:$AB$1,0),0)/10^3+VLOOKUP(BC72&amp;"_"&amp;$AZ$9,データシート3!A:AB,MATCH("ea_"&amp;"中小水（農業用水路）"&amp;"_年間発電",データシート3!$A$1:$AB$1,0),0)/10^3</f>
        <v>54767.285000000003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361776.01399999997</v>
      </c>
      <c r="BJ72" s="33">
        <f>(VLOOKUP($BC72&amp;"_"&amp;$AZ$8,データシート3!$A:$AN,MATCH("da_合計",データシート3!$A$1:$AN$1,0),0))/10^3</f>
        <v>43979.042248135484</v>
      </c>
      <c r="BK72" s="33">
        <f t="shared" ref="BK72:BK103" si="21">BI72-BJ72</f>
        <v>317796.97175186448</v>
      </c>
      <c r="BL72" s="33">
        <f t="shared" ref="BL72:BL103" si="22">IF(BK72&gt;0,0,BK72)</f>
        <v>0</v>
      </c>
      <c r="BM72" s="33">
        <f t="shared" ref="BM72:BM103" si="23">IF(BK72&gt;0,BK72,0)</f>
        <v>317796.97175186448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45209</v>
      </c>
      <c r="AY73" s="18" t="str">
        <f>IF(IFERROR(比較地域マスタ!$AE8,"")=0,"",IFERROR(比較地域マスタ!$AE8,""))</f>
        <v>えびの市</v>
      </c>
      <c r="AZ73" s="16"/>
      <c r="BA73" s="22">
        <v>2</v>
      </c>
      <c r="BB73" s="22">
        <v>1</v>
      </c>
      <c r="BC73" s="18" t="str">
        <f t="shared" ref="BC73:BC136" si="24">AX73</f>
        <v>45209</v>
      </c>
      <c r="BD73" s="18" t="str">
        <f t="shared" ref="BD73:BD136" si="25">AY73</f>
        <v>えびの市</v>
      </c>
      <c r="BE73" s="33">
        <f>VLOOKUP(BC73&amp;"_"&amp;$AZ$9,データシート3!A:AB,MATCH("ea_"&amp;"太陽光（建物系）"&amp;"_年間発電",データシート3!$A$1:$AB$1,0),0)/10^3+VLOOKUP(BC73&amp;"_"&amp;$AZ$9,データシート3!A:AB,MATCH("ea_"&amp;"太陽光（土地系）"&amp;"_年間発電",データシート3!$A$1:$AB$1,0),0)/10^3</f>
        <v>1159347.8670000001</v>
      </c>
      <c r="BF73" s="33">
        <f>VLOOKUP(BC73&amp;"_"&amp;$AZ$9,データシート3!A:AB,MATCH("ea_"&amp;"風力（陸上）"&amp;"_年間発電",データシート3!$A$1:$AB$1,0),0)/10^3</f>
        <v>1222182.666</v>
      </c>
      <c r="BG73" s="33">
        <f>VLOOKUP(BC73&amp;"_"&amp;$AZ$9,データシート3!A:AB,MATCH("ea_"&amp;"中小水（河川）"&amp;"_年間発電",データシート3!$A$1:$AB$1,0),0)/10^3+VLOOKUP(BC73&amp;"_"&amp;$AZ$9,データシート3!A:AB,MATCH("ea_"&amp;"中小水（農業用水路）"&amp;"_年間発電",データシート3!$A$1:$AB$1,0),0)/10^3</f>
        <v>138508.247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1981723.01</v>
      </c>
      <c r="BI73" s="33">
        <f t="shared" ref="BI73:BI136" si="26">SUM(BE73:BH73)</f>
        <v>4501761.79</v>
      </c>
      <c r="BJ73" s="33">
        <f>(VLOOKUP($BC73&amp;"_"&amp;$AZ$8,データシート3!$A:$AN,MATCH("da_合計",データシート3!$A$1:$AN$1,0),0))/10^3</f>
        <v>120564.72157169685</v>
      </c>
      <c r="BK73" s="33">
        <f t="shared" si="21"/>
        <v>4381197.0684283031</v>
      </c>
      <c r="BL73" s="33">
        <f t="shared" si="22"/>
        <v>0</v>
      </c>
      <c r="BM73" s="33">
        <f t="shared" si="23"/>
        <v>4381197.0684283031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45421</v>
      </c>
      <c r="AY74" s="18" t="str">
        <f>IF(IFERROR(比較地域マスタ!$AE9,"")=0,"",IFERROR(比較地域マスタ!$AE9,""))</f>
        <v>門川町</v>
      </c>
      <c r="AZ74" s="16"/>
      <c r="BA74" s="22">
        <v>3</v>
      </c>
      <c r="BB74" s="22">
        <v>1</v>
      </c>
      <c r="BC74" s="18" t="str">
        <f t="shared" si="24"/>
        <v>45421</v>
      </c>
      <c r="BD74" s="18" t="str">
        <f t="shared" si="25"/>
        <v>門川町</v>
      </c>
      <c r="BE74" s="33">
        <f>VLOOKUP(BC74&amp;"_"&amp;$AZ$9,データシート3!A:AB,MATCH("ea_"&amp;"太陽光（建物系）"&amp;"_年間発電",データシート3!$A$1:$AB$1,0),0)/10^3+VLOOKUP(BC74&amp;"_"&amp;$AZ$9,データシート3!A:AB,MATCH("ea_"&amp;"太陽光（土地系）"&amp;"_年間発電",データシート3!$A$1:$AB$1,0),0)/10^3</f>
        <v>189514.01100000006</v>
      </c>
      <c r="BF74" s="33">
        <f>VLOOKUP(BC74&amp;"_"&amp;$AZ$9,データシート3!A:AB,MATCH("ea_"&amp;"風力（陸上）"&amp;"_年間発電",データシート3!$A$1:$AB$1,0),0)/10^3</f>
        <v>3849.9299999999994</v>
      </c>
      <c r="BG74" s="33">
        <f>VLOOKUP(BC74&amp;"_"&amp;$AZ$9,データシート3!A:AB,MATCH("ea_"&amp;"中小水（河川）"&amp;"_年間発電",データシート3!$A$1:$AB$1,0),0)/10^3+VLOOKUP(BC74&amp;"_"&amp;$AZ$9,データシート3!A:AB,MATCH("ea_"&amp;"中小水（農業用水路）"&amp;"_年間発電",データシート3!$A$1:$AB$1,0),0)/10^3</f>
        <v>360.41300000000001</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193724.35400000005</v>
      </c>
      <c r="BJ74" s="33">
        <f>(VLOOKUP($BC74&amp;"_"&amp;$AZ$8,データシート3!$A:$AN,MATCH("da_合計",データシート3!$A$1:$AN$1,0),0))/10^3</f>
        <v>94901.508217811424</v>
      </c>
      <c r="BK74" s="33">
        <f t="shared" si="21"/>
        <v>98822.845782188626</v>
      </c>
      <c r="BL74" s="33">
        <f t="shared" si="22"/>
        <v>0</v>
      </c>
      <c r="BM74" s="33">
        <f t="shared" si="23"/>
        <v>98822.845782188626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45405</v>
      </c>
      <c r="AY75" s="18" t="str">
        <f>IF(IFERROR(比較地域マスタ!$AE10,"")=0,"",IFERROR(比較地域マスタ!$AE10,""))</f>
        <v>川南町</v>
      </c>
      <c r="AZ75" s="16"/>
      <c r="BA75" s="22">
        <v>4</v>
      </c>
      <c r="BB75" s="22">
        <v>1</v>
      </c>
      <c r="BC75" s="18" t="str">
        <f t="shared" si="24"/>
        <v>45405</v>
      </c>
      <c r="BD75" s="18" t="str">
        <f t="shared" si="25"/>
        <v>川南町</v>
      </c>
      <c r="BE75" s="33">
        <f>VLOOKUP(BC75&amp;"_"&amp;$AZ$9,データシート3!A:AB,MATCH("ea_"&amp;"太陽光（建物系）"&amp;"_年間発電",データシート3!$A$1:$AB$1,0),0)/10^3+VLOOKUP(BC75&amp;"_"&amp;$AZ$9,データシート3!A:AB,MATCH("ea_"&amp;"太陽光（土地系）"&amp;"_年間発電",データシート3!$A$1:$AB$1,0),0)/10^3</f>
        <v>1245170.3829999999</v>
      </c>
      <c r="BF75" s="33">
        <f>VLOOKUP(BC75&amp;"_"&amp;$AZ$9,データシート3!A:AB,MATCH("ea_"&amp;"風力（陸上）"&amp;"_年間発電",データシート3!$A$1:$AB$1,0),0)/10^3</f>
        <v>7490.9399999999987</v>
      </c>
      <c r="BG75" s="33">
        <f>VLOOKUP(BC75&amp;"_"&amp;$AZ$9,データシート3!A:AB,MATCH("ea_"&amp;"中小水（河川）"&amp;"_年間発電",データシート3!$A$1:$AB$1,0),0)/10^3+VLOOKUP(BC75&amp;"_"&amp;$AZ$9,データシート3!A:AB,MATCH("ea_"&amp;"中小水（農業用水路）"&amp;"_年間発電",データシート3!$A$1:$AB$1,0),0)/10^3</f>
        <v>4848.3909999999996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262.69499999999999</v>
      </c>
      <c r="BI75" s="33">
        <f t="shared" si="26"/>
        <v>1257772.409</v>
      </c>
      <c r="BJ75" s="33">
        <f>(VLOOKUP($BC75&amp;"_"&amp;$AZ$8,データシート3!$A:$AN,MATCH("da_合計",データシート3!$A$1:$AN$1,0),0))/10^3</f>
        <v>138623.18641738602</v>
      </c>
      <c r="BK75" s="33">
        <f t="shared" si="21"/>
        <v>1119149.222582614</v>
      </c>
      <c r="BL75" s="33">
        <f t="shared" si="22"/>
        <v>0</v>
      </c>
      <c r="BM75" s="33">
        <f t="shared" si="23"/>
        <v>1119149.222582614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45404</v>
      </c>
      <c r="AY76" s="18" t="str">
        <f>IF(IFERROR(比較地域マスタ!$AE11,"")=0,"",IFERROR(比較地域マスタ!$AE11,""))</f>
        <v>木城町</v>
      </c>
      <c r="AZ76" s="16"/>
      <c r="BA76" s="22">
        <v>5</v>
      </c>
      <c r="BB76" s="22">
        <v>1</v>
      </c>
      <c r="BC76" s="18" t="str">
        <f t="shared" si="24"/>
        <v>45404</v>
      </c>
      <c r="BD76" s="18" t="str">
        <f t="shared" si="25"/>
        <v>木城町</v>
      </c>
      <c r="BE76" s="33">
        <f>VLOOKUP(BC76&amp;"_"&amp;$AZ$9,データシート3!A:AB,MATCH("ea_"&amp;"太陽光（建物系）"&amp;"_年間発電",データシート3!$A$1:$AB$1,0),0)/10^3+VLOOKUP(BC76&amp;"_"&amp;$AZ$9,データシート3!A:AB,MATCH("ea_"&amp;"太陽光（土地系）"&amp;"_年間発電",データシート3!$A$1:$AB$1,0),0)/10^3</f>
        <v>273531.55200000003</v>
      </c>
      <c r="BF76" s="33">
        <f>VLOOKUP(BC76&amp;"_"&amp;$AZ$9,データシート3!A:AB,MATCH("ea_"&amp;"風力（陸上）"&amp;"_年間発電",データシート3!$A$1:$AB$1,0),0)/10^3</f>
        <v>50219.786</v>
      </c>
      <c r="BG76" s="33">
        <f>VLOOKUP(BC76&amp;"_"&amp;$AZ$9,データシート3!A:AB,MATCH("ea_"&amp;"中小水（河川）"&amp;"_年間発電",データシート3!$A$1:$AB$1,0),0)/10^3+VLOOKUP(BC76&amp;"_"&amp;$AZ$9,データシート3!A:AB,MATCH("ea_"&amp;"中小水（農業用水路）"&amp;"_年間発電",データシート3!$A$1:$AB$1,0),0)/10^3</f>
        <v>10787.573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334538.91100000002</v>
      </c>
      <c r="BJ76" s="33">
        <f>(VLOOKUP($BC76&amp;"_"&amp;$AZ$8,データシート3!$A:$AN,MATCH("da_合計",データシート3!$A$1:$AN$1,0),0))/10^3</f>
        <v>22253.091903241471</v>
      </c>
      <c r="BK76" s="33">
        <f t="shared" si="21"/>
        <v>312285.81909675855</v>
      </c>
      <c r="BL76" s="33">
        <f t="shared" si="22"/>
        <v>0</v>
      </c>
      <c r="BM76" s="33">
        <f t="shared" si="23"/>
        <v>312285.81909675855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45207</v>
      </c>
      <c r="AY77" s="18" t="str">
        <f>IF(IFERROR(比較地域マスタ!$AE12,"")=0,"",IFERROR(比較地域マスタ!$AE12,""))</f>
        <v>串間市</v>
      </c>
      <c r="AZ77" s="16"/>
      <c r="BA77" s="22">
        <v>6</v>
      </c>
      <c r="BB77" s="22">
        <v>1</v>
      </c>
      <c r="BC77" s="18" t="str">
        <f t="shared" si="24"/>
        <v>45207</v>
      </c>
      <c r="BD77" s="18" t="str">
        <f t="shared" si="25"/>
        <v>串間市</v>
      </c>
      <c r="BE77" s="33">
        <f>VLOOKUP(BC77&amp;"_"&amp;$AZ$9,データシート3!A:AB,MATCH("ea_"&amp;"太陽光（建物系）"&amp;"_年間発電",データシート3!$A$1:$AB$1,0),0)/10^3+VLOOKUP(BC77&amp;"_"&amp;$AZ$9,データシート3!A:AB,MATCH("ea_"&amp;"太陽光（土地系）"&amp;"_年間発電",データシート3!$A$1:$AB$1,0),0)/10^3</f>
        <v>954475.77800000005</v>
      </c>
      <c r="BF77" s="33">
        <f>VLOOKUP(BC77&amp;"_"&amp;$AZ$9,データシート3!A:AB,MATCH("ea_"&amp;"風力（陸上）"&amp;"_年間発電",データシート3!$A$1:$AB$1,0),0)/10^3</f>
        <v>1291667.9450000003</v>
      </c>
      <c r="BG77" s="33">
        <f>VLOOKUP(BC77&amp;"_"&amp;$AZ$9,データシート3!A:AB,MATCH("ea_"&amp;"中小水（河川）"&amp;"_年間発電",データシート3!$A$1:$AB$1,0),0)/10^3+VLOOKUP(BC77&amp;"_"&amp;$AZ$9,データシート3!A:AB,MATCH("ea_"&amp;"中小水（農業用水路）"&amp;"_年間発電",データシート3!$A$1:$AB$1,0),0)/10^3</f>
        <v>1715.3019999999997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728.23599999999999</v>
      </c>
      <c r="BI77" s="33">
        <f t="shared" si="26"/>
        <v>2248587.2610000004</v>
      </c>
      <c r="BJ77" s="33">
        <f>(VLOOKUP($BC77&amp;"_"&amp;$AZ$8,データシート3!$A:$AN,MATCH("da_合計",データシート3!$A$1:$AN$1,0),0))/10^3</f>
        <v>81886.228987666516</v>
      </c>
      <c r="BK77" s="33">
        <f t="shared" si="21"/>
        <v>2166701.0320123341</v>
      </c>
      <c r="BL77" s="33">
        <f t="shared" si="22"/>
        <v>0</v>
      </c>
      <c r="BM77" s="33">
        <f t="shared" si="23"/>
        <v>2166701.0320123341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45382</v>
      </c>
      <c r="AY78" s="18" t="str">
        <f>IF(IFERROR(比較地域マスタ!$AE13,"")=0,"",IFERROR(比較地域マスタ!$AE13,""))</f>
        <v>国富町</v>
      </c>
      <c r="AZ78" s="16"/>
      <c r="BA78" s="22">
        <v>7</v>
      </c>
      <c r="BB78" s="22">
        <v>1</v>
      </c>
      <c r="BC78" s="18" t="str">
        <f t="shared" si="24"/>
        <v>45382</v>
      </c>
      <c r="BD78" s="18" t="str">
        <f t="shared" si="25"/>
        <v>国富町</v>
      </c>
      <c r="BE78" s="33">
        <f>VLOOKUP(BC78&amp;"_"&amp;$AZ$9,データシート3!A:AB,MATCH("ea_"&amp;"太陽光（建物系）"&amp;"_年間発電",データシート3!$A$1:$AB$1,0),0)/10^3+VLOOKUP(BC78&amp;"_"&amp;$AZ$9,データシート3!A:AB,MATCH("ea_"&amp;"太陽光（土地系）"&amp;"_年間発電",データシート3!$A$1:$AB$1,0),0)/10^3</f>
        <v>827543.8450000002</v>
      </c>
      <c r="BF78" s="33">
        <f>VLOOKUP(BC78&amp;"_"&amp;$AZ$9,データシート3!A:AB,MATCH("ea_"&amp;"風力（陸上）"&amp;"_年間発電",データシート3!$A$1:$AB$1,0),0)/10^3</f>
        <v>39372.593000000001</v>
      </c>
      <c r="BG78" s="33">
        <f>VLOOKUP(BC78&amp;"_"&amp;$AZ$9,データシート3!A:AB,MATCH("ea_"&amp;"中小水（河川）"&amp;"_年間発電",データシート3!$A$1:$AB$1,0),0)/10^3+VLOOKUP(BC78&amp;"_"&amp;$AZ$9,データシート3!A:AB,MATCH("ea_"&amp;"中小水（農業用水路）"&amp;"_年間発電",データシート3!$A$1:$AB$1,0),0)/10^3</f>
        <v>20486.415000000001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887402.85300000024</v>
      </c>
      <c r="BJ78" s="33">
        <f>(VLOOKUP($BC78&amp;"_"&amp;$AZ$8,データシート3!$A:$AN,MATCH("da_合計",データシート3!$A$1:$AN$1,0),0))/10^3</f>
        <v>133590.66549198425</v>
      </c>
      <c r="BK78" s="33">
        <f t="shared" si="21"/>
        <v>753812.18750801601</v>
      </c>
      <c r="BL78" s="33">
        <f t="shared" si="22"/>
        <v>0</v>
      </c>
      <c r="BM78" s="33">
        <f t="shared" si="23"/>
        <v>753812.18750801601</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45443</v>
      </c>
      <c r="AY79" s="18" t="str">
        <f>IF(IFERROR(比較地域マスタ!$AE14,"")=0,"",IFERROR(比較地域マスタ!$AE14,""))</f>
        <v>五ヶ瀬町</v>
      </c>
      <c r="AZ79" s="16"/>
      <c r="BA79" s="22">
        <v>8</v>
      </c>
      <c r="BB79" s="22">
        <v>1</v>
      </c>
      <c r="BC79" s="18" t="str">
        <f t="shared" si="24"/>
        <v>45443</v>
      </c>
      <c r="BD79" s="18" t="str">
        <f t="shared" si="25"/>
        <v>五ヶ瀬町</v>
      </c>
      <c r="BE79" s="33">
        <f>VLOOKUP(BC79&amp;"_"&amp;$AZ$9,データシート3!A:AB,MATCH("ea_"&amp;"太陽光（建物系）"&amp;"_年間発電",データシート3!$A$1:$AB$1,0),0)/10^3+VLOOKUP(BC79&amp;"_"&amp;$AZ$9,データシート3!A:AB,MATCH("ea_"&amp;"太陽光（土地系）"&amp;"_年間発電",データシート3!$A$1:$AB$1,0),0)/10^3</f>
        <v>133178.20600000001</v>
      </c>
      <c r="BF79" s="33">
        <f>VLOOKUP(BC79&amp;"_"&amp;$AZ$9,データシート3!A:AB,MATCH("ea_"&amp;"風力（陸上）"&amp;"_年間発電",データシート3!$A$1:$AB$1,0),0)/10^3</f>
        <v>173399.87100000004</v>
      </c>
      <c r="BG79" s="33">
        <f>VLOOKUP(BC79&amp;"_"&amp;$AZ$9,データシート3!A:AB,MATCH("ea_"&amp;"中小水（河川）"&amp;"_年間発電",データシート3!$A$1:$AB$1,0),0)/10^3+VLOOKUP(BC79&amp;"_"&amp;$AZ$9,データシート3!A:AB,MATCH("ea_"&amp;"中小水（農業用水路）"&amp;"_年間発電",データシート3!$A$1:$AB$1,0),0)/10^3</f>
        <v>29671.355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336249.43200000003</v>
      </c>
      <c r="BJ79" s="33">
        <f>(VLOOKUP($BC79&amp;"_"&amp;$AZ$8,データシート3!$A:$AN,MATCH("da_合計",データシート3!$A$1:$AN$1,0),0))/10^3</f>
        <v>16304.405530189277</v>
      </c>
      <c r="BK79" s="33">
        <f t="shared" si="21"/>
        <v>319945.02646981075</v>
      </c>
      <c r="BL79" s="33">
        <f>IF(BK79&gt;0,0,BK79)</f>
        <v>0</v>
      </c>
      <c r="BM79" s="33">
        <f>IF(BK79&gt;0,BK79,0)</f>
        <v>319945.02646981075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45205</v>
      </c>
      <c r="AY80" s="18" t="str">
        <f>IF(IFERROR(比較地域マスタ!$AE15,"")=0,"",IFERROR(比較地域マスタ!$AE15,""))</f>
        <v>小林市</v>
      </c>
      <c r="AZ80" s="16"/>
      <c r="BA80" s="22">
        <v>9</v>
      </c>
      <c r="BB80" s="22">
        <v>1</v>
      </c>
      <c r="BC80" s="18" t="str">
        <f t="shared" si="24"/>
        <v>45205</v>
      </c>
      <c r="BD80" s="18" t="str">
        <f t="shared" si="25"/>
        <v>小林市</v>
      </c>
      <c r="BE80" s="33">
        <f>VLOOKUP(BC80&amp;"_"&amp;$AZ$9,データシート3!A:AB,MATCH("ea_"&amp;"太陽光（建物系）"&amp;"_年間発電",データシート3!$A$1:$AB$1,0),0)/10^3+VLOOKUP(BC80&amp;"_"&amp;$AZ$9,データシート3!A:AB,MATCH("ea_"&amp;"太陽光（土地系）"&amp;"_年間発電",データシート3!$A$1:$AB$1,0),0)/10^3</f>
        <v>2505492.9059999995</v>
      </c>
      <c r="BF80" s="33">
        <f>VLOOKUP(BC80&amp;"_"&amp;$AZ$9,データシート3!A:AB,MATCH("ea_"&amp;"風力（陸上）"&amp;"_年間発電",データシート3!$A$1:$AB$1,0),0)/10^3</f>
        <v>860716.20400000014</v>
      </c>
      <c r="BG80" s="33">
        <f>VLOOKUP(BC80&amp;"_"&amp;$AZ$9,データシート3!A:AB,MATCH("ea_"&amp;"中小水（河川）"&amp;"_年間発電",データシート3!$A$1:$AB$1,0),0)/10^3+VLOOKUP(BC80&amp;"_"&amp;$AZ$9,データシート3!A:AB,MATCH("ea_"&amp;"中小水（農業用水路）"&amp;"_年間発電",データシート3!$A$1:$AB$1,0),0)/10^3</f>
        <v>91637.035999999993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60533.947</v>
      </c>
      <c r="BI80" s="33">
        <f t="shared" si="26"/>
        <v>3518380.0929999994</v>
      </c>
      <c r="BJ80" s="33">
        <f>(VLOOKUP($BC80&amp;"_"&amp;$AZ$8,データシート3!$A:$AN,MATCH("da_合計",データシート3!$A$1:$AN$1,0),0))/10^3</f>
        <v>269237.9552607591</v>
      </c>
      <c r="BK80" s="33">
        <f t="shared" si="21"/>
        <v>3249142.1377392402</v>
      </c>
      <c r="BL80" s="33">
        <f t="shared" si="22"/>
        <v>0</v>
      </c>
      <c r="BM80" s="33">
        <f t="shared" si="23"/>
        <v>3249142.1377392402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45208</v>
      </c>
      <c r="AY81" s="18" t="str">
        <f>IF(IFERROR(比較地域マスタ!$AE16,"")=0,"",IFERROR(比較地域マスタ!$AE16,""))</f>
        <v>西都市</v>
      </c>
      <c r="AZ81" s="16"/>
      <c r="BA81" s="22">
        <v>10</v>
      </c>
      <c r="BB81" s="22">
        <v>1</v>
      </c>
      <c r="BC81" s="18" t="str">
        <f t="shared" si="24"/>
        <v>45208</v>
      </c>
      <c r="BD81" s="18" t="str">
        <f t="shared" si="25"/>
        <v>西都市</v>
      </c>
      <c r="BE81" s="33">
        <f>VLOOKUP(BC81&amp;"_"&amp;$AZ$9,データシート3!A:AB,MATCH("ea_"&amp;"太陽光（建物系）"&amp;"_年間発電",データシート3!$A$1:$AB$1,0),0)/10^3+VLOOKUP(BC81&amp;"_"&amp;$AZ$9,データシート3!A:AB,MATCH("ea_"&amp;"太陽光（土地系）"&amp;"_年間発電",データシート3!$A$1:$AB$1,0),0)/10^3</f>
        <v>1358509.9290000002</v>
      </c>
      <c r="BF81" s="33">
        <f>VLOOKUP(BC81&amp;"_"&amp;$AZ$9,データシート3!A:AB,MATCH("ea_"&amp;"風力（陸上）"&amp;"_年間発電",データシート3!$A$1:$AB$1,0),0)/10^3</f>
        <v>176867.27</v>
      </c>
      <c r="BG81" s="33">
        <f>VLOOKUP(BC81&amp;"_"&amp;$AZ$9,データシート3!A:AB,MATCH("ea_"&amp;"中小水（河川）"&amp;"_年間発電",データシート3!$A$1:$AB$1,0),0)/10^3+VLOOKUP(BC81&amp;"_"&amp;$AZ$9,データシート3!A:AB,MATCH("ea_"&amp;"中小水（農業用水路）"&amp;"_年間発電",データシート3!$A$1:$AB$1,0),0)/10^3</f>
        <v>71255.055999999997</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1606632.2550000004</v>
      </c>
      <c r="BJ81" s="33">
        <f>(VLOOKUP($BC81&amp;"_"&amp;$AZ$8,データシート3!$A:$AN,MATCH("da_合計",データシート3!$A$1:$AN$1,0),0))/10^3</f>
        <v>162060.77956349793</v>
      </c>
      <c r="BK81" s="33">
        <f t="shared" si="21"/>
        <v>1444571.4754365024</v>
      </c>
      <c r="BL81" s="33">
        <f t="shared" si="22"/>
        <v>0</v>
      </c>
      <c r="BM81" s="33">
        <f t="shared" si="23"/>
        <v>1444571.4754365024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45430</v>
      </c>
      <c r="AY82" s="18" t="str">
        <f>IF(IFERROR(比較地域マスタ!$AE17,"")=0,"",IFERROR(比較地域マスタ!$AE17,""))</f>
        <v>椎葉村</v>
      </c>
      <c r="AZ82" s="16"/>
      <c r="BA82" s="22">
        <v>11</v>
      </c>
      <c r="BB82" s="22">
        <v>1</v>
      </c>
      <c r="BC82" s="18" t="str">
        <f t="shared" si="24"/>
        <v>45430</v>
      </c>
      <c r="BD82" s="18" t="str">
        <f t="shared" si="25"/>
        <v>椎葉村</v>
      </c>
      <c r="BE82" s="33">
        <f>VLOOKUP(BC82&amp;"_"&amp;$AZ$9,データシート3!A:AB,MATCH("ea_"&amp;"太陽光（建物系）"&amp;"_年間発電",データシート3!$A$1:$AB$1,0),0)/10^3+VLOOKUP(BC82&amp;"_"&amp;$AZ$9,データシート3!A:AB,MATCH("ea_"&amp;"太陽光（土地系）"&amp;"_年間発電",データシート3!$A$1:$AB$1,0),0)/10^3</f>
        <v>63325.468999999997</v>
      </c>
      <c r="BF82" s="33">
        <f>VLOOKUP(BC82&amp;"_"&amp;$AZ$9,データシート3!A:AB,MATCH("ea_"&amp;"風力（陸上）"&amp;"_年間発電",データシート3!$A$1:$AB$1,0),0)/10^3</f>
        <v>575546.06900000002</v>
      </c>
      <c r="BG82" s="33">
        <f>VLOOKUP(BC82&amp;"_"&amp;$AZ$9,データシート3!A:AB,MATCH("ea_"&amp;"中小水（河川）"&amp;"_年間発電",データシート3!$A$1:$AB$1,0),0)/10^3+VLOOKUP(BC82&amp;"_"&amp;$AZ$9,データシート3!A:AB,MATCH("ea_"&amp;"中小水（農業用水路）"&amp;"_年間発電",データシート3!$A$1:$AB$1,0),0)/10^3</f>
        <v>110042.993</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748914.53100000008</v>
      </c>
      <c r="BJ82" s="33">
        <f>(VLOOKUP($BC82&amp;"_"&amp;$AZ$8,データシート3!$A:$AN,MATCH("da_合計",データシート3!$A$1:$AN$1,0),0))/10^3</f>
        <v>11687.580348801646</v>
      </c>
      <c r="BK82" s="33">
        <f t="shared" si="21"/>
        <v>737226.95065119839</v>
      </c>
      <c r="BL82" s="33">
        <f t="shared" si="22"/>
        <v>0</v>
      </c>
      <c r="BM82" s="33">
        <f t="shared" si="23"/>
        <v>737226.95065119839</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45402</v>
      </c>
      <c r="AY83" s="18" t="str">
        <f>IF(IFERROR(比較地域マスタ!$AE18,"")=0,"",IFERROR(比較地域マスタ!$AE18,""))</f>
        <v>新富町</v>
      </c>
      <c r="AZ83" s="16"/>
      <c r="BA83" s="22">
        <v>12</v>
      </c>
      <c r="BB83" s="22">
        <v>1</v>
      </c>
      <c r="BC83" s="18" t="str">
        <f t="shared" si="24"/>
        <v>45402</v>
      </c>
      <c r="BD83" s="18" t="str">
        <f t="shared" si="25"/>
        <v>新富町</v>
      </c>
      <c r="BE83" s="33">
        <f>VLOOKUP(BC83&amp;"_"&amp;$AZ$9,データシート3!A:AB,MATCH("ea_"&amp;"太陽光（建物系）"&amp;"_年間発電",データシート3!$A$1:$AB$1,0),0)/10^3+VLOOKUP(BC83&amp;"_"&amp;$AZ$9,データシート3!A:AB,MATCH("ea_"&amp;"太陽光（土地系）"&amp;"_年間発電",データシート3!$A$1:$AB$1,0),0)/10^3</f>
        <v>877801.24</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390.73099999999999</v>
      </c>
      <c r="BI83" s="33">
        <f t="shared" si="26"/>
        <v>878191.97100000002</v>
      </c>
      <c r="BJ83" s="33">
        <f>(VLOOKUP($BC83&amp;"_"&amp;$AZ$8,データシート3!$A:$AN,MATCH("da_合計",データシート3!$A$1:$AN$1,0),0))/10^3</f>
        <v>101161.99697479125</v>
      </c>
      <c r="BK83" s="33">
        <f t="shared" si="21"/>
        <v>777029.97402520874</v>
      </c>
      <c r="BL83" s="33">
        <f t="shared" si="22"/>
        <v>0</v>
      </c>
      <c r="BM83" s="33">
        <f t="shared" si="23"/>
        <v>777029.97402520874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45441</v>
      </c>
      <c r="AY84" s="18" t="str">
        <f>IF(IFERROR(比較地域マスタ!$AE19,"")=0,"",IFERROR(比較地域マスタ!$AE19,""))</f>
        <v>高千穂町</v>
      </c>
      <c r="AZ84" s="16"/>
      <c r="BA84" s="22">
        <v>13</v>
      </c>
      <c r="BB84" s="22">
        <v>1</v>
      </c>
      <c r="BC84" s="18" t="str">
        <f t="shared" si="24"/>
        <v>45441</v>
      </c>
      <c r="BD84" s="18" t="str">
        <f t="shared" si="25"/>
        <v>高千穂町</v>
      </c>
      <c r="BE84" s="33">
        <f>VLOOKUP(BC84&amp;"_"&amp;$AZ$9,データシート3!A:AB,MATCH("ea_"&amp;"太陽光（建物系）"&amp;"_年間発電",データシート3!$A$1:$AB$1,0),0)/10^3+VLOOKUP(BC84&amp;"_"&amp;$AZ$9,データシート3!A:AB,MATCH("ea_"&amp;"太陽光（土地系）"&amp;"_年間発電",データシート3!$A$1:$AB$1,0),0)/10^3</f>
        <v>332260.73499999999</v>
      </c>
      <c r="BF84" s="33">
        <f>VLOOKUP(BC84&amp;"_"&amp;$AZ$9,データシート3!A:AB,MATCH("ea_"&amp;"風力（陸上）"&amp;"_年間発電",データシート3!$A$1:$AB$1,0),0)/10^3</f>
        <v>305386.37199999997</v>
      </c>
      <c r="BG84" s="33">
        <f>VLOOKUP(BC84&amp;"_"&amp;$AZ$9,データシート3!A:AB,MATCH("ea_"&amp;"中小水（河川）"&amp;"_年間発電",データシート3!$A$1:$AB$1,0),0)/10^3+VLOOKUP(BC84&amp;"_"&amp;$AZ$9,データシート3!A:AB,MATCH("ea_"&amp;"中小水（農業用水路）"&amp;"_年間発電",データシート3!$A$1:$AB$1,0),0)/10^3</f>
        <v>77134.160000000018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1.9619999999999997</v>
      </c>
      <c r="BI84" s="33">
        <f t="shared" si="26"/>
        <v>714783.22900000005</v>
      </c>
      <c r="BJ84" s="33">
        <f>(VLOOKUP($BC84&amp;"_"&amp;$AZ$8,データシート3!$A:$AN,MATCH("da_合計",データシート3!$A$1:$AN$1,0),0))/10^3</f>
        <v>54049.229188866375</v>
      </c>
      <c r="BK84" s="33">
        <f t="shared" si="21"/>
        <v>660733.99981113372</v>
      </c>
      <c r="BL84" s="33">
        <f t="shared" si="22"/>
        <v>0</v>
      </c>
      <c r="BM84" s="33">
        <f t="shared" si="23"/>
        <v>660733.99981113372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45401</v>
      </c>
      <c r="AY85" s="18" t="str">
        <f>IF(IFERROR(比較地域マスタ!$AE20,"")=0,"",IFERROR(比較地域マスタ!$AE20,""))</f>
        <v>高鍋町</v>
      </c>
      <c r="AZ85" s="16"/>
      <c r="BA85" s="22">
        <v>14</v>
      </c>
      <c r="BB85" s="22">
        <v>1</v>
      </c>
      <c r="BC85" s="18" t="str">
        <f t="shared" si="24"/>
        <v>45401</v>
      </c>
      <c r="BD85" s="18" t="str">
        <f t="shared" si="25"/>
        <v>高鍋町</v>
      </c>
      <c r="BE85" s="33">
        <f>VLOOKUP(BC85&amp;"_"&amp;$AZ$9,データシート3!A:AB,MATCH("ea_"&amp;"太陽光（建物系）"&amp;"_年間発電",データシート3!$A$1:$AB$1,0),0)/10^3+VLOOKUP(BC85&amp;"_"&amp;$AZ$9,データシート3!A:AB,MATCH("ea_"&amp;"太陽光（土地系）"&amp;"_年間発電",データシート3!$A$1:$AB$1,0),0)/10^3</f>
        <v>640893.93800000008</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83.15</v>
      </c>
      <c r="BI85" s="33">
        <f t="shared" si="26"/>
        <v>640977.08800000011</v>
      </c>
      <c r="BJ85" s="33">
        <f>(VLOOKUP($BC85&amp;"_"&amp;$AZ$8,データシート3!$A:$AN,MATCH("da_合計",データシート3!$A$1:$AN$1,0),0))/10^3</f>
        <v>163731.87039539858</v>
      </c>
      <c r="BK85" s="33">
        <f t="shared" si="21"/>
        <v>477245.21760460152</v>
      </c>
      <c r="BL85" s="33">
        <f t="shared" si="22"/>
        <v>0</v>
      </c>
      <c r="BM85" s="33">
        <f t="shared" si="23"/>
        <v>477245.21760460152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45361</v>
      </c>
      <c r="AY86" s="18" t="str">
        <f>IF(IFERROR(比較地域マスタ!$AE21,"")=0,"",IFERROR(比較地域マスタ!$AE21,""))</f>
        <v>高原町</v>
      </c>
      <c r="AZ86" s="16"/>
      <c r="BA86" s="22">
        <v>15</v>
      </c>
      <c r="BB86" s="22">
        <v>1</v>
      </c>
      <c r="BC86" s="18" t="str">
        <f t="shared" si="24"/>
        <v>45361</v>
      </c>
      <c r="BD86" s="18" t="str">
        <f t="shared" si="25"/>
        <v>高原町</v>
      </c>
      <c r="BE86" s="33">
        <f>VLOOKUP(BC86&amp;"_"&amp;$AZ$9,データシート3!A:AB,MATCH("ea_"&amp;"太陽光（建物系）"&amp;"_年間発電",データシート3!$A$1:$AB$1,0),0)/10^3+VLOOKUP(BC86&amp;"_"&amp;$AZ$9,データシート3!A:AB,MATCH("ea_"&amp;"太陽光（土地系）"&amp;"_年間発電",データシート3!$A$1:$AB$1,0),0)/10^3</f>
        <v>834473.67</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28836.786</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8897.777</v>
      </c>
      <c r="BI86" s="33">
        <f t="shared" si="26"/>
        <v>872208.23300000001</v>
      </c>
      <c r="BJ86" s="33">
        <f>(VLOOKUP($BC86&amp;"_"&amp;$AZ$8,データシート3!$A:$AN,MATCH("da_合計",データシート3!$A$1:$AN$1,0),0))/10^3</f>
        <v>46569.664505817454</v>
      </c>
      <c r="BK86" s="33">
        <f t="shared" si="21"/>
        <v>825638.56849418255</v>
      </c>
      <c r="BL86" s="33">
        <f t="shared" si="22"/>
        <v>0</v>
      </c>
      <c r="BM86" s="33">
        <f t="shared" si="23"/>
        <v>825638.56849418255</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45406</v>
      </c>
      <c r="AY87" s="18" t="str">
        <f>IF(IFERROR(比較地域マスタ!$AE22,"")=0,"",IFERROR(比較地域マスタ!$AE22,""))</f>
        <v>都農町</v>
      </c>
      <c r="AZ87" s="16"/>
      <c r="BA87" s="22">
        <v>16</v>
      </c>
      <c r="BB87" s="22">
        <v>1</v>
      </c>
      <c r="BC87" s="18" t="str">
        <f t="shared" si="24"/>
        <v>45406</v>
      </c>
      <c r="BD87" s="18" t="str">
        <f t="shared" si="25"/>
        <v>都農町</v>
      </c>
      <c r="BE87" s="33">
        <f>VLOOKUP(BC87&amp;"_"&amp;$AZ$9,データシート3!A:AB,MATCH("ea_"&amp;"太陽光（建物系）"&amp;"_年間発電",データシート3!$A$1:$AB$1,0),0)/10^3+VLOOKUP(BC87&amp;"_"&amp;$AZ$9,データシート3!A:AB,MATCH("ea_"&amp;"太陽光（土地系）"&amp;"_年間発電",データシート3!$A$1:$AB$1,0),0)/10^3</f>
        <v>520391.39600000007</v>
      </c>
      <c r="BF87" s="33">
        <f>VLOOKUP(BC87&amp;"_"&amp;$AZ$9,データシート3!A:AB,MATCH("ea_"&amp;"風力（陸上）"&amp;"_年間発電",データシート3!$A$1:$AB$1,0),0)/10^3</f>
        <v>54430.650999999998</v>
      </c>
      <c r="BG87" s="33">
        <f>VLOOKUP(BC87&amp;"_"&amp;$AZ$9,データシート3!A:AB,MATCH("ea_"&amp;"中小水（河川）"&amp;"_年間発電",データシート3!$A$1:$AB$1,0),0)/10^3+VLOOKUP(BC87&amp;"_"&amp;$AZ$9,データシート3!A:AB,MATCH("ea_"&amp;"中小水（農業用水路）"&amp;"_年間発電",データシート3!$A$1:$AB$1,0),0)/10^3</f>
        <v>12869.457</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587691.50400000007</v>
      </c>
      <c r="BJ87" s="33">
        <f>(VLOOKUP($BC87&amp;"_"&amp;$AZ$8,データシート3!$A:$AN,MATCH("da_合計",データシート3!$A$1:$AN$1,0),0))/10^3</f>
        <v>57841.945024318935</v>
      </c>
      <c r="BK87" s="33">
        <f t="shared" si="21"/>
        <v>529849.5589756812</v>
      </c>
      <c r="BL87" s="33">
        <f t="shared" si="22"/>
        <v>0</v>
      </c>
      <c r="BM87" s="33">
        <f t="shared" si="23"/>
        <v>529849.5589756812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45403</v>
      </c>
      <c r="AY88" s="18" t="str">
        <f>IF(IFERROR(比較地域マスタ!$AE23,"")=0,"",IFERROR(比較地域マスタ!$AE23,""))</f>
        <v>西米良村</v>
      </c>
      <c r="AZ88" s="16"/>
      <c r="BA88" s="22">
        <v>17</v>
      </c>
      <c r="BB88" s="22">
        <v>1</v>
      </c>
      <c r="BC88" s="18" t="str">
        <f t="shared" si="24"/>
        <v>45403</v>
      </c>
      <c r="BD88" s="18" t="str">
        <f t="shared" si="25"/>
        <v>西米良村</v>
      </c>
      <c r="BE88" s="33">
        <f>VLOOKUP(BC88&amp;"_"&amp;$AZ$9,データシート3!A:AB,MATCH("ea_"&amp;"太陽光（建物系）"&amp;"_年間発電",データシート3!$A$1:$AB$1,0),0)/10^3+VLOOKUP(BC88&amp;"_"&amp;$AZ$9,データシート3!A:AB,MATCH("ea_"&amp;"太陽光（土地系）"&amp;"_年間発電",データシート3!$A$1:$AB$1,0),0)/10^3</f>
        <v>20907.844000000001</v>
      </c>
      <c r="BF88" s="33">
        <f>VLOOKUP(BC88&amp;"_"&amp;$AZ$9,データシート3!A:AB,MATCH("ea_"&amp;"風力（陸上）"&amp;"_年間発電",データシート3!$A$1:$AB$1,0),0)/10^3</f>
        <v>362106.08500000002</v>
      </c>
      <c r="BG88" s="33">
        <f>VLOOKUP(BC88&amp;"_"&amp;$AZ$9,データシート3!A:AB,MATCH("ea_"&amp;"中小水（河川）"&amp;"_年間発電",データシート3!$A$1:$AB$1,0),0)/10^3+VLOOKUP(BC88&amp;"_"&amp;$AZ$9,データシート3!A:AB,MATCH("ea_"&amp;"中小水（農業用水路）"&amp;"_年間発電",データシート3!$A$1:$AB$1,0),0)/10^3</f>
        <v>39811.01</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422824.93900000001</v>
      </c>
      <c r="BJ88" s="33">
        <f>(VLOOKUP($BC88&amp;"_"&amp;$AZ$8,データシート3!$A:$AN,MATCH("da_合計",データシート3!$A$1:$AN$1,0),0))/10^3</f>
        <v>5580.9406623969498</v>
      </c>
      <c r="BK88" s="33">
        <f t="shared" si="21"/>
        <v>417243.99833760306</v>
      </c>
      <c r="BL88" s="33">
        <f t="shared" si="22"/>
        <v>0</v>
      </c>
      <c r="BM88" s="33">
        <f t="shared" si="23"/>
        <v>417243.99833760306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45204</v>
      </c>
      <c r="AY89" s="18" t="str">
        <f>IF(IFERROR(比較地域マスタ!$AE24,"")=0,"",IFERROR(比較地域マスタ!$AE24,""))</f>
        <v>日南市</v>
      </c>
      <c r="AZ89" s="16"/>
      <c r="BA89" s="22">
        <v>18</v>
      </c>
      <c r="BB89" s="22">
        <v>1</v>
      </c>
      <c r="BC89" s="18" t="str">
        <f t="shared" si="24"/>
        <v>45204</v>
      </c>
      <c r="BD89" s="18" t="str">
        <f t="shared" si="25"/>
        <v>日南市</v>
      </c>
      <c r="BE89" s="33">
        <f>VLOOKUP(BC89&amp;"_"&amp;$AZ$9,データシート3!A:AB,MATCH("ea_"&amp;"太陽光（建物系）"&amp;"_年間発電",データシート3!$A$1:$AB$1,0),0)/10^3+VLOOKUP(BC89&amp;"_"&amp;$AZ$9,データシート3!A:AB,MATCH("ea_"&amp;"太陽光（土地系）"&amp;"_年間発電",データシート3!$A$1:$AB$1,0),0)/10^3</f>
        <v>1121327.659</v>
      </c>
      <c r="BF89" s="33">
        <f>VLOOKUP(BC89&amp;"_"&amp;$AZ$9,データシート3!A:AB,MATCH("ea_"&amp;"風力（陸上）"&amp;"_年間発電",データシート3!$A$1:$AB$1,0),0)/10^3</f>
        <v>1101256.9839999997</v>
      </c>
      <c r="BG89" s="33">
        <f>VLOOKUP(BC89&amp;"_"&amp;$AZ$9,データシート3!A:AB,MATCH("ea_"&amp;"中小水（河川）"&amp;"_年間発電",データシート3!$A$1:$AB$1,0),0)/10^3+VLOOKUP(BC89&amp;"_"&amp;$AZ$9,データシート3!A:AB,MATCH("ea_"&amp;"中小水（農業用水路）"&amp;"_年間発電",データシート3!$A$1:$AB$1,0),0)/10^3</f>
        <v>50026.243999999999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897.48</v>
      </c>
      <c r="BI89" s="33">
        <f t="shared" si="26"/>
        <v>2273508.3669999996</v>
      </c>
      <c r="BJ89" s="33">
        <f>(VLOOKUP($BC89&amp;"_"&amp;$AZ$8,データシート3!$A:$AN,MATCH("da_合計",データシート3!$A$1:$AN$1,0),0))/10^3</f>
        <v>322327.29607202188</v>
      </c>
      <c r="BK89" s="33">
        <f t="shared" si="21"/>
        <v>1951181.0709279778</v>
      </c>
      <c r="BL89" s="33">
        <f t="shared" si="22"/>
        <v>0</v>
      </c>
      <c r="BM89" s="33">
        <f t="shared" si="23"/>
        <v>1951181.0709279778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45203</v>
      </c>
      <c r="AY90" s="18" t="str">
        <f>IF(IFERROR(比較地域マスタ!$AE25,"")=0,"",IFERROR(比較地域マスタ!$AE25,""))</f>
        <v>延岡市</v>
      </c>
      <c r="AZ90" s="16"/>
      <c r="BA90" s="22">
        <v>19</v>
      </c>
      <c r="BB90" s="22">
        <v>1</v>
      </c>
      <c r="BC90" s="18" t="str">
        <f t="shared" si="24"/>
        <v>45203</v>
      </c>
      <c r="BD90" s="18" t="str">
        <f t="shared" si="25"/>
        <v>延岡市</v>
      </c>
      <c r="BE90" s="33">
        <f>VLOOKUP(BC90&amp;"_"&amp;$AZ$9,データシート3!A:AB,MATCH("ea_"&amp;"太陽光（建物系）"&amp;"_年間発電",データシート3!$A$1:$AB$1,0),0)/10^3+VLOOKUP(BC90&amp;"_"&amp;$AZ$9,データシート3!A:AB,MATCH("ea_"&amp;"太陽光（土地系）"&amp;"_年間発電",データシート3!$A$1:$AB$1,0),0)/10^3</f>
        <v>1247127.9180000001</v>
      </c>
      <c r="BF90" s="33">
        <f>VLOOKUP(BC90&amp;"_"&amp;$AZ$9,データシート3!A:AB,MATCH("ea_"&amp;"風力（陸上）"&amp;"_年間発電",データシート3!$A$1:$AB$1,0),0)/10^3</f>
        <v>966608.20799999998</v>
      </c>
      <c r="BG90" s="33">
        <f>VLOOKUP(BC90&amp;"_"&amp;$AZ$9,データシート3!A:AB,MATCH("ea_"&amp;"中小水（河川）"&amp;"_年間発電",データシート3!$A$1:$AB$1,0),0)/10^3+VLOOKUP(BC90&amp;"_"&amp;$AZ$9,データシート3!A:AB,MATCH("ea_"&amp;"中小水（農業用水路）"&amp;"_年間発電",データシート3!$A$1:$AB$1,0),0)/10^3</f>
        <v>144394.72700000004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2358130.8530000001</v>
      </c>
      <c r="BJ90" s="33">
        <f>(VLOOKUP($BC90&amp;"_"&amp;$AZ$8,データシート3!$A:$AN,MATCH("da_合計",データシート3!$A$1:$AN$1,0),0))/10^3</f>
        <v>982785.60422516265</v>
      </c>
      <c r="BK90" s="33">
        <f t="shared" si="21"/>
        <v>1375345.2487748375</v>
      </c>
      <c r="BL90" s="33">
        <f t="shared" si="22"/>
        <v>0</v>
      </c>
      <c r="BM90" s="33">
        <f t="shared" si="23"/>
        <v>1375345.2487748375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45442</v>
      </c>
      <c r="AY91" s="18" t="str">
        <f>IF(IFERROR(比較地域マスタ!$AE26,"")=0,"",IFERROR(比較地域マスタ!$AE26,""))</f>
        <v>日之影町</v>
      </c>
      <c r="BA91" s="22">
        <v>20</v>
      </c>
      <c r="BB91" s="22">
        <v>1</v>
      </c>
      <c r="BC91" s="18" t="str">
        <f t="shared" si="24"/>
        <v>45442</v>
      </c>
      <c r="BD91" s="18" t="str">
        <f t="shared" si="25"/>
        <v>日之影町</v>
      </c>
      <c r="BE91" s="33">
        <f>VLOOKUP(BC91&amp;"_"&amp;$AZ$9,データシート3!A:AB,MATCH("ea_"&amp;"太陽光（建物系）"&amp;"_年間発電",データシート3!$A$1:$AB$1,0),0)/10^3+VLOOKUP(BC91&amp;"_"&amp;$AZ$9,データシート3!A:AB,MATCH("ea_"&amp;"太陽光（土地系）"&amp;"_年間発電",データシート3!$A$1:$AB$1,0),0)/10^3</f>
        <v>105487.679</v>
      </c>
      <c r="BF91" s="33">
        <f>VLOOKUP(BC91&amp;"_"&amp;$AZ$9,データシート3!A:AB,MATCH("ea_"&amp;"風力（陸上）"&amp;"_年間発電",データシート3!$A$1:$AB$1,0),0)/10^3</f>
        <v>264446.08100000001</v>
      </c>
      <c r="BG91" s="33">
        <f>VLOOKUP(BC91&amp;"_"&amp;$AZ$9,データシート3!A:AB,MATCH("ea_"&amp;"中小水（河川）"&amp;"_年間発電",データシート3!$A$1:$AB$1,0),0)/10^3+VLOOKUP(BC91&amp;"_"&amp;$AZ$9,データシート3!A:AB,MATCH("ea_"&amp;"中小水（農業用水路）"&amp;"_年間発電",データシート3!$A$1:$AB$1,0),0)/10^3</f>
        <v>87939.119000000006</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457872.87900000002</v>
      </c>
      <c r="BJ91" s="33">
        <f>(VLOOKUP($BC91&amp;"_"&amp;$AZ$8,データシート3!$A:$AN,MATCH("da_合計",データシート3!$A$1:$AN$1,0),0))/10^3</f>
        <v>16149.617023354896</v>
      </c>
      <c r="BK91" s="33">
        <f t="shared" si="21"/>
        <v>441723.2619766451</v>
      </c>
      <c r="BL91" s="33">
        <f t="shared" si="22"/>
        <v>0</v>
      </c>
      <c r="BM91" s="33">
        <f t="shared" si="23"/>
        <v>441723.2619766451</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45206</v>
      </c>
      <c r="AY92" s="18" t="str">
        <f>IF(IFERROR(比較地域マスタ!$AE27,"")=0,"",IFERROR(比較地域マスタ!$AE27,""))</f>
        <v>日向市</v>
      </c>
      <c r="AZ92" s="16"/>
      <c r="BA92" s="22">
        <v>21</v>
      </c>
      <c r="BB92" s="22">
        <v>1</v>
      </c>
      <c r="BC92" s="18" t="str">
        <f t="shared" si="24"/>
        <v>45206</v>
      </c>
      <c r="BD92" s="18" t="str">
        <f t="shared" si="25"/>
        <v>日向市</v>
      </c>
      <c r="BE92" s="33">
        <f>VLOOKUP(BC92&amp;"_"&amp;$AZ$9,データシート3!A:AB,MATCH("ea_"&amp;"太陽光（建物系）"&amp;"_年間発電",データシート3!$A$1:$AB$1,0),0)/10^3+VLOOKUP(BC92&amp;"_"&amp;$AZ$9,データシート3!A:AB,MATCH("ea_"&amp;"太陽光（土地系）"&amp;"_年間発電",データシート3!$A$1:$AB$1,0),0)/10^3</f>
        <v>717567.93099999998</v>
      </c>
      <c r="BF92" s="33">
        <f>VLOOKUP(BC92&amp;"_"&amp;$AZ$9,データシート3!A:AB,MATCH("ea_"&amp;"風力（陸上）"&amp;"_年間発電",データシート3!$A$1:$AB$1,0),0)/10^3</f>
        <v>7983.067</v>
      </c>
      <c r="BG92" s="33">
        <f>VLOOKUP(BC92&amp;"_"&amp;$AZ$9,データシート3!A:AB,MATCH("ea_"&amp;"中小水（河川）"&amp;"_年間発電",データシート3!$A$1:$AB$1,0),0)/10^3+VLOOKUP(BC92&amp;"_"&amp;$AZ$9,データシート3!A:AB,MATCH("ea_"&amp;"中小水（農業用水路）"&amp;"_年間発電",データシート3!$A$1:$AB$1,0),0)/10^3</f>
        <v>7263.2960000000003</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732814.29399999999</v>
      </c>
      <c r="BJ92" s="33">
        <f>(VLOOKUP($BC92&amp;"_"&amp;$AZ$8,データシート3!$A:$AN,MATCH("da_合計",データシート3!$A$1:$AN$1,0),0))/10^3</f>
        <v>470414.98068464565</v>
      </c>
      <c r="BK92" s="33">
        <f>BI92-BJ92</f>
        <v>262399.31331535435</v>
      </c>
      <c r="BL92" s="33">
        <f t="shared" si="22"/>
        <v>0</v>
      </c>
      <c r="BM92" s="33">
        <f t="shared" si="23"/>
        <v>262399.31331535435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45431</v>
      </c>
      <c r="AY93" s="18" t="str">
        <f>IF(IFERROR(比較地域マスタ!$AE28,"")=0,"",IFERROR(比較地域マスタ!$AE28,""))</f>
        <v>美郷町</v>
      </c>
      <c r="AZ93" s="16"/>
      <c r="BA93" s="22">
        <v>22</v>
      </c>
      <c r="BB93" s="22">
        <v>1</v>
      </c>
      <c r="BC93" s="18" t="str">
        <f t="shared" si="24"/>
        <v>45431</v>
      </c>
      <c r="BD93" s="18" t="str">
        <f t="shared" si="25"/>
        <v>美郷町</v>
      </c>
      <c r="BE93" s="33">
        <f>VLOOKUP(BC93&amp;"_"&amp;$AZ$9,データシート3!A:AB,MATCH("ea_"&amp;"太陽光（建物系）"&amp;"_年間発電",データシート3!$A$1:$AB$1,0),0)/10^3+VLOOKUP(BC93&amp;"_"&amp;$AZ$9,データシート3!A:AB,MATCH("ea_"&amp;"太陽光（土地系）"&amp;"_年間発電",データシート3!$A$1:$AB$1,0),0)/10^3</f>
        <v>209535.38500000001</v>
      </c>
      <c r="BF93" s="33">
        <f>VLOOKUP(BC93&amp;"_"&amp;$AZ$9,データシート3!A:AB,MATCH("ea_"&amp;"風力（陸上）"&amp;"_年間発電",データシート3!$A$1:$AB$1,0),0)/10^3</f>
        <v>151620.93299999996</v>
      </c>
      <c r="BG93" s="33">
        <f>VLOOKUP(BC93&amp;"_"&amp;$AZ$9,データシート3!A:AB,MATCH("ea_"&amp;"中小水（河川）"&amp;"_年間発電",データシート3!$A$1:$AB$1,0),0)/10^3+VLOOKUP(BC93&amp;"_"&amp;$AZ$9,データシート3!A:AB,MATCH("ea_"&amp;"中小水（農業用水路）"&amp;"_年間発電",データシート3!$A$1:$AB$1,0),0)/10^3</f>
        <v>17205.672999999995</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378361.99099999998</v>
      </c>
      <c r="BJ93" s="33">
        <f>(VLOOKUP($BC93&amp;"_"&amp;$AZ$8,データシート3!$A:$AN,MATCH("da_合計",データシート3!$A$1:$AN$1,0),0))/10^3</f>
        <v>23519.840655801334</v>
      </c>
      <c r="BK93" s="33">
        <f t="shared" si="21"/>
        <v>354842.15034419863</v>
      </c>
      <c r="BL93" s="33">
        <f t="shared" si="22"/>
        <v>0</v>
      </c>
      <c r="BM93" s="33">
        <f t="shared" si="23"/>
        <v>354842.15034419863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45341</v>
      </c>
      <c r="AY94" s="18" t="str">
        <f>IF(IFERROR(比較地域マスタ!$AE29,"")=0,"",IFERROR(比較地域マスタ!$AE29,""))</f>
        <v>三股町</v>
      </c>
      <c r="AZ94" s="16"/>
      <c r="BA94" s="22">
        <v>23</v>
      </c>
      <c r="BB94" s="22">
        <v>1</v>
      </c>
      <c r="BC94" s="18" t="str">
        <f t="shared" si="24"/>
        <v>45341</v>
      </c>
      <c r="BD94" s="18" t="str">
        <f t="shared" si="25"/>
        <v>三股町</v>
      </c>
      <c r="BE94" s="33">
        <f>VLOOKUP(BC94&amp;"_"&amp;$AZ$9,データシート3!A:AB,MATCH("ea_"&amp;"太陽光（建物系）"&amp;"_年間発電",データシート3!$A$1:$AB$1,0),0)/10^3+VLOOKUP(BC94&amp;"_"&amp;$AZ$9,データシート3!A:AB,MATCH("ea_"&amp;"太陽光（土地系）"&amp;"_年間発電",データシート3!$A$1:$AB$1,0),0)/10^3</f>
        <v>491981.01</v>
      </c>
      <c r="BF94" s="33">
        <f>VLOOKUP(BC94&amp;"_"&amp;$AZ$9,データシート3!A:AB,MATCH("ea_"&amp;"風力（陸上）"&amp;"_年間発電",データシート3!$A$1:$AB$1,0),0)/10^3</f>
        <v>286307.34100000001</v>
      </c>
      <c r="BG94" s="33">
        <f>VLOOKUP(BC94&amp;"_"&amp;$AZ$9,データシート3!A:AB,MATCH("ea_"&amp;"中小水（河川）"&amp;"_年間発電",データシート3!$A$1:$AB$1,0),0)/10^3+VLOOKUP(BC94&amp;"_"&amp;$AZ$9,データシート3!A:AB,MATCH("ea_"&amp;"中小水（農業用水路）"&amp;"_年間発電",データシート3!$A$1:$AB$1,0),0)/10^3</f>
        <v>6625.8410000000003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784914.19200000004</v>
      </c>
      <c r="BJ94" s="33">
        <f>(VLOOKUP($BC94&amp;"_"&amp;$AZ$8,データシート3!$A:$AN,MATCH("da_合計",データシート3!$A$1:$AN$1,0),0))/10^3</f>
        <v>117250.79255731715</v>
      </c>
      <c r="BK94" s="33">
        <f t="shared" si="21"/>
        <v>667663.39944268286</v>
      </c>
      <c r="BL94" s="33">
        <f t="shared" si="22"/>
        <v>0</v>
      </c>
      <c r="BM94" s="33">
        <f t="shared" si="23"/>
        <v>667663.39944268286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45202</v>
      </c>
      <c r="AY95" s="18" t="str">
        <f>IF(IFERROR(比較地域マスタ!$AE30,"")=0,"",IFERROR(比較地域マスタ!$AE30,""))</f>
        <v>都城市</v>
      </c>
      <c r="AZ95" s="16"/>
      <c r="BA95" s="22">
        <v>24</v>
      </c>
      <c r="BB95" s="22">
        <v>1</v>
      </c>
      <c r="BC95" s="18" t="str">
        <f t="shared" si="24"/>
        <v>45202</v>
      </c>
      <c r="BD95" s="18" t="str">
        <f t="shared" si="25"/>
        <v>都城市</v>
      </c>
      <c r="BE95" s="33">
        <f>VLOOKUP(BC95&amp;"_"&amp;$AZ$9,データシート3!A:AB,MATCH("ea_"&amp;"太陽光（建物系）"&amp;"_年間発電",データシート3!$A$1:$AB$1,0),0)/10^3+VLOOKUP(BC95&amp;"_"&amp;$AZ$9,データシート3!A:AB,MATCH("ea_"&amp;"太陽光（土地系）"&amp;"_年間発電",データシート3!$A$1:$AB$1,0),0)/10^3</f>
        <v>4781680.2669999991</v>
      </c>
      <c r="BF95" s="33">
        <f>VLOOKUP(BC95&amp;"_"&amp;$AZ$9,データシート3!A:AB,MATCH("ea_"&amp;"風力（陸上）"&amp;"_年間発電",データシート3!$A$1:$AB$1,0),0)/10^3</f>
        <v>1204167.6710000003</v>
      </c>
      <c r="BG95" s="33">
        <f>VLOOKUP(BC95&amp;"_"&amp;$AZ$9,データシート3!A:AB,MATCH("ea_"&amp;"中小水（河川）"&amp;"_年間発電",データシート3!$A$1:$AB$1,0),0)/10^3+VLOOKUP(BC95&amp;"_"&amp;$AZ$9,データシート3!A:AB,MATCH("ea_"&amp;"中小水（農業用水路）"&amp;"_年間発電",データシート3!$A$1:$AB$1,0),0)/10^3</f>
        <v>15570.666999999999</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2302.4430000000002</v>
      </c>
      <c r="BI95" s="33">
        <f t="shared" si="26"/>
        <v>6003721.0479999995</v>
      </c>
      <c r="BJ95" s="33">
        <f>(VLOOKUP($BC95&amp;"_"&amp;$AZ$8,データシート3!$A:$AN,MATCH("da_合計",データシート3!$A$1:$AN$1,0),0))/10^3</f>
        <v>1298210.6280111934</v>
      </c>
      <c r="BK95" s="33">
        <f t="shared" si="21"/>
        <v>4705510.4199888064</v>
      </c>
      <c r="BL95" s="33">
        <f t="shared" si="22"/>
        <v>0</v>
      </c>
      <c r="BM95" s="33">
        <f t="shared" si="23"/>
        <v>4705510.4199888064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45201</v>
      </c>
      <c r="AY96" s="18" t="str">
        <f>IF(IFERROR(比較地域マスタ!$AE31,"")=0,"",IFERROR(比較地域マスタ!$AE31,""))</f>
        <v>宮崎市</v>
      </c>
      <c r="AZ96" s="16"/>
      <c r="BA96" s="22">
        <v>25</v>
      </c>
      <c r="BB96" s="22">
        <v>1</v>
      </c>
      <c r="BC96" s="18" t="str">
        <f t="shared" si="24"/>
        <v>45201</v>
      </c>
      <c r="BD96" s="18" t="str">
        <f t="shared" si="25"/>
        <v>宮崎市</v>
      </c>
      <c r="BE96" s="33">
        <f>VLOOKUP(BC96&amp;"_"&amp;$AZ$9,データシート3!A:AB,MATCH("ea_"&amp;"太陽光（建物系）"&amp;"_年間発電",データシート3!$A$1:$AB$1,0),0)/10^3+VLOOKUP(BC96&amp;"_"&amp;$AZ$9,データシート3!A:AB,MATCH("ea_"&amp;"太陽光（土地系）"&amp;"_年間発電",データシート3!$A$1:$AB$1,0),0)/10^3</f>
        <v>3915950.0039999997</v>
      </c>
      <c r="BF96" s="33">
        <f>VLOOKUP(BC96&amp;"_"&amp;$AZ$9,データシート3!A:AB,MATCH("ea_"&amp;"風力（陸上）"&amp;"_年間発電",データシート3!$A$1:$AB$1,0),0)/10^3</f>
        <v>583281.14099999983</v>
      </c>
      <c r="BG96" s="33">
        <f>VLOOKUP(BC96&amp;"_"&amp;$AZ$9,データシート3!A:AB,MATCH("ea_"&amp;"中小水（河川）"&amp;"_年間発電",データシート3!$A$1:$AB$1,0),0)/10^3+VLOOKUP(BC96&amp;"_"&amp;$AZ$9,データシート3!A:AB,MATCH("ea_"&amp;"中小水（農業用水路）"&amp;"_年間発電",データシート3!$A$1:$AB$1,0),0)/10^3</f>
        <v>23622.52</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1224.4380000000003</v>
      </c>
      <c r="BI96" s="33">
        <f t="shared" si="26"/>
        <v>4524078.1029999992</v>
      </c>
      <c r="BJ96" s="33">
        <f>(VLOOKUP($BC96&amp;"_"&amp;$AZ$8,データシート3!$A:$AN,MATCH("da_合計",データシート3!$A$1:$AN$1,0),0))/10^3</f>
        <v>2353550.3325337083</v>
      </c>
      <c r="BK96" s="33">
        <f t="shared" si="21"/>
        <v>2170527.7704662909</v>
      </c>
      <c r="BL96" s="33">
        <f t="shared" si="22"/>
        <v>0</v>
      </c>
      <c r="BM96" s="33">
        <f t="shared" si="23"/>
        <v>2170527.7704662909</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45429</v>
      </c>
      <c r="AY97" s="18" t="str">
        <f>IF(IFERROR(比較地域マスタ!$AE32,"")=0,"",IFERROR(比較地域マスタ!$AE32,""))</f>
        <v>諸塚村</v>
      </c>
      <c r="AZ97" s="16"/>
      <c r="BA97" s="22">
        <v>26</v>
      </c>
      <c r="BB97" s="22">
        <v>1</v>
      </c>
      <c r="BC97" s="18" t="str">
        <f t="shared" si="24"/>
        <v>45429</v>
      </c>
      <c r="BD97" s="18" t="str">
        <f t="shared" si="25"/>
        <v>諸塚村</v>
      </c>
      <c r="BE97" s="33">
        <f>VLOOKUP(BC97&amp;"_"&amp;$AZ$9,データシート3!A:AB,MATCH("ea_"&amp;"太陽光（建物系）"&amp;"_年間発電",データシート3!$A$1:$AB$1,0),0)/10^3+VLOOKUP(BC97&amp;"_"&amp;$AZ$9,データシート3!A:AB,MATCH("ea_"&amp;"太陽光（土地系）"&amp;"_年間発電",データシート3!$A$1:$AB$1,0),0)/10^3</f>
        <v>37289.212</v>
      </c>
      <c r="BF97" s="33">
        <f>VLOOKUP(BC97&amp;"_"&amp;$AZ$9,データシート3!A:AB,MATCH("ea_"&amp;"風力（陸上）"&amp;"_年間発電",データシート3!$A$1:$AB$1,0),0)/10^3</f>
        <v>146855.95499999999</v>
      </c>
      <c r="BG97" s="33">
        <f>VLOOKUP(BC97&amp;"_"&amp;$AZ$9,データシート3!A:AB,MATCH("ea_"&amp;"中小水（河川）"&amp;"_年間発電",データシート3!$A$1:$AB$1,0),0)/10^3+VLOOKUP(BC97&amp;"_"&amp;$AZ$9,データシート3!A:AB,MATCH("ea_"&amp;"中小水（農業用水路）"&amp;"_年間発電",データシート3!$A$1:$AB$1,0),0)/10^3</f>
        <v>19940.508999999998</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204085.67599999998</v>
      </c>
      <c r="BJ97" s="33">
        <f>(VLOOKUP($BC97&amp;"_"&amp;$AZ$8,データシート3!$A:$AN,MATCH("da_合計",データシート3!$A$1:$AN$1,0),0))/10^3</f>
        <v>7875.6135633103695</v>
      </c>
      <c r="BK97" s="33">
        <f t="shared" si="21"/>
        <v>196210.06243668962</v>
      </c>
      <c r="BL97" s="33">
        <f t="shared" si="22"/>
        <v>0</v>
      </c>
      <c r="BM97" s="33">
        <f t="shared" si="23"/>
        <v>196210.06243668962</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西都市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45208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6.899</v>
      </c>
      <c r="S7" s="910">
        <f t="shared" si="0"/>
        <v>4.681</v>
      </c>
      <c r="T7" s="910">
        <f t="shared" si="0"/>
        <v>4.4690000000000003</v>
      </c>
      <c r="U7" s="910">
        <f t="shared" si="0"/>
        <v>3.6890000000000001</v>
      </c>
      <c r="V7" s="910">
        <f t="shared" si="0"/>
        <v>5.4409999999999998</v>
      </c>
      <c r="W7" s="910">
        <f t="shared" si="0"/>
        <v>5.3079999999999998</v>
      </c>
      <c r="X7" s="910">
        <f t="shared" si="0"/>
        <v>4.0220000000000002</v>
      </c>
      <c r="Y7" s="910">
        <f t="shared" si="0"/>
        <v>4.1639999999999997</v>
      </c>
      <c r="Z7" s="910">
        <f>SUM(Z8:Z13)</f>
        <v>2.2610000000000001</v>
      </c>
      <c r="AA7" s="910">
        <f>SUM(AA8:AA13)</f>
        <v>2.6960000000000002</v>
      </c>
      <c r="AB7" s="911">
        <f t="shared" si="0"/>
        <v>2.8450000000000002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6.899</v>
      </c>
      <c r="S10" s="916">
        <f>VLOOKUP($D$3&amp;"_"&amp;S$3,データシート1!$A:$BU,MATCH($R$2&amp;"_"&amp;$C10,データシート1!$A$1:$BU$1,0),0)</f>
        <v>4.681</v>
      </c>
      <c r="T10" s="916">
        <f>VLOOKUP($D$3&amp;"_"&amp;T$3,データシート1!$A:$BU,MATCH($R$2&amp;"_"&amp;$C10,データシート1!$A$1:$BU$1,0),0)</f>
        <v>4.4690000000000003</v>
      </c>
      <c r="U10" s="916">
        <f>VLOOKUP($D$3&amp;"_"&amp;U$3,データシート1!$A:$BU,MATCH($R$2&amp;"_"&amp;$C10,データシート1!$A$1:$BU$1,0),0)</f>
        <v>3.6890000000000001</v>
      </c>
      <c r="V10" s="916">
        <f>VLOOKUP($D$3&amp;"_"&amp;V$3,データシート1!$A:$BU,MATCH($R$2&amp;"_"&amp;$C10,データシート1!$A$1:$BU$1,0),0)</f>
        <v>5.4409999999999998</v>
      </c>
      <c r="W10" s="916">
        <f>VLOOKUP($D$3&amp;"_"&amp;W$3,データシート1!$A:$BU,MATCH($R$2&amp;"_"&amp;$C10,データシート1!$A$1:$BU$1,0),0)</f>
        <v>5.3079999999999998</v>
      </c>
      <c r="X10" s="916">
        <f>VLOOKUP($D$3&amp;"_"&amp;X$3,データシート1!$A:$BU,MATCH($R$2&amp;"_"&amp;$C10,データシート1!$A$1:$BU$1,0),0)</f>
        <v>4.0220000000000002</v>
      </c>
      <c r="Y10" s="916">
        <f>VLOOKUP($D$3&amp;"_"&amp;Y$3,データシート1!$A:$BU,MATCH($R$2&amp;"_"&amp;$C10,データシート1!$A$1:$BU$1,0),0)</f>
        <v>4.1639999999999997</v>
      </c>
      <c r="Z10" s="916">
        <f>VLOOKUP($D$3&amp;"_"&amp;Z$3,データシート1!$A:$BU,MATCH($R$2&amp;"_"&amp;$C10,データシート1!$A$1:$BU$1,0),0)</f>
        <v>2.2610000000000001</v>
      </c>
      <c r="AA10" s="916">
        <f>VLOOKUP($D$3&amp;"_"&amp;AA$3,データシート1!$A:$BU,MATCH($R$2&amp;"_"&amp;$C10,データシート1!$A$1:$BU$1,0),0)</f>
        <v>2.6960000000000002</v>
      </c>
      <c r="AB10" s="917">
        <f>VLOOKUP($D$3&amp;"_"&amp;AB$3,データシート1!$A:$BU,MATCH($R$2&amp;"_"&amp;$C10,データシート1!$A$1:$BU$1,0),0)</f>
        <v>2.8450000000000002</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6.899</v>
      </c>
      <c r="S26" s="925">
        <f>VLOOKUP($D$3&amp;"_"&amp;S$3,データシート2!$A:$SI,MATCH($R$2&amp;"_"&amp;$B26,データシート2!$A$1:$SI$1,0),0)</f>
        <v>4.681</v>
      </c>
      <c r="T26" s="925">
        <f>VLOOKUP($D$3&amp;"_"&amp;T$3,データシート2!$A:$SI,MATCH($R$2&amp;"_"&amp;$B26,データシート2!$A$1:$SI$1,0),0)</f>
        <v>4.4690000000000003</v>
      </c>
      <c r="U26" s="925">
        <f>VLOOKUP($D$3&amp;"_"&amp;U$3,データシート2!$A:$SI,MATCH($R$2&amp;"_"&amp;$B26,データシート2!$A$1:$SI$1,0),0)</f>
        <v>3.6890000000000001</v>
      </c>
      <c r="V26" s="925">
        <f>VLOOKUP($D$3&amp;"_"&amp;V$3,データシート2!$A:$SI,MATCH($R$2&amp;"_"&amp;$B26,データシート2!$A$1:$SI$1,0),0)</f>
        <v>5.4409999999999998</v>
      </c>
      <c r="W26" s="925">
        <f>VLOOKUP($D$3&amp;"_"&amp;W$3,データシート2!$A:$SI,MATCH($R$2&amp;"_"&amp;$B26,データシート2!$A$1:$SI$1,0),0)</f>
        <v>5.3079999999999998</v>
      </c>
      <c r="X26" s="925">
        <f>VLOOKUP($D$3&amp;"_"&amp;X$3,データシート2!$A:$SI,MATCH($R$2&amp;"_"&amp;$B26,データシート2!$A$1:$SI$1,0),0)</f>
        <v>4.0220000000000002</v>
      </c>
      <c r="Y26" s="925">
        <f>VLOOKUP($D$3&amp;"_"&amp;Y$3,データシート2!$A:$SI,MATCH($R$2&amp;"_"&amp;$B26,データシート2!$A$1:$SI$1,0),0)</f>
        <v>4.1639999999999997</v>
      </c>
      <c r="Z26" s="925">
        <f>VLOOKUP($D$3&amp;"_"&amp;Z$3,データシート2!$A:$SI,MATCH($R$2&amp;"_"&amp;$B26,データシート2!$A$1:$SI$1,0),0)</f>
        <v>2.2610000000000001</v>
      </c>
      <c r="AA26" s="925">
        <f>VLOOKUP($D$3&amp;"_"&amp;AA$3,データシート2!$A:$SI,MATCH($R$2&amp;"_"&amp;$B26,データシート2!$A$1:$SI$1,0),0)</f>
        <v>2.6960000000000002</v>
      </c>
      <c r="AB26" s="926">
        <f>VLOOKUP($D$3&amp;"_"&amp;AB$3,データシート2!$A:$SI,MATCH($R$2&amp;"_"&amp;$B26,データシート2!$A$1:$SI$1,0),0)</f>
        <v>2.8450000000000002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6.899</v>
      </c>
      <c r="S27" s="928">
        <f>VLOOKUP($D$3&amp;"_"&amp;S$3,データシート2!$A:$SI,MATCH($R$2&amp;"_"&amp;$C27,データシート2!$A$1:$SI$1,0),0)</f>
        <v>4.681</v>
      </c>
      <c r="T27" s="928">
        <f>VLOOKUP($D$3&amp;"_"&amp;T$3,データシート2!$A:$SI,MATCH($R$2&amp;"_"&amp;$C27,データシート2!$A$1:$SI$1,0),0)</f>
        <v>4.4690000000000003</v>
      </c>
      <c r="U27" s="928">
        <f>VLOOKUP($D$3&amp;"_"&amp;U$3,データシート2!$A:$SI,MATCH($R$2&amp;"_"&amp;$C27,データシート2!$A$1:$SI$1,0),0)</f>
        <v>3.6890000000000001</v>
      </c>
      <c r="V27" s="928">
        <f>VLOOKUP($D$3&amp;"_"&amp;V$3,データシート2!$A:$SI,MATCH($R$2&amp;"_"&amp;$C27,データシート2!$A$1:$SI$1,0),0)</f>
        <v>5.4409999999999998</v>
      </c>
      <c r="W27" s="928">
        <f>VLOOKUP($D$3&amp;"_"&amp;W$3,データシート2!$A:$SI,MATCH($R$2&amp;"_"&amp;$C27,データシート2!$A$1:$SI$1,0),0)</f>
        <v>5.3079999999999998</v>
      </c>
      <c r="X27" s="928">
        <f>VLOOKUP($D$3&amp;"_"&amp;X$3,データシート2!$A:$SI,MATCH($R$2&amp;"_"&amp;$C27,データシート2!$A$1:$SI$1,0),0)</f>
        <v>4.0220000000000002</v>
      </c>
      <c r="Y27" s="928">
        <f>VLOOKUP($D$3&amp;"_"&amp;Y$3,データシート2!$A:$SI,MATCH($R$2&amp;"_"&amp;$C27,データシート2!$A$1:$SI$1,0),0)</f>
        <v>4.1639999999999997</v>
      </c>
      <c r="Z27" s="928">
        <f>VLOOKUP($D$3&amp;"_"&amp;Z$3,データシート2!$A:$SI,MATCH($R$2&amp;"_"&amp;$C27,データシート2!$A$1:$SI$1,0),0)</f>
        <v>2.2610000000000001</v>
      </c>
      <c r="AA27" s="928">
        <f>VLOOKUP($D$3&amp;"_"&amp;AA$3,データシート2!$A:$SI,MATCH($R$2&amp;"_"&amp;$C27,データシート2!$A$1:$SI$1,0),0)</f>
        <v>2.6960000000000002</v>
      </c>
      <c r="AB27" s="929">
        <f>VLOOKUP($D$3&amp;"_"&amp;AB$3,データシート2!$A:$SI,MATCH($R$2&amp;"_"&amp;$C27,データシート2!$A$1:$SI$1,0),0)</f>
        <v>2.8450000000000002</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2025-03-04T10:10:04Z</dcterms:created>
  <dcterms:modified xsi:type="dcterms:W3CDTF">2025-03-04T10:10:05Z</dcterms:modified>
  <cp:category/>
  <cp:contentStatus/>
</cp:coreProperties>
</file>